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wsporg-my.sharepoint.com/personal/alastair_matchett_fe_training/Documents/Alastair Matchett/AI/Shortcut/"/>
    </mc:Choice>
  </mc:AlternateContent>
  <xr:revisionPtr revIDLastSave="549" documentId="8_{9BDC9041-069E-4388-BA97-D7978DF0FE48}" xr6:coauthVersionLast="47" xr6:coauthVersionMax="47" xr10:uidLastSave="{0C8B330C-ADB5-491C-9025-3505020ABE21}"/>
  <bookViews>
    <workbookView xWindow="-28898" yWindow="2948" windowWidth="28996" windowHeight="15675" activeTab="2" xr2:uid="{00000000-000D-0000-FFFF-FFFF00000000}"/>
  </bookViews>
  <sheets>
    <sheet name="Opportunity and products" sheetId="1" r:id="rId1"/>
    <sheet name="Assumptions" sheetId="2" r:id="rId2"/>
    <sheet name="Monthly Revenue" sheetId="5" r:id="rId3"/>
    <sheet name="Cohort Analysis" sheetId="6" r:id="rId4"/>
  </sheets>
  <calcPr calcId="191029"/>
  <pivotCaches>
    <pivotCache cacheId="4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1" i="6" l="1"/>
  <c r="D321" i="6" s="1"/>
  <c r="F321" i="6"/>
  <c r="C322" i="6"/>
  <c r="G322" i="6" s="1"/>
  <c r="F322" i="6"/>
  <c r="C323" i="6"/>
  <c r="D323" i="6" s="1"/>
  <c r="F323" i="6"/>
  <c r="C324" i="6"/>
  <c r="D324" i="6" s="1"/>
  <c r="F324" i="6"/>
  <c r="C325" i="6"/>
  <c r="D325" i="6" s="1"/>
  <c r="E325" i="6"/>
  <c r="F325" i="6"/>
  <c r="G325" i="6"/>
  <c r="C326" i="6"/>
  <c r="D326" i="6" s="1"/>
  <c r="F326" i="6"/>
  <c r="C327" i="6"/>
  <c r="D327" i="6" s="1"/>
  <c r="F327" i="6"/>
  <c r="C328" i="6"/>
  <c r="D328" i="6"/>
  <c r="E328" i="6"/>
  <c r="F328" i="6"/>
  <c r="G328" i="6"/>
  <c r="C329" i="6"/>
  <c r="D329" i="6"/>
  <c r="E329" i="6"/>
  <c r="F329" i="6"/>
  <c r="G329" i="6"/>
  <c r="C330" i="6"/>
  <c r="D330" i="6" s="1"/>
  <c r="F330" i="6"/>
  <c r="C331" i="6"/>
  <c r="D331" i="6" s="1"/>
  <c r="E331" i="6"/>
  <c r="F331" i="6"/>
  <c r="C332" i="6"/>
  <c r="D332" i="6" s="1"/>
  <c r="E332" i="6"/>
  <c r="F332" i="6"/>
  <c r="G332" i="6"/>
  <c r="C333" i="6"/>
  <c r="D333" i="6"/>
  <c r="E333" i="6"/>
  <c r="F333" i="6"/>
  <c r="G333" i="6"/>
  <c r="C334" i="6"/>
  <c r="G334" i="6" s="1"/>
  <c r="D334" i="6"/>
  <c r="E334" i="6"/>
  <c r="F334" i="6"/>
  <c r="C335" i="6"/>
  <c r="G335" i="6" s="1"/>
  <c r="D335" i="6"/>
  <c r="E335" i="6"/>
  <c r="F335" i="6"/>
  <c r="C336" i="6"/>
  <c r="D336" i="6" s="1"/>
  <c r="E336" i="6"/>
  <c r="F336" i="6"/>
  <c r="G336" i="6"/>
  <c r="C337" i="6"/>
  <c r="E337" i="6" s="1"/>
  <c r="D337" i="6"/>
  <c r="F337" i="6"/>
  <c r="C338" i="6"/>
  <c r="G338" i="6" s="1"/>
  <c r="D338" i="6"/>
  <c r="E338" i="6"/>
  <c r="F338" i="6"/>
  <c r="C339" i="6"/>
  <c r="D339" i="6"/>
  <c r="E339" i="6"/>
  <c r="F339" i="6"/>
  <c r="G339" i="6"/>
  <c r="C340" i="6"/>
  <c r="D340" i="6" s="1"/>
  <c r="F340" i="6"/>
  <c r="C341" i="6"/>
  <c r="D341" i="6" s="1"/>
  <c r="F341" i="6"/>
  <c r="C342" i="6"/>
  <c r="D342" i="6"/>
  <c r="E342" i="6"/>
  <c r="F342" i="6"/>
  <c r="G342" i="6"/>
  <c r="C343" i="6"/>
  <c r="D343" i="6"/>
  <c r="E343" i="6"/>
  <c r="F343" i="6"/>
  <c r="G343" i="6"/>
  <c r="C344" i="6"/>
  <c r="D344" i="6" s="1"/>
  <c r="F344" i="6"/>
  <c r="C345" i="6"/>
  <c r="G345" i="6" s="1"/>
  <c r="D345" i="6"/>
  <c r="E345" i="6"/>
  <c r="F345" i="6"/>
  <c r="C346" i="6"/>
  <c r="D346" i="6" s="1"/>
  <c r="E346" i="6"/>
  <c r="F346" i="6"/>
  <c r="G346" i="6"/>
  <c r="C347" i="6"/>
  <c r="D347" i="6" s="1"/>
  <c r="F347" i="6"/>
  <c r="G347" i="6"/>
  <c r="C348" i="6"/>
  <c r="D348" i="6" s="1"/>
  <c r="E348" i="6"/>
  <c r="F348" i="6"/>
  <c r="C349" i="6"/>
  <c r="D349" i="6"/>
  <c r="E349" i="6"/>
  <c r="F349" i="6"/>
  <c r="G349" i="6"/>
  <c r="C350" i="6"/>
  <c r="D350" i="6"/>
  <c r="E350" i="6"/>
  <c r="F350" i="6"/>
  <c r="G350" i="6"/>
  <c r="C351" i="6"/>
  <c r="E351" i="6" s="1"/>
  <c r="D351" i="6"/>
  <c r="F351" i="6"/>
  <c r="C352" i="6"/>
  <c r="G352" i="6" s="1"/>
  <c r="D352" i="6"/>
  <c r="E352" i="6"/>
  <c r="F352" i="6"/>
  <c r="C353" i="6"/>
  <c r="D353" i="6"/>
  <c r="E353" i="6"/>
  <c r="F353" i="6"/>
  <c r="G353" i="6"/>
  <c r="C71" i="6"/>
  <c r="D71" i="6" s="1"/>
  <c r="F71" i="6"/>
  <c r="C72" i="6"/>
  <c r="D72" i="6" s="1"/>
  <c r="E72" i="6"/>
  <c r="F72" i="6"/>
  <c r="C73" i="6"/>
  <c r="D73" i="6"/>
  <c r="E73" i="6"/>
  <c r="F73" i="6"/>
  <c r="G73" i="6"/>
  <c r="C74" i="6"/>
  <c r="D74" i="6"/>
  <c r="E74" i="6"/>
  <c r="F74" i="6"/>
  <c r="G74" i="6"/>
  <c r="C75" i="6"/>
  <c r="E75" i="6" s="1"/>
  <c r="D75" i="6"/>
  <c r="F75" i="6"/>
  <c r="C76" i="6"/>
  <c r="G76" i="6" s="1"/>
  <c r="D76" i="6"/>
  <c r="E76" i="6"/>
  <c r="F76" i="6"/>
  <c r="C77" i="6"/>
  <c r="D77" i="6"/>
  <c r="E77" i="6"/>
  <c r="F77" i="6"/>
  <c r="G77" i="6"/>
  <c r="C78" i="6"/>
  <c r="G78" i="6" s="1"/>
  <c r="F78" i="6"/>
  <c r="C79" i="6"/>
  <c r="G79" i="6" s="1"/>
  <c r="D79" i="6"/>
  <c r="E79" i="6"/>
  <c r="F79" i="6"/>
  <c r="C80" i="6"/>
  <c r="D80" i="6"/>
  <c r="E80" i="6"/>
  <c r="F80" i="6"/>
  <c r="G80" i="6"/>
  <c r="C81" i="6"/>
  <c r="D81" i="6"/>
  <c r="E81" i="6"/>
  <c r="F81" i="6"/>
  <c r="G81" i="6"/>
  <c r="C82" i="6"/>
  <c r="E82" i="6" s="1"/>
  <c r="D82" i="6"/>
  <c r="F82" i="6"/>
  <c r="C83" i="6"/>
  <c r="E83" i="6" s="1"/>
  <c r="D83" i="6"/>
  <c r="F83" i="6"/>
  <c r="C84" i="6"/>
  <c r="D84" i="6"/>
  <c r="E84" i="6"/>
  <c r="F84" i="6"/>
  <c r="G84" i="6"/>
  <c r="C85" i="6"/>
  <c r="D85" i="6" s="1"/>
  <c r="F85" i="6"/>
  <c r="C86" i="6"/>
  <c r="D86" i="6" s="1"/>
  <c r="E86" i="6"/>
  <c r="F86" i="6"/>
  <c r="C87" i="6"/>
  <c r="D87" i="6"/>
  <c r="E87" i="6"/>
  <c r="F87" i="6"/>
  <c r="G87" i="6"/>
  <c r="C88" i="6"/>
  <c r="D88" i="6"/>
  <c r="E88" i="6"/>
  <c r="F88" i="6"/>
  <c r="G88" i="6"/>
  <c r="C89" i="6"/>
  <c r="E89" i="6" s="1"/>
  <c r="D89" i="6"/>
  <c r="F89" i="6"/>
  <c r="C90" i="6"/>
  <c r="G90" i="6" s="1"/>
  <c r="D90" i="6"/>
  <c r="E90" i="6"/>
  <c r="F90" i="6"/>
  <c r="C91" i="6"/>
  <c r="D91" i="6"/>
  <c r="E91" i="6"/>
  <c r="F91" i="6"/>
  <c r="G91" i="6"/>
  <c r="C92" i="6"/>
  <c r="G92" i="6" s="1"/>
  <c r="F92" i="6"/>
  <c r="C93" i="6"/>
  <c r="G93" i="6" s="1"/>
  <c r="D93" i="6"/>
  <c r="E93" i="6"/>
  <c r="F93" i="6"/>
  <c r="C94" i="6"/>
  <c r="D94" i="6"/>
  <c r="E94" i="6"/>
  <c r="F94" i="6"/>
  <c r="G94" i="6"/>
  <c r="C95" i="6"/>
  <c r="D95" i="6"/>
  <c r="E95" i="6"/>
  <c r="F95" i="6"/>
  <c r="G95" i="6"/>
  <c r="C96" i="6"/>
  <c r="E96" i="6" s="1"/>
  <c r="D96" i="6"/>
  <c r="F96" i="6"/>
  <c r="C97" i="6"/>
  <c r="E97" i="6" s="1"/>
  <c r="D97" i="6"/>
  <c r="F97" i="6"/>
  <c r="C98" i="6"/>
  <c r="D98" i="6"/>
  <c r="E98" i="6"/>
  <c r="F98" i="6"/>
  <c r="G98" i="6"/>
  <c r="C99" i="6"/>
  <c r="D99" i="6" s="1"/>
  <c r="F99" i="6"/>
  <c r="C100" i="6"/>
  <c r="D100" i="6" s="1"/>
  <c r="E100" i="6"/>
  <c r="F100" i="6"/>
  <c r="C101" i="6"/>
  <c r="D101" i="6"/>
  <c r="E101" i="6"/>
  <c r="F101" i="6"/>
  <c r="G101" i="6"/>
  <c r="C102" i="6"/>
  <c r="D102" i="6"/>
  <c r="E102" i="6"/>
  <c r="F102" i="6"/>
  <c r="G102" i="6"/>
  <c r="C103" i="6"/>
  <c r="E103" i="6" s="1"/>
  <c r="D103" i="6"/>
  <c r="F103" i="6"/>
  <c r="C104" i="6"/>
  <c r="G104" i="6" s="1"/>
  <c r="D104" i="6"/>
  <c r="E104" i="6"/>
  <c r="F104" i="6"/>
  <c r="C105" i="6"/>
  <c r="D105" i="6"/>
  <c r="E105" i="6"/>
  <c r="F105" i="6"/>
  <c r="G105" i="6"/>
  <c r="C106" i="6"/>
  <c r="G106" i="6" s="1"/>
  <c r="F106" i="6"/>
  <c r="C107" i="6"/>
  <c r="G107" i="6" s="1"/>
  <c r="D107" i="6"/>
  <c r="E107" i="6"/>
  <c r="F107" i="6"/>
  <c r="C108" i="6"/>
  <c r="D108" i="6"/>
  <c r="E108" i="6"/>
  <c r="F108" i="6"/>
  <c r="G108" i="6"/>
  <c r="C109" i="6"/>
  <c r="D109" i="6"/>
  <c r="E109" i="6"/>
  <c r="F109" i="6"/>
  <c r="G109" i="6"/>
  <c r="C110" i="6"/>
  <c r="E110" i="6" s="1"/>
  <c r="D110" i="6"/>
  <c r="F110" i="6"/>
  <c r="C111" i="6"/>
  <c r="E111" i="6" s="1"/>
  <c r="D111" i="6"/>
  <c r="F111" i="6"/>
  <c r="C112" i="6"/>
  <c r="D112" i="6"/>
  <c r="E112" i="6"/>
  <c r="F112" i="6"/>
  <c r="G112" i="6"/>
  <c r="C113" i="6"/>
  <c r="D113" i="6" s="1"/>
  <c r="F113" i="6"/>
  <c r="C114" i="6"/>
  <c r="D114" i="6" s="1"/>
  <c r="E114" i="6"/>
  <c r="F114" i="6"/>
  <c r="C115" i="6"/>
  <c r="D115" i="6"/>
  <c r="E115" i="6"/>
  <c r="F115" i="6"/>
  <c r="G115" i="6"/>
  <c r="C116" i="6"/>
  <c r="D116" i="6"/>
  <c r="E116" i="6"/>
  <c r="F116" i="6"/>
  <c r="G116" i="6"/>
  <c r="C117" i="6"/>
  <c r="E117" i="6" s="1"/>
  <c r="D117" i="6"/>
  <c r="F117" i="6"/>
  <c r="C118" i="6"/>
  <c r="G118" i="6" s="1"/>
  <c r="D118" i="6"/>
  <c r="E118" i="6"/>
  <c r="F118" i="6"/>
  <c r="C119" i="6"/>
  <c r="D119" i="6"/>
  <c r="E119" i="6"/>
  <c r="F119" i="6"/>
  <c r="G119" i="6"/>
  <c r="C120" i="6"/>
  <c r="G120" i="6" s="1"/>
  <c r="F120" i="6"/>
  <c r="C121" i="6"/>
  <c r="G121" i="6" s="1"/>
  <c r="D121" i="6"/>
  <c r="E121" i="6"/>
  <c r="F121" i="6"/>
  <c r="C122" i="6"/>
  <c r="D122" i="6"/>
  <c r="E122" i="6"/>
  <c r="F122" i="6"/>
  <c r="G122" i="6"/>
  <c r="C123" i="6"/>
  <c r="D123" i="6"/>
  <c r="E123" i="6"/>
  <c r="F123" i="6"/>
  <c r="G123" i="6"/>
  <c r="C124" i="6"/>
  <c r="E124" i="6" s="1"/>
  <c r="D124" i="6"/>
  <c r="F124" i="6"/>
  <c r="C125" i="6"/>
  <c r="E125" i="6" s="1"/>
  <c r="D125" i="6"/>
  <c r="F125" i="6"/>
  <c r="C126" i="6"/>
  <c r="D126" i="6"/>
  <c r="E126" i="6"/>
  <c r="F126" i="6"/>
  <c r="G126" i="6"/>
  <c r="C127" i="6"/>
  <c r="D127" i="6" s="1"/>
  <c r="F127" i="6"/>
  <c r="C128" i="6"/>
  <c r="D128" i="6" s="1"/>
  <c r="E128" i="6"/>
  <c r="F128" i="6"/>
  <c r="C129" i="6"/>
  <c r="D129" i="6"/>
  <c r="E129" i="6"/>
  <c r="F129" i="6"/>
  <c r="G129" i="6"/>
  <c r="C130" i="6"/>
  <c r="D130" i="6"/>
  <c r="E130" i="6"/>
  <c r="F130" i="6"/>
  <c r="G130" i="6"/>
  <c r="C131" i="6"/>
  <c r="E131" i="6" s="1"/>
  <c r="D131" i="6"/>
  <c r="F131" i="6"/>
  <c r="C132" i="6"/>
  <c r="G132" i="6" s="1"/>
  <c r="D132" i="6"/>
  <c r="E132" i="6"/>
  <c r="F132" i="6"/>
  <c r="C133" i="6"/>
  <c r="D133" i="6"/>
  <c r="E133" i="6"/>
  <c r="F133" i="6"/>
  <c r="G133" i="6"/>
  <c r="C134" i="6"/>
  <c r="G134" i="6" s="1"/>
  <c r="F134" i="6"/>
  <c r="C135" i="6"/>
  <c r="G135" i="6" s="1"/>
  <c r="D135" i="6"/>
  <c r="E135" i="6"/>
  <c r="F135" i="6"/>
  <c r="C136" i="6"/>
  <c r="D136" i="6"/>
  <c r="E136" i="6"/>
  <c r="F136" i="6"/>
  <c r="G136" i="6"/>
  <c r="C137" i="6"/>
  <c r="D137" i="6"/>
  <c r="E137" i="6"/>
  <c r="F137" i="6"/>
  <c r="G137" i="6"/>
  <c r="C138" i="6"/>
  <c r="E138" i="6" s="1"/>
  <c r="D138" i="6"/>
  <c r="F138" i="6"/>
  <c r="C139" i="6"/>
  <c r="E139" i="6" s="1"/>
  <c r="D139" i="6"/>
  <c r="F139" i="6"/>
  <c r="C140" i="6"/>
  <c r="D140" i="6"/>
  <c r="E140" i="6"/>
  <c r="F140" i="6"/>
  <c r="G140" i="6"/>
  <c r="C141" i="6"/>
  <c r="D141" i="6" s="1"/>
  <c r="F141" i="6"/>
  <c r="C142" i="6"/>
  <c r="D142" i="6" s="1"/>
  <c r="E142" i="6"/>
  <c r="F142" i="6"/>
  <c r="C143" i="6"/>
  <c r="D143" i="6"/>
  <c r="E143" i="6"/>
  <c r="F143" i="6"/>
  <c r="G143" i="6"/>
  <c r="C144" i="6"/>
  <c r="D144" i="6"/>
  <c r="E144" i="6"/>
  <c r="F144" i="6"/>
  <c r="G144" i="6"/>
  <c r="C145" i="6"/>
  <c r="E145" i="6" s="1"/>
  <c r="D145" i="6"/>
  <c r="F145" i="6"/>
  <c r="C146" i="6"/>
  <c r="G146" i="6" s="1"/>
  <c r="D146" i="6"/>
  <c r="E146" i="6"/>
  <c r="F146" i="6"/>
  <c r="C147" i="6"/>
  <c r="D147" i="6"/>
  <c r="E147" i="6"/>
  <c r="F147" i="6"/>
  <c r="G147" i="6"/>
  <c r="C148" i="6"/>
  <c r="D148" i="6" s="1"/>
  <c r="F148" i="6"/>
  <c r="C149" i="6"/>
  <c r="G149" i="6" s="1"/>
  <c r="D149" i="6"/>
  <c r="E149" i="6"/>
  <c r="F149" i="6"/>
  <c r="C150" i="6"/>
  <c r="D150" i="6"/>
  <c r="E150" i="6"/>
  <c r="F150" i="6"/>
  <c r="G150" i="6"/>
  <c r="C151" i="6"/>
  <c r="D151" i="6"/>
  <c r="E151" i="6"/>
  <c r="F151" i="6"/>
  <c r="G151" i="6"/>
  <c r="C152" i="6"/>
  <c r="E152" i="6" s="1"/>
  <c r="D152" i="6"/>
  <c r="F152" i="6"/>
  <c r="C153" i="6"/>
  <c r="E153" i="6" s="1"/>
  <c r="D153" i="6"/>
  <c r="F153" i="6"/>
  <c r="C154" i="6"/>
  <c r="D154" i="6"/>
  <c r="E154" i="6"/>
  <c r="F154" i="6"/>
  <c r="G154" i="6"/>
  <c r="C155" i="6"/>
  <c r="D155" i="6" s="1"/>
  <c r="F155" i="6"/>
  <c r="C156" i="6"/>
  <c r="D156" i="6" s="1"/>
  <c r="E156" i="6"/>
  <c r="F156" i="6"/>
  <c r="C157" i="6"/>
  <c r="D157" i="6"/>
  <c r="E157" i="6"/>
  <c r="F157" i="6"/>
  <c r="G157" i="6"/>
  <c r="C158" i="6"/>
  <c r="D158" i="6"/>
  <c r="E158" i="6"/>
  <c r="F158" i="6"/>
  <c r="G158" i="6"/>
  <c r="C159" i="6"/>
  <c r="E159" i="6" s="1"/>
  <c r="D159" i="6"/>
  <c r="F159" i="6"/>
  <c r="C160" i="6"/>
  <c r="G160" i="6" s="1"/>
  <c r="D160" i="6"/>
  <c r="E160" i="6"/>
  <c r="F160" i="6"/>
  <c r="C161" i="6"/>
  <c r="D161" i="6"/>
  <c r="E161" i="6"/>
  <c r="F161" i="6"/>
  <c r="G161" i="6"/>
  <c r="C162" i="6"/>
  <c r="D162" i="6" s="1"/>
  <c r="F162" i="6"/>
  <c r="C163" i="6"/>
  <c r="G163" i="6" s="1"/>
  <c r="D163" i="6"/>
  <c r="E163" i="6"/>
  <c r="F163" i="6"/>
  <c r="C164" i="6"/>
  <c r="D164" i="6"/>
  <c r="E164" i="6"/>
  <c r="F164" i="6"/>
  <c r="G164" i="6"/>
  <c r="C165" i="6"/>
  <c r="D165" i="6"/>
  <c r="E165" i="6"/>
  <c r="F165" i="6"/>
  <c r="G165" i="6"/>
  <c r="C166" i="6"/>
  <c r="E166" i="6" s="1"/>
  <c r="D166" i="6"/>
  <c r="F166" i="6"/>
  <c r="C167" i="6"/>
  <c r="E167" i="6" s="1"/>
  <c r="D167" i="6"/>
  <c r="F167" i="6"/>
  <c r="C168" i="6"/>
  <c r="D168" i="6"/>
  <c r="E168" i="6"/>
  <c r="F168" i="6"/>
  <c r="G168" i="6"/>
  <c r="C169" i="6"/>
  <c r="D169" i="6" s="1"/>
  <c r="F169" i="6"/>
  <c r="C170" i="6"/>
  <c r="D170" i="6" s="1"/>
  <c r="E170" i="6"/>
  <c r="F170" i="6"/>
  <c r="C171" i="6"/>
  <c r="D171" i="6"/>
  <c r="E171" i="6"/>
  <c r="F171" i="6"/>
  <c r="G171" i="6"/>
  <c r="C172" i="6"/>
  <c r="D172" i="6"/>
  <c r="E172" i="6"/>
  <c r="F172" i="6"/>
  <c r="G172" i="6"/>
  <c r="C173" i="6"/>
  <c r="E173" i="6" s="1"/>
  <c r="D173" i="6"/>
  <c r="F173" i="6"/>
  <c r="C174" i="6"/>
  <c r="G174" i="6" s="1"/>
  <c r="D174" i="6"/>
  <c r="E174" i="6"/>
  <c r="F174" i="6"/>
  <c r="C175" i="6"/>
  <c r="D175" i="6"/>
  <c r="E175" i="6"/>
  <c r="F175" i="6"/>
  <c r="G175" i="6"/>
  <c r="C176" i="6"/>
  <c r="D176" i="6" s="1"/>
  <c r="F176" i="6"/>
  <c r="C177" i="6"/>
  <c r="G177" i="6" s="1"/>
  <c r="D177" i="6"/>
  <c r="E177" i="6"/>
  <c r="F177" i="6"/>
  <c r="C178" i="6"/>
  <c r="D178" i="6"/>
  <c r="E178" i="6"/>
  <c r="F178" i="6"/>
  <c r="G178" i="6"/>
  <c r="C179" i="6"/>
  <c r="D179" i="6"/>
  <c r="E179" i="6"/>
  <c r="F179" i="6"/>
  <c r="G179" i="6"/>
  <c r="C180" i="6"/>
  <c r="E180" i="6" s="1"/>
  <c r="D180" i="6"/>
  <c r="F180" i="6"/>
  <c r="C181" i="6"/>
  <c r="E181" i="6" s="1"/>
  <c r="D181" i="6"/>
  <c r="F181" i="6"/>
  <c r="C182" i="6"/>
  <c r="D182" i="6"/>
  <c r="E182" i="6"/>
  <c r="F182" i="6"/>
  <c r="G182" i="6"/>
  <c r="C183" i="6"/>
  <c r="D183" i="6" s="1"/>
  <c r="F183" i="6"/>
  <c r="C184" i="6"/>
  <c r="D184" i="6" s="1"/>
  <c r="E184" i="6"/>
  <c r="F184" i="6"/>
  <c r="C185" i="6"/>
  <c r="D185" i="6"/>
  <c r="E185" i="6"/>
  <c r="F185" i="6"/>
  <c r="G185" i="6"/>
  <c r="C186" i="6"/>
  <c r="D186" i="6"/>
  <c r="E186" i="6"/>
  <c r="F186" i="6"/>
  <c r="G186" i="6"/>
  <c r="C187" i="6"/>
  <c r="E187" i="6" s="1"/>
  <c r="D187" i="6"/>
  <c r="F187" i="6"/>
  <c r="C188" i="6"/>
  <c r="G188" i="6" s="1"/>
  <c r="D188" i="6"/>
  <c r="E188" i="6"/>
  <c r="F188" i="6"/>
  <c r="C189" i="6"/>
  <c r="D189" i="6"/>
  <c r="E189" i="6"/>
  <c r="F189" i="6"/>
  <c r="G189" i="6"/>
  <c r="C190" i="6"/>
  <c r="G190" i="6" s="1"/>
  <c r="F190" i="6"/>
  <c r="C191" i="6"/>
  <c r="G191" i="6" s="1"/>
  <c r="D191" i="6"/>
  <c r="E191" i="6"/>
  <c r="F191" i="6"/>
  <c r="C192" i="6"/>
  <c r="D192" i="6"/>
  <c r="E192" i="6"/>
  <c r="F192" i="6"/>
  <c r="G192" i="6"/>
  <c r="C193" i="6"/>
  <c r="D193" i="6"/>
  <c r="E193" i="6"/>
  <c r="F193" i="6"/>
  <c r="G193" i="6"/>
  <c r="C194" i="6"/>
  <c r="E194" i="6" s="1"/>
  <c r="D194" i="6"/>
  <c r="F194" i="6"/>
  <c r="C195" i="6"/>
  <c r="E195" i="6" s="1"/>
  <c r="D195" i="6"/>
  <c r="F195" i="6"/>
  <c r="C196" i="6"/>
  <c r="D196" i="6"/>
  <c r="E196" i="6"/>
  <c r="F196" i="6"/>
  <c r="G196" i="6"/>
  <c r="C197" i="6"/>
  <c r="D197" i="6" s="1"/>
  <c r="F197" i="6"/>
  <c r="C198" i="6"/>
  <c r="D198" i="6" s="1"/>
  <c r="E198" i="6"/>
  <c r="F198" i="6"/>
  <c r="C199" i="6"/>
  <c r="D199" i="6"/>
  <c r="E199" i="6"/>
  <c r="F199" i="6"/>
  <c r="G199" i="6"/>
  <c r="C200" i="6"/>
  <c r="D200" i="6"/>
  <c r="E200" i="6"/>
  <c r="F200" i="6"/>
  <c r="G200" i="6"/>
  <c r="C201" i="6"/>
  <c r="E201" i="6" s="1"/>
  <c r="D201" i="6"/>
  <c r="F201" i="6"/>
  <c r="C202" i="6"/>
  <c r="G202" i="6" s="1"/>
  <c r="D202" i="6"/>
  <c r="E202" i="6"/>
  <c r="F202" i="6"/>
  <c r="C203" i="6"/>
  <c r="D203" i="6"/>
  <c r="E203" i="6"/>
  <c r="F203" i="6"/>
  <c r="G203" i="6"/>
  <c r="C204" i="6"/>
  <c r="G204" i="6" s="1"/>
  <c r="F204" i="6"/>
  <c r="C205" i="6"/>
  <c r="G205" i="6" s="1"/>
  <c r="D205" i="6"/>
  <c r="E205" i="6"/>
  <c r="F205" i="6"/>
  <c r="C206" i="6"/>
  <c r="D206" i="6"/>
  <c r="E206" i="6"/>
  <c r="F206" i="6"/>
  <c r="G206" i="6"/>
  <c r="C207" i="6"/>
  <c r="D207" i="6"/>
  <c r="E207" i="6"/>
  <c r="F207" i="6"/>
  <c r="G207" i="6"/>
  <c r="C208" i="6"/>
  <c r="E208" i="6" s="1"/>
  <c r="D208" i="6"/>
  <c r="F208" i="6"/>
  <c r="C209" i="6"/>
  <c r="E209" i="6" s="1"/>
  <c r="D209" i="6"/>
  <c r="F209" i="6"/>
  <c r="C210" i="6"/>
  <c r="D210" i="6"/>
  <c r="E210" i="6"/>
  <c r="F210" i="6"/>
  <c r="G210" i="6"/>
  <c r="C211" i="6"/>
  <c r="D211" i="6" s="1"/>
  <c r="F211" i="6"/>
  <c r="C212" i="6"/>
  <c r="D212" i="6" s="1"/>
  <c r="E212" i="6"/>
  <c r="F212" i="6"/>
  <c r="C213" i="6"/>
  <c r="D213" i="6"/>
  <c r="E213" i="6"/>
  <c r="F213" i="6"/>
  <c r="G213" i="6"/>
  <c r="C214" i="6"/>
  <c r="D214" i="6"/>
  <c r="E214" i="6"/>
  <c r="F214" i="6"/>
  <c r="G214" i="6"/>
  <c r="C215" i="6"/>
  <c r="E215" i="6" s="1"/>
  <c r="D215" i="6"/>
  <c r="F215" i="6"/>
  <c r="C216" i="6"/>
  <c r="G216" i="6" s="1"/>
  <c r="D216" i="6"/>
  <c r="E216" i="6"/>
  <c r="F216" i="6"/>
  <c r="C217" i="6"/>
  <c r="D217" i="6"/>
  <c r="E217" i="6"/>
  <c r="F217" i="6"/>
  <c r="G217" i="6"/>
  <c r="C218" i="6"/>
  <c r="D218" i="6" s="1"/>
  <c r="F218" i="6"/>
  <c r="C219" i="6"/>
  <c r="G219" i="6" s="1"/>
  <c r="D219" i="6"/>
  <c r="E219" i="6"/>
  <c r="F219" i="6"/>
  <c r="C220" i="6"/>
  <c r="D220" i="6"/>
  <c r="E220" i="6"/>
  <c r="F220" i="6"/>
  <c r="G220" i="6"/>
  <c r="C221" i="6"/>
  <c r="D221" i="6"/>
  <c r="E221" i="6"/>
  <c r="F221" i="6"/>
  <c r="G221" i="6"/>
  <c r="C222" i="6"/>
  <c r="E222" i="6" s="1"/>
  <c r="D222" i="6"/>
  <c r="F222" i="6"/>
  <c r="C223" i="6"/>
  <c r="E223" i="6" s="1"/>
  <c r="D223" i="6"/>
  <c r="F223" i="6"/>
  <c r="C224" i="6"/>
  <c r="D224" i="6"/>
  <c r="E224" i="6"/>
  <c r="F224" i="6"/>
  <c r="G224" i="6"/>
  <c r="C225" i="6"/>
  <c r="D225" i="6" s="1"/>
  <c r="F225" i="6"/>
  <c r="C226" i="6"/>
  <c r="D226" i="6" s="1"/>
  <c r="E226" i="6"/>
  <c r="F226" i="6"/>
  <c r="C227" i="6"/>
  <c r="D227" i="6"/>
  <c r="E227" i="6"/>
  <c r="F227" i="6"/>
  <c r="G227" i="6"/>
  <c r="C228" i="6"/>
  <c r="D228" i="6" s="1"/>
  <c r="E228" i="6"/>
  <c r="F228" i="6"/>
  <c r="G228" i="6"/>
  <c r="C229" i="6"/>
  <c r="E229" i="6" s="1"/>
  <c r="D229" i="6"/>
  <c r="F229" i="6"/>
  <c r="C230" i="6"/>
  <c r="G230" i="6" s="1"/>
  <c r="D230" i="6"/>
  <c r="E230" i="6"/>
  <c r="F230" i="6"/>
  <c r="C231" i="6"/>
  <c r="D231" i="6"/>
  <c r="E231" i="6"/>
  <c r="F231" i="6"/>
  <c r="G231" i="6"/>
  <c r="C232" i="6"/>
  <c r="D232" i="6" s="1"/>
  <c r="F232" i="6"/>
  <c r="C233" i="6"/>
  <c r="G233" i="6" s="1"/>
  <c r="D233" i="6"/>
  <c r="E233" i="6"/>
  <c r="F233" i="6"/>
  <c r="C234" i="6"/>
  <c r="D234" i="6"/>
  <c r="E234" i="6"/>
  <c r="F234" i="6"/>
  <c r="G234" i="6"/>
  <c r="C235" i="6"/>
  <c r="D235" i="6"/>
  <c r="E235" i="6"/>
  <c r="F235" i="6"/>
  <c r="G235" i="6"/>
  <c r="C236" i="6"/>
  <c r="E236" i="6" s="1"/>
  <c r="D236" i="6"/>
  <c r="F236" i="6"/>
  <c r="C237" i="6"/>
  <c r="E237" i="6" s="1"/>
  <c r="D237" i="6"/>
  <c r="F237" i="6"/>
  <c r="C238" i="6"/>
  <c r="D238" i="6"/>
  <c r="E238" i="6"/>
  <c r="F238" i="6"/>
  <c r="G238" i="6"/>
  <c r="C239" i="6"/>
  <c r="D239" i="6" s="1"/>
  <c r="F239" i="6"/>
  <c r="C240" i="6"/>
  <c r="D240" i="6" s="1"/>
  <c r="E240" i="6"/>
  <c r="F240" i="6"/>
  <c r="C241" i="6"/>
  <c r="D241" i="6"/>
  <c r="E241" i="6"/>
  <c r="F241" i="6"/>
  <c r="G241" i="6"/>
  <c r="C242" i="6"/>
  <c r="D242" i="6" s="1"/>
  <c r="F242" i="6"/>
  <c r="G242" i="6"/>
  <c r="C243" i="6"/>
  <c r="E243" i="6" s="1"/>
  <c r="D243" i="6"/>
  <c r="F243" i="6"/>
  <c r="C244" i="6"/>
  <c r="G244" i="6" s="1"/>
  <c r="D244" i="6"/>
  <c r="E244" i="6"/>
  <c r="F244" i="6"/>
  <c r="C245" i="6"/>
  <c r="D245" i="6"/>
  <c r="E245" i="6"/>
  <c r="F245" i="6"/>
  <c r="G245" i="6"/>
  <c r="C246" i="6"/>
  <c r="G246" i="6" s="1"/>
  <c r="F246" i="6"/>
  <c r="C247" i="6"/>
  <c r="G247" i="6" s="1"/>
  <c r="D247" i="6"/>
  <c r="E247" i="6"/>
  <c r="F247" i="6"/>
  <c r="C248" i="6"/>
  <c r="D248" i="6"/>
  <c r="E248" i="6"/>
  <c r="F248" i="6"/>
  <c r="G248" i="6"/>
  <c r="C249" i="6"/>
  <c r="D249" i="6"/>
  <c r="E249" i="6"/>
  <c r="F249" i="6"/>
  <c r="G249" i="6"/>
  <c r="C250" i="6"/>
  <c r="E250" i="6" s="1"/>
  <c r="D250" i="6"/>
  <c r="F250" i="6"/>
  <c r="C251" i="6"/>
  <c r="G251" i="6" s="1"/>
  <c r="D251" i="6"/>
  <c r="E251" i="6"/>
  <c r="F251" i="6"/>
  <c r="C252" i="6"/>
  <c r="D252" i="6"/>
  <c r="E252" i="6"/>
  <c r="F252" i="6"/>
  <c r="G252" i="6"/>
  <c r="C253" i="6"/>
  <c r="D253" i="6" s="1"/>
  <c r="F253" i="6"/>
  <c r="C254" i="6"/>
  <c r="D254" i="6" s="1"/>
  <c r="E254" i="6"/>
  <c r="F254" i="6"/>
  <c r="C255" i="6"/>
  <c r="D255" i="6"/>
  <c r="E255" i="6"/>
  <c r="F255" i="6"/>
  <c r="G255" i="6"/>
  <c r="C256" i="6"/>
  <c r="D256" i="6" s="1"/>
  <c r="F256" i="6"/>
  <c r="G256" i="6"/>
  <c r="C257" i="6"/>
  <c r="E257" i="6" s="1"/>
  <c r="D257" i="6"/>
  <c r="F257" i="6"/>
  <c r="C258" i="6"/>
  <c r="G258" i="6" s="1"/>
  <c r="D258" i="6"/>
  <c r="E258" i="6"/>
  <c r="F258" i="6"/>
  <c r="C259" i="6"/>
  <c r="D259" i="6"/>
  <c r="E259" i="6"/>
  <c r="F259" i="6"/>
  <c r="G259" i="6"/>
  <c r="C260" i="6"/>
  <c r="D260" i="6" s="1"/>
  <c r="F260" i="6"/>
  <c r="C261" i="6"/>
  <c r="G261" i="6" s="1"/>
  <c r="D261" i="6"/>
  <c r="E261" i="6"/>
  <c r="F261" i="6"/>
  <c r="C262" i="6"/>
  <c r="D262" i="6"/>
  <c r="E262" i="6"/>
  <c r="F262" i="6"/>
  <c r="G262" i="6"/>
  <c r="C263" i="6"/>
  <c r="D263" i="6"/>
  <c r="E263" i="6"/>
  <c r="F263" i="6"/>
  <c r="G263" i="6"/>
  <c r="C264" i="6"/>
  <c r="E264" i="6" s="1"/>
  <c r="D264" i="6"/>
  <c r="F264" i="6"/>
  <c r="C265" i="6"/>
  <c r="G265" i="6" s="1"/>
  <c r="D265" i="6"/>
  <c r="E265" i="6"/>
  <c r="F265" i="6"/>
  <c r="C266" i="6"/>
  <c r="D266" i="6"/>
  <c r="E266" i="6"/>
  <c r="F266" i="6"/>
  <c r="G266" i="6"/>
  <c r="C267" i="6"/>
  <c r="D267" i="6" s="1"/>
  <c r="F267" i="6"/>
  <c r="C268" i="6"/>
  <c r="D268" i="6" s="1"/>
  <c r="E268" i="6"/>
  <c r="F268" i="6"/>
  <c r="C269" i="6"/>
  <c r="D269" i="6"/>
  <c r="E269" i="6"/>
  <c r="F269" i="6"/>
  <c r="G269" i="6"/>
  <c r="C270" i="6"/>
  <c r="D270" i="6" s="1"/>
  <c r="F270" i="6"/>
  <c r="G270" i="6"/>
  <c r="C271" i="6"/>
  <c r="E271" i="6" s="1"/>
  <c r="D271" i="6"/>
  <c r="F271" i="6"/>
  <c r="C272" i="6"/>
  <c r="G272" i="6" s="1"/>
  <c r="D272" i="6"/>
  <c r="E272" i="6"/>
  <c r="F272" i="6"/>
  <c r="C273" i="6"/>
  <c r="D273" i="6"/>
  <c r="E273" i="6"/>
  <c r="F273" i="6"/>
  <c r="G273" i="6"/>
  <c r="C274" i="6"/>
  <c r="D274" i="6" s="1"/>
  <c r="F274" i="6"/>
  <c r="C275" i="6"/>
  <c r="G275" i="6" s="1"/>
  <c r="D275" i="6"/>
  <c r="E275" i="6"/>
  <c r="F275" i="6"/>
  <c r="C276" i="6"/>
  <c r="D276" i="6"/>
  <c r="E276" i="6"/>
  <c r="F276" i="6"/>
  <c r="G276" i="6"/>
  <c r="C277" i="6"/>
  <c r="D277" i="6"/>
  <c r="E277" i="6"/>
  <c r="F277" i="6"/>
  <c r="G277" i="6"/>
  <c r="C278" i="6"/>
  <c r="E278" i="6" s="1"/>
  <c r="D278" i="6"/>
  <c r="F278" i="6"/>
  <c r="C279" i="6"/>
  <c r="G279" i="6" s="1"/>
  <c r="D279" i="6"/>
  <c r="E279" i="6"/>
  <c r="F279" i="6"/>
  <c r="C280" i="6"/>
  <c r="D280" i="6"/>
  <c r="E280" i="6"/>
  <c r="F280" i="6"/>
  <c r="G280" i="6"/>
  <c r="C281" i="6"/>
  <c r="D281" i="6" s="1"/>
  <c r="F281" i="6"/>
  <c r="C282" i="6"/>
  <c r="D282" i="6" s="1"/>
  <c r="E282" i="6"/>
  <c r="F282" i="6"/>
  <c r="C283" i="6"/>
  <c r="D283" i="6"/>
  <c r="E283" i="6"/>
  <c r="F283" i="6"/>
  <c r="G283" i="6"/>
  <c r="C284" i="6"/>
  <c r="D284" i="6" s="1"/>
  <c r="F284" i="6"/>
  <c r="G284" i="6"/>
  <c r="C285" i="6"/>
  <c r="E285" i="6" s="1"/>
  <c r="D285" i="6"/>
  <c r="F285" i="6"/>
  <c r="C286" i="6"/>
  <c r="G286" i="6" s="1"/>
  <c r="D286" i="6"/>
  <c r="E286" i="6"/>
  <c r="F286" i="6"/>
  <c r="C287" i="6"/>
  <c r="D287" i="6"/>
  <c r="E287" i="6"/>
  <c r="F287" i="6"/>
  <c r="G287" i="6"/>
  <c r="C288" i="6"/>
  <c r="D288" i="6" s="1"/>
  <c r="F288" i="6"/>
  <c r="C289" i="6"/>
  <c r="G289" i="6" s="1"/>
  <c r="D289" i="6"/>
  <c r="E289" i="6"/>
  <c r="F289" i="6"/>
  <c r="C290" i="6"/>
  <c r="D290" i="6"/>
  <c r="E290" i="6"/>
  <c r="F290" i="6"/>
  <c r="G290" i="6"/>
  <c r="C291" i="6"/>
  <c r="D291" i="6"/>
  <c r="E291" i="6"/>
  <c r="F291" i="6"/>
  <c r="G291" i="6"/>
  <c r="C292" i="6"/>
  <c r="E292" i="6" s="1"/>
  <c r="D292" i="6"/>
  <c r="F292" i="6"/>
  <c r="C293" i="6"/>
  <c r="G293" i="6" s="1"/>
  <c r="D293" i="6"/>
  <c r="E293" i="6"/>
  <c r="F293" i="6"/>
  <c r="C294" i="6"/>
  <c r="D294" i="6"/>
  <c r="E294" i="6"/>
  <c r="F294" i="6"/>
  <c r="G294" i="6"/>
  <c r="C295" i="6"/>
  <c r="D295" i="6" s="1"/>
  <c r="F295" i="6"/>
  <c r="C296" i="6"/>
  <c r="D296" i="6" s="1"/>
  <c r="E296" i="6"/>
  <c r="F296" i="6"/>
  <c r="C297" i="6"/>
  <c r="D297" i="6"/>
  <c r="E297" i="6"/>
  <c r="F297" i="6"/>
  <c r="G297" i="6"/>
  <c r="C298" i="6"/>
  <c r="D298" i="6" s="1"/>
  <c r="F298" i="6"/>
  <c r="G298" i="6"/>
  <c r="C299" i="6"/>
  <c r="E299" i="6" s="1"/>
  <c r="D299" i="6"/>
  <c r="F299" i="6"/>
  <c r="C300" i="6"/>
  <c r="D300" i="6"/>
  <c r="E300" i="6"/>
  <c r="F300" i="6"/>
  <c r="G300" i="6"/>
  <c r="C301" i="6"/>
  <c r="D301" i="6"/>
  <c r="E301" i="6"/>
  <c r="F301" i="6"/>
  <c r="G301" i="6"/>
  <c r="C302" i="6"/>
  <c r="D302" i="6" s="1"/>
  <c r="F302" i="6"/>
  <c r="C303" i="6"/>
  <c r="G303" i="6" s="1"/>
  <c r="D303" i="6"/>
  <c r="E303" i="6"/>
  <c r="F303" i="6"/>
  <c r="C304" i="6"/>
  <c r="D304" i="6"/>
  <c r="E304" i="6"/>
  <c r="F304" i="6"/>
  <c r="G304" i="6"/>
  <c r="C305" i="6"/>
  <c r="D305" i="6"/>
  <c r="E305" i="6"/>
  <c r="F305" i="6"/>
  <c r="G305" i="6"/>
  <c r="C306" i="6"/>
  <c r="E306" i="6" s="1"/>
  <c r="D306" i="6"/>
  <c r="F306" i="6"/>
  <c r="C307" i="6"/>
  <c r="G307" i="6" s="1"/>
  <c r="D307" i="6"/>
  <c r="E307" i="6"/>
  <c r="F307" i="6"/>
  <c r="C308" i="6"/>
  <c r="D308" i="6"/>
  <c r="E308" i="6"/>
  <c r="F308" i="6"/>
  <c r="G308" i="6"/>
  <c r="C309" i="6"/>
  <c r="D309" i="6" s="1"/>
  <c r="F309" i="6"/>
  <c r="C310" i="6"/>
  <c r="D310" i="6" s="1"/>
  <c r="E310" i="6"/>
  <c r="F310" i="6"/>
  <c r="C311" i="6"/>
  <c r="D311" i="6"/>
  <c r="E311" i="6"/>
  <c r="F311" i="6"/>
  <c r="G311" i="6"/>
  <c r="C312" i="6"/>
  <c r="D312" i="6" s="1"/>
  <c r="F312" i="6"/>
  <c r="G312" i="6"/>
  <c r="C313" i="6"/>
  <c r="E313" i="6" s="1"/>
  <c r="D313" i="6"/>
  <c r="F313" i="6"/>
  <c r="C314" i="6"/>
  <c r="D314" i="6"/>
  <c r="E314" i="6"/>
  <c r="F314" i="6"/>
  <c r="G314" i="6"/>
  <c r="C315" i="6"/>
  <c r="D315" i="6" s="1"/>
  <c r="E315" i="6"/>
  <c r="F315" i="6"/>
  <c r="G315" i="6"/>
  <c r="C316" i="6"/>
  <c r="D316" i="6" s="1"/>
  <c r="F316" i="6"/>
  <c r="C317" i="6"/>
  <c r="G317" i="6" s="1"/>
  <c r="D317" i="6"/>
  <c r="E317" i="6"/>
  <c r="F317" i="6"/>
  <c r="C318" i="6"/>
  <c r="D318" i="6"/>
  <c r="E318" i="6"/>
  <c r="F318" i="6"/>
  <c r="G318" i="6"/>
  <c r="C319" i="6"/>
  <c r="D319" i="6"/>
  <c r="E319" i="6"/>
  <c r="F319" i="6"/>
  <c r="G319" i="6"/>
  <c r="C320" i="6"/>
  <c r="E320" i="6" s="1"/>
  <c r="D320" i="6"/>
  <c r="F320" i="6"/>
  <c r="N4612" i="1"/>
  <c r="N4613" i="1" s="1"/>
  <c r="N4614" i="1" s="1"/>
  <c r="N4615" i="1"/>
  <c r="N4616" i="1" s="1"/>
  <c r="N4617" i="1" s="1"/>
  <c r="N4618" i="1" s="1"/>
  <c r="N4619" i="1" s="1"/>
  <c r="N4620" i="1"/>
  <c r="N4621" i="1" s="1"/>
  <c r="N4622" i="1" s="1"/>
  <c r="N4623" i="1" s="1"/>
  <c r="N4624" i="1"/>
  <c r="N4625" i="1"/>
  <c r="N4626" i="1" s="1"/>
  <c r="N4627" i="1" s="1"/>
  <c r="N4628" i="1"/>
  <c r="N4629" i="1" s="1"/>
  <c r="N4630" i="1" s="1"/>
  <c r="N4631" i="1"/>
  <c r="N4632" i="1"/>
  <c r="N4633" i="1" s="1"/>
  <c r="N4634" i="1" s="1"/>
  <c r="N4635" i="1" s="1"/>
  <c r="N4636" i="1" s="1"/>
  <c r="N4637" i="1" s="1"/>
  <c r="N4638" i="1" s="1"/>
  <c r="N4639" i="1" s="1"/>
  <c r="N4640" i="1" s="1"/>
  <c r="N4641" i="1" s="1"/>
  <c r="N4642" i="1" s="1"/>
  <c r="N4643" i="1" s="1"/>
  <c r="N4644" i="1" s="1"/>
  <c r="N4645" i="1" s="1"/>
  <c r="N4646" i="1" s="1"/>
  <c r="N4647" i="1" s="1"/>
  <c r="N4648" i="1"/>
  <c r="N4649" i="1" s="1"/>
  <c r="N4650" i="1" s="1"/>
  <c r="N4651" i="1" s="1"/>
  <c r="N4652" i="1"/>
  <c r="N4653" i="1" s="1"/>
  <c r="N4654" i="1" s="1"/>
  <c r="N4655" i="1" s="1"/>
  <c r="N4656" i="1" s="1"/>
  <c r="N4657" i="1" s="1"/>
  <c r="N4658" i="1" s="1"/>
  <c r="N4659" i="1" s="1"/>
  <c r="N4660" i="1" s="1"/>
  <c r="N4661" i="1" s="1"/>
  <c r="N4662" i="1"/>
  <c r="N4663" i="1" s="1"/>
  <c r="N4664" i="1" s="1"/>
  <c r="N4665" i="1" s="1"/>
  <c r="N4666" i="1" s="1"/>
  <c r="N4667" i="1" s="1"/>
  <c r="N4668" i="1" s="1"/>
  <c r="N4669" i="1" s="1"/>
  <c r="N4670" i="1" s="1"/>
  <c r="N4671" i="1" s="1"/>
  <c r="N4672" i="1" s="1"/>
  <c r="N4673" i="1" s="1"/>
  <c r="N4674" i="1" s="1"/>
  <c r="N4675" i="1" s="1"/>
  <c r="N4676" i="1" s="1"/>
  <c r="N4677" i="1" s="1"/>
  <c r="N4678" i="1" s="1"/>
  <c r="N4679" i="1" s="1"/>
  <c r="N4680" i="1" s="1"/>
  <c r="N4681" i="1" s="1"/>
  <c r="N4682" i="1" s="1"/>
  <c r="N4683" i="1" s="1"/>
  <c r="N4684" i="1" s="1"/>
  <c r="N4685" i="1" s="1"/>
  <c r="N4686" i="1" s="1"/>
  <c r="N4687" i="1" s="1"/>
  <c r="N4688" i="1" s="1"/>
  <c r="N4689" i="1" s="1"/>
  <c r="N4690" i="1" s="1"/>
  <c r="N4691" i="1" s="1"/>
  <c r="N4692" i="1" s="1"/>
  <c r="N4693" i="1" s="1"/>
  <c r="N4694" i="1" s="1"/>
  <c r="N4695" i="1" s="1"/>
  <c r="N4696" i="1" s="1"/>
  <c r="N4697" i="1" s="1"/>
  <c r="N4698" i="1" s="1"/>
  <c r="N4699" i="1" s="1"/>
  <c r="N4700" i="1" s="1"/>
  <c r="N4701" i="1" s="1"/>
  <c r="N4702" i="1" s="1"/>
  <c r="N4703" i="1" s="1"/>
  <c r="N4704" i="1" s="1"/>
  <c r="N4705" i="1" s="1"/>
  <c r="N4706" i="1" s="1"/>
  <c r="N4707" i="1" s="1"/>
  <c r="N4708" i="1" s="1"/>
  <c r="N4709" i="1" s="1"/>
  <c r="N4710" i="1" s="1"/>
  <c r="N4711" i="1" s="1"/>
  <c r="N4712" i="1" s="1"/>
  <c r="N4713" i="1" s="1"/>
  <c r="N4714" i="1" s="1"/>
  <c r="N4715" i="1" s="1"/>
  <c r="N4716" i="1" s="1"/>
  <c r="N4717" i="1" s="1"/>
  <c r="N4718" i="1" s="1"/>
  <c r="N4719" i="1" s="1"/>
  <c r="N4720" i="1" s="1"/>
  <c r="N4721" i="1" s="1"/>
  <c r="N4722" i="1" s="1"/>
  <c r="N4723" i="1" s="1"/>
  <c r="N4724" i="1" s="1"/>
  <c r="N4725" i="1" s="1"/>
  <c r="N4726" i="1" s="1"/>
  <c r="N4727" i="1" s="1"/>
  <c r="N4728" i="1" s="1"/>
  <c r="N4729" i="1" s="1"/>
  <c r="N4730" i="1" s="1"/>
  <c r="N4731" i="1" s="1"/>
  <c r="N4732" i="1" s="1"/>
  <c r="N4733" i="1" s="1"/>
  <c r="N4734" i="1" s="1"/>
  <c r="N4735" i="1" s="1"/>
  <c r="N4736" i="1" s="1"/>
  <c r="N4737" i="1" s="1"/>
  <c r="N4738" i="1" s="1"/>
  <c r="N4739" i="1" s="1"/>
  <c r="N4740" i="1" s="1"/>
  <c r="N4741" i="1" s="1"/>
  <c r="N4742" i="1" s="1"/>
  <c r="N4743" i="1" s="1"/>
  <c r="N4744" i="1" s="1"/>
  <c r="N4745" i="1" s="1"/>
  <c r="N4746" i="1" s="1"/>
  <c r="N4747" i="1" s="1"/>
  <c r="N4748" i="1" s="1"/>
  <c r="N4749" i="1" s="1"/>
  <c r="N4750" i="1" s="1"/>
  <c r="N4751" i="1" s="1"/>
  <c r="N4752" i="1" s="1"/>
  <c r="N4753" i="1" s="1"/>
  <c r="N4754" i="1" s="1"/>
  <c r="N4755" i="1" s="1"/>
  <c r="N4756" i="1" s="1"/>
  <c r="N4757" i="1" s="1"/>
  <c r="N4758" i="1" s="1"/>
  <c r="N4759" i="1" s="1"/>
  <c r="N4760" i="1"/>
  <c r="N4761" i="1" s="1"/>
  <c r="N4762" i="1" s="1"/>
  <c r="N4763" i="1" s="1"/>
  <c r="N4764" i="1"/>
  <c r="N4765" i="1"/>
  <c r="N4766" i="1" s="1"/>
  <c r="N4767" i="1" s="1"/>
  <c r="N4768" i="1"/>
  <c r="N4769" i="1" s="1"/>
  <c r="N4770" i="1" s="1"/>
  <c r="N4771" i="1" s="1"/>
  <c r="N4772" i="1" s="1"/>
  <c r="N4773" i="1" s="1"/>
  <c r="N4774" i="1" s="1"/>
  <c r="N4775" i="1" s="1"/>
  <c r="N4776" i="1" s="1"/>
  <c r="N4777" i="1" s="1"/>
  <c r="N4778" i="1" s="1"/>
  <c r="N4779" i="1" s="1"/>
  <c r="N4780" i="1"/>
  <c r="N4781" i="1" s="1"/>
  <c r="N4782" i="1" s="1"/>
  <c r="N4783" i="1" s="1"/>
  <c r="N4784" i="1" s="1"/>
  <c r="N4785" i="1" s="1"/>
  <c r="N4786" i="1" s="1"/>
  <c r="N4787" i="1" s="1"/>
  <c r="N4788" i="1" s="1"/>
  <c r="N4789" i="1" s="1"/>
  <c r="N4790" i="1" s="1"/>
  <c r="N4791" i="1" s="1"/>
  <c r="N4792" i="1" s="1"/>
  <c r="N4793" i="1" s="1"/>
  <c r="N4794" i="1"/>
  <c r="N4795" i="1" s="1"/>
  <c r="N4796" i="1"/>
  <c r="N4797" i="1" s="1"/>
  <c r="N4798" i="1"/>
  <c r="N4799" i="1"/>
  <c r="N4800" i="1"/>
  <c r="N4801" i="1" s="1"/>
  <c r="N4802" i="1"/>
  <c r="N4803" i="1" s="1"/>
  <c r="N4804" i="1" s="1"/>
  <c r="N4805" i="1" s="1"/>
  <c r="N4806" i="1"/>
  <c r="N4807" i="1"/>
  <c r="N4808" i="1" s="1"/>
  <c r="N4809" i="1"/>
  <c r="N4810" i="1"/>
  <c r="N4811" i="1" s="1"/>
  <c r="N4812" i="1" s="1"/>
  <c r="N4813" i="1" s="1"/>
  <c r="N4814" i="1" s="1"/>
  <c r="N4815" i="1" s="1"/>
  <c r="N4816" i="1" s="1"/>
  <c r="N4817" i="1" s="1"/>
  <c r="N4818" i="1" s="1"/>
  <c r="N4819" i="1" s="1"/>
  <c r="N4820" i="1"/>
  <c r="N4821" i="1" s="1"/>
  <c r="N4822" i="1" s="1"/>
  <c r="N4823" i="1"/>
  <c r="N4824" i="1"/>
  <c r="N4825" i="1" s="1"/>
  <c r="N4826" i="1" s="1"/>
  <c r="N4827" i="1" s="1"/>
  <c r="N4828" i="1" s="1"/>
  <c r="N4829" i="1" s="1"/>
  <c r="N4830" i="1"/>
  <c r="N4831" i="1"/>
  <c r="N4832" i="1"/>
  <c r="N4833" i="1" s="1"/>
  <c r="N4834" i="1" s="1"/>
  <c r="N4835" i="1"/>
  <c r="N4836" i="1" s="1"/>
  <c r="N4837" i="1" s="1"/>
  <c r="N4838" i="1" s="1"/>
  <c r="N4839" i="1" s="1"/>
  <c r="N4840" i="1" s="1"/>
  <c r="N4841" i="1" s="1"/>
  <c r="N4842" i="1" s="1"/>
  <c r="N4843" i="1" s="1"/>
  <c r="N4844" i="1" s="1"/>
  <c r="N4845" i="1" s="1"/>
  <c r="N4846" i="1" s="1"/>
  <c r="N4847" i="1" s="1"/>
  <c r="N4848" i="1" s="1"/>
  <c r="N4849" i="1" s="1"/>
  <c r="N4850" i="1" s="1"/>
  <c r="N4851" i="1" s="1"/>
  <c r="N4852" i="1" s="1"/>
  <c r="N4853" i="1" s="1"/>
  <c r="N4854" i="1" s="1"/>
  <c r="N4855" i="1" s="1"/>
  <c r="N4856" i="1" s="1"/>
  <c r="N4857" i="1" s="1"/>
  <c r="N4858" i="1" s="1"/>
  <c r="N4859" i="1" s="1"/>
  <c r="N4860" i="1" s="1"/>
  <c r="N4861" i="1" s="1"/>
  <c r="N4862" i="1" s="1"/>
  <c r="N4863" i="1" s="1"/>
  <c r="N4864" i="1" s="1"/>
  <c r="N4865" i="1" s="1"/>
  <c r="N4866" i="1" s="1"/>
  <c r="N4867" i="1" s="1"/>
  <c r="N4868" i="1" s="1"/>
  <c r="N4869" i="1" s="1"/>
  <c r="N4870" i="1" s="1"/>
  <c r="N4871" i="1" s="1"/>
  <c r="N4872" i="1"/>
  <c r="N4873" i="1"/>
  <c r="N4874" i="1" s="1"/>
  <c r="N4875" i="1" s="1"/>
  <c r="N4876" i="1"/>
  <c r="N4877" i="1" s="1"/>
  <c r="N4878" i="1" s="1"/>
  <c r="N4879" i="1" s="1"/>
  <c r="N4880" i="1" s="1"/>
  <c r="N4881" i="1" s="1"/>
  <c r="N4882" i="1" s="1"/>
  <c r="N4883" i="1" s="1"/>
  <c r="N4884" i="1" s="1"/>
  <c r="N4885" i="1" s="1"/>
  <c r="N4886" i="1" s="1"/>
  <c r="N4887" i="1" s="1"/>
  <c r="N4888" i="1" s="1"/>
  <c r="N4889" i="1" s="1"/>
  <c r="N4890" i="1"/>
  <c r="N4891" i="1" s="1"/>
  <c r="N4892" i="1" s="1"/>
  <c r="N4893" i="1" s="1"/>
  <c r="N4894" i="1" s="1"/>
  <c r="N4895" i="1" s="1"/>
  <c r="N4896" i="1" s="1"/>
  <c r="N4897" i="1"/>
  <c r="N4898" i="1"/>
  <c r="N4899" i="1" s="1"/>
  <c r="N4900" i="1"/>
  <c r="N4901" i="1"/>
  <c r="N4902" i="1"/>
  <c r="N4903" i="1"/>
  <c r="N4904" i="1"/>
  <c r="N4905" i="1"/>
  <c r="N4906" i="1" s="1"/>
  <c r="N4907" i="1"/>
  <c r="N4908" i="1"/>
  <c r="N4909" i="1" s="1"/>
  <c r="N4910" i="1" s="1"/>
  <c r="N4911" i="1" s="1"/>
  <c r="N4912" i="1" s="1"/>
  <c r="N4913" i="1"/>
  <c r="N4914" i="1"/>
  <c r="N4915" i="1"/>
  <c r="N4916" i="1"/>
  <c r="N4917" i="1"/>
  <c r="N4918" i="1"/>
  <c r="N4919" i="1" s="1"/>
  <c r="N4920" i="1" s="1"/>
  <c r="N4921" i="1" s="1"/>
  <c r="N4922" i="1"/>
  <c r="N4923" i="1"/>
  <c r="N4924" i="1" s="1"/>
  <c r="N4925" i="1" s="1"/>
  <c r="N4926" i="1" s="1"/>
  <c r="N4927" i="1"/>
  <c r="N4928" i="1"/>
  <c r="N4929" i="1" s="1"/>
  <c r="N4930" i="1" s="1"/>
  <c r="N4931" i="1" s="1"/>
  <c r="N4932" i="1"/>
  <c r="N4933" i="1"/>
  <c r="N4934" i="1" s="1"/>
  <c r="N4935" i="1"/>
  <c r="N4936" i="1"/>
  <c r="N4937" i="1"/>
  <c r="N4938" i="1" s="1"/>
  <c r="N4939" i="1" s="1"/>
  <c r="N4940" i="1" s="1"/>
  <c r="N4941" i="1" s="1"/>
  <c r="N4942" i="1" s="1"/>
  <c r="N4943" i="1" s="1"/>
  <c r="N4944" i="1" s="1"/>
  <c r="N4945" i="1" s="1"/>
  <c r="N4946" i="1" s="1"/>
  <c r="N4947" i="1" s="1"/>
  <c r="N4948" i="1" s="1"/>
  <c r="N4949" i="1" s="1"/>
  <c r="N4950" i="1" s="1"/>
  <c r="N4951" i="1" s="1"/>
  <c r="N4952" i="1" s="1"/>
  <c r="N4953" i="1" s="1"/>
  <c r="N4954" i="1" s="1"/>
  <c r="N4955" i="1" s="1"/>
  <c r="N4956" i="1" s="1"/>
  <c r="N4957" i="1" s="1"/>
  <c r="N4958" i="1" s="1"/>
  <c r="N4959" i="1" s="1"/>
  <c r="N4960" i="1" s="1"/>
  <c r="N4961" i="1" s="1"/>
  <c r="N4962" i="1" s="1"/>
  <c r="N4963" i="1" s="1"/>
  <c r="N4964" i="1" s="1"/>
  <c r="N4965" i="1" s="1"/>
  <c r="N4966" i="1" s="1"/>
  <c r="N4967" i="1"/>
  <c r="N4968" i="1" s="1"/>
  <c r="N4969" i="1" s="1"/>
  <c r="N4970" i="1" s="1"/>
  <c r="N4971" i="1" s="1"/>
  <c r="N4972" i="1" s="1"/>
  <c r="N4973" i="1" s="1"/>
  <c r="N4974" i="1" s="1"/>
  <c r="N4975" i="1" s="1"/>
  <c r="N4976" i="1" s="1"/>
  <c r="N4977" i="1"/>
  <c r="N4978" i="1" s="1"/>
  <c r="N4979" i="1" s="1"/>
  <c r="N4980" i="1" s="1"/>
  <c r="N4981" i="1" s="1"/>
  <c r="N4982" i="1" s="1"/>
  <c r="N4983" i="1" s="1"/>
  <c r="N4984" i="1" s="1"/>
  <c r="N4985" i="1" s="1"/>
  <c r="N4986" i="1"/>
  <c r="N4987" i="1" s="1"/>
  <c r="N4988" i="1" s="1"/>
  <c r="N4989" i="1" s="1"/>
  <c r="N4990" i="1" s="1"/>
  <c r="N4991" i="1" s="1"/>
  <c r="N4992" i="1" s="1"/>
  <c r="N4993" i="1" s="1"/>
  <c r="N4994" i="1" s="1"/>
  <c r="N4995" i="1" s="1"/>
  <c r="N4996" i="1" s="1"/>
  <c r="N4997" i="1" s="1"/>
  <c r="N4998" i="1"/>
  <c r="N4999" i="1" s="1"/>
  <c r="N5000" i="1" s="1"/>
  <c r="N5001" i="1" s="1"/>
  <c r="N5002" i="1"/>
  <c r="N5003" i="1"/>
  <c r="N5004" i="1" s="1"/>
  <c r="N5005" i="1" s="1"/>
  <c r="N5006" i="1" s="1"/>
  <c r="N5007" i="1" s="1"/>
  <c r="N5008" i="1" s="1"/>
  <c r="N5009" i="1" s="1"/>
  <c r="N5010" i="1" s="1"/>
  <c r="N5011" i="1" s="1"/>
  <c r="N5012" i="1" s="1"/>
  <c r="N5013" i="1" s="1"/>
  <c r="N5014" i="1" s="1"/>
  <c r="N5015" i="1" s="1"/>
  <c r="N5016" i="1" s="1"/>
  <c r="N5017" i="1" s="1"/>
  <c r="N5018" i="1" s="1"/>
  <c r="N5019" i="1" s="1"/>
  <c r="N5020" i="1" s="1"/>
  <c r="N5021" i="1" s="1"/>
  <c r="N5022" i="1" s="1"/>
  <c r="N5023" i="1" s="1"/>
  <c r="N5024" i="1" s="1"/>
  <c r="N5025" i="1" s="1"/>
  <c r="N5026" i="1" s="1"/>
  <c r="N5027" i="1" s="1"/>
  <c r="N5028" i="1" s="1"/>
  <c r="N5029" i="1" s="1"/>
  <c r="N5030" i="1" s="1"/>
  <c r="N5031" i="1" s="1"/>
  <c r="N5032" i="1" s="1"/>
  <c r="N5033" i="1" s="1"/>
  <c r="N5034" i="1" s="1"/>
  <c r="N5035" i="1" s="1"/>
  <c r="N5036" i="1" s="1"/>
  <c r="N5037" i="1" s="1"/>
  <c r="N5038" i="1" s="1"/>
  <c r="N5039" i="1" s="1"/>
  <c r="N5040" i="1" s="1"/>
  <c r="N5041" i="1" s="1"/>
  <c r="N5042" i="1" s="1"/>
  <c r="N5043" i="1" s="1"/>
  <c r="N5044" i="1" s="1"/>
  <c r="N5045" i="1" s="1"/>
  <c r="N5046" i="1" s="1"/>
  <c r="N5047" i="1" s="1"/>
  <c r="N5048" i="1" s="1"/>
  <c r="N5049" i="1" s="1"/>
  <c r="N5050" i="1" s="1"/>
  <c r="N5051" i="1" s="1"/>
  <c r="N5052" i="1" s="1"/>
  <c r="N5053" i="1" s="1"/>
  <c r="N5054" i="1" s="1"/>
  <c r="N5055" i="1" s="1"/>
  <c r="N5056" i="1" s="1"/>
  <c r="N5057" i="1" s="1"/>
  <c r="N5058" i="1" s="1"/>
  <c r="N5059" i="1" s="1"/>
  <c r="N5060" i="1" s="1"/>
  <c r="N5061" i="1" s="1"/>
  <c r="N5062" i="1" s="1"/>
  <c r="N5063" i="1" s="1"/>
  <c r="N5064" i="1" s="1"/>
  <c r="N5065" i="1" s="1"/>
  <c r="N5066" i="1" s="1"/>
  <c r="N5067" i="1" s="1"/>
  <c r="N5068" i="1" s="1"/>
  <c r="N5069" i="1" s="1"/>
  <c r="N5070" i="1" s="1"/>
  <c r="N5071" i="1" s="1"/>
  <c r="N5072" i="1" s="1"/>
  <c r="N5073" i="1" s="1"/>
  <c r="N5074" i="1" s="1"/>
  <c r="N5075" i="1" s="1"/>
  <c r="N5076" i="1" s="1"/>
  <c r="N5077" i="1" s="1"/>
  <c r="N5078" i="1" s="1"/>
  <c r="N5079" i="1" s="1"/>
  <c r="N5080" i="1" s="1"/>
  <c r="N5081" i="1" s="1"/>
  <c r="N5082" i="1" s="1"/>
  <c r="N5083" i="1" s="1"/>
  <c r="N5084" i="1" s="1"/>
  <c r="N5085" i="1" s="1"/>
  <c r="N5086" i="1" s="1"/>
  <c r="N5087" i="1" s="1"/>
  <c r="N5088" i="1" s="1"/>
  <c r="N5089" i="1" s="1"/>
  <c r="N5090" i="1" s="1"/>
  <c r="N5091" i="1" s="1"/>
  <c r="N5092" i="1" s="1"/>
  <c r="N5093" i="1" s="1"/>
  <c r="N5094" i="1" s="1"/>
  <c r="N5095" i="1" s="1"/>
  <c r="N5096" i="1" s="1"/>
  <c r="N5097" i="1" s="1"/>
  <c r="N5098" i="1" s="1"/>
  <c r="N5099" i="1" s="1"/>
  <c r="N5100" i="1" s="1"/>
  <c r="N5101" i="1" s="1"/>
  <c r="N5102" i="1" s="1"/>
  <c r="N5103" i="1" s="1"/>
  <c r="N5104" i="1" s="1"/>
  <c r="N5105" i="1" s="1"/>
  <c r="N5106" i="1" s="1"/>
  <c r="N5107" i="1" s="1"/>
  <c r="N5108" i="1" s="1"/>
  <c r="N5109" i="1" s="1"/>
  <c r="N5110" i="1" s="1"/>
  <c r="N5111" i="1" s="1"/>
  <c r="N5112" i="1" s="1"/>
  <c r="N5113" i="1" s="1"/>
  <c r="N5114" i="1"/>
  <c r="N5115" i="1"/>
  <c r="N5116" i="1"/>
  <c r="N5117" i="1"/>
  <c r="N5118" i="1" s="1"/>
  <c r="N5119" i="1" s="1"/>
  <c r="N5120" i="1" s="1"/>
  <c r="N5121" i="1" s="1"/>
  <c r="N5122" i="1" s="1"/>
  <c r="N5123" i="1" s="1"/>
  <c r="N5124" i="1" s="1"/>
  <c r="N5125" i="1" s="1"/>
  <c r="N5126" i="1" s="1"/>
  <c r="N5127" i="1" s="1"/>
  <c r="N5128" i="1" s="1"/>
  <c r="N5129" i="1" s="1"/>
  <c r="N5130" i="1" s="1"/>
  <c r="N5131" i="1" s="1"/>
  <c r="N5132" i="1" s="1"/>
  <c r="N5133" i="1" s="1"/>
  <c r="N5134" i="1" s="1"/>
  <c r="N5135" i="1" s="1"/>
  <c r="N5136" i="1" s="1"/>
  <c r="N5137" i="1" s="1"/>
  <c r="N5138" i="1" s="1"/>
  <c r="N5139" i="1" s="1"/>
  <c r="N5140" i="1" s="1"/>
  <c r="N5141" i="1" s="1"/>
  <c r="N5142" i="1" s="1"/>
  <c r="N5143" i="1" s="1"/>
  <c r="N5144" i="1" s="1"/>
  <c r="N5145" i="1" s="1"/>
  <c r="N5146" i="1" s="1"/>
  <c r="N5147" i="1" s="1"/>
  <c r="N5148" i="1" s="1"/>
  <c r="N5149" i="1" s="1"/>
  <c r="N5150" i="1" s="1"/>
  <c r="N5151" i="1" s="1"/>
  <c r="N5152" i="1" s="1"/>
  <c r="N5153" i="1" s="1"/>
  <c r="N5154" i="1" s="1"/>
  <c r="N5155" i="1" s="1"/>
  <c r="N5156" i="1" s="1"/>
  <c r="N5157" i="1" s="1"/>
  <c r="N5158" i="1" s="1"/>
  <c r="N5159" i="1" s="1"/>
  <c r="N5160" i="1" s="1"/>
  <c r="N5161" i="1" s="1"/>
  <c r="N5162" i="1" s="1"/>
  <c r="N5163" i="1" s="1"/>
  <c r="N5164" i="1" s="1"/>
  <c r="N5165" i="1" s="1"/>
  <c r="N5166" i="1" s="1"/>
  <c r="N5167" i="1" s="1"/>
  <c r="N5168" i="1" s="1"/>
  <c r="N5169" i="1" s="1"/>
  <c r="N5170" i="1" s="1"/>
  <c r="N5171" i="1" s="1"/>
  <c r="N5172" i="1" s="1"/>
  <c r="N5173" i="1" s="1"/>
  <c r="N5174" i="1" s="1"/>
  <c r="N5175" i="1" s="1"/>
  <c r="N5176" i="1" s="1"/>
  <c r="N5177" i="1" s="1"/>
  <c r="N5178" i="1" s="1"/>
  <c r="N5179" i="1" s="1"/>
  <c r="N5180" i="1" s="1"/>
  <c r="N5181" i="1" s="1"/>
  <c r="N5182" i="1" s="1"/>
  <c r="N5183" i="1" s="1"/>
  <c r="N5184" i="1" s="1"/>
  <c r="N5185" i="1" s="1"/>
  <c r="N5186" i="1"/>
  <c r="N5187" i="1"/>
  <c r="N5188" i="1" s="1"/>
  <c r="N5189" i="1" s="1"/>
  <c r="N5190" i="1" s="1"/>
  <c r="N5191" i="1" s="1"/>
  <c r="N5192" i="1" s="1"/>
  <c r="N5193" i="1" s="1"/>
  <c r="N5194" i="1" s="1"/>
  <c r="N5195" i="1" s="1"/>
  <c r="N5196" i="1" s="1"/>
  <c r="N5197" i="1" s="1"/>
  <c r="N5198" i="1"/>
  <c r="N5199" i="1"/>
  <c r="N5200" i="1" s="1"/>
  <c r="N5201" i="1" s="1"/>
  <c r="N5202" i="1"/>
  <c r="N5203" i="1" s="1"/>
  <c r="N5204" i="1" s="1"/>
  <c r="N5205" i="1" s="1"/>
  <c r="N5206" i="1" s="1"/>
  <c r="N5207" i="1" s="1"/>
  <c r="N5208" i="1" s="1"/>
  <c r="N5209" i="1"/>
  <c r="N5210" i="1" s="1"/>
  <c r="N5211" i="1" s="1"/>
  <c r="N5212" i="1"/>
  <c r="N5213" i="1"/>
  <c r="N5214" i="1"/>
  <c r="N5215" i="1"/>
  <c r="N5216" i="1"/>
  <c r="N5217" i="1" s="1"/>
  <c r="N5218" i="1" s="1"/>
  <c r="N5219" i="1" s="1"/>
  <c r="N5220" i="1" s="1"/>
  <c r="N5221" i="1"/>
  <c r="N5222" i="1"/>
  <c r="N5223" i="1"/>
  <c r="N5224" i="1" s="1"/>
  <c r="N5225" i="1"/>
  <c r="N5226" i="1" s="1"/>
  <c r="N5227" i="1" s="1"/>
  <c r="N5228" i="1" s="1"/>
  <c r="N5229" i="1"/>
  <c r="N5230" i="1" s="1"/>
  <c r="N5231" i="1" s="1"/>
  <c r="N5232" i="1" s="1"/>
  <c r="N5233" i="1" s="1"/>
  <c r="N5234" i="1"/>
  <c r="N5235" i="1"/>
  <c r="N5236" i="1"/>
  <c r="N5237" i="1"/>
  <c r="N5238" i="1"/>
  <c r="N5239" i="1"/>
  <c r="N5240" i="1" s="1"/>
  <c r="N5241" i="1" s="1"/>
  <c r="N5242" i="1" s="1"/>
  <c r="N5243" i="1" s="1"/>
  <c r="N5244" i="1" s="1"/>
  <c r="N5245" i="1" s="1"/>
  <c r="N5246" i="1" s="1"/>
  <c r="N5247" i="1" s="1"/>
  <c r="N5248" i="1" s="1"/>
  <c r="N5249" i="1" s="1"/>
  <c r="N5250" i="1" s="1"/>
  <c r="N5251" i="1" s="1"/>
  <c r="N5252" i="1" s="1"/>
  <c r="N5253" i="1" s="1"/>
  <c r="N5254" i="1" s="1"/>
  <c r="N5255" i="1" s="1"/>
  <c r="N5256" i="1" s="1"/>
  <c r="N5257" i="1" s="1"/>
  <c r="N5258" i="1" s="1"/>
  <c r="N5259" i="1" s="1"/>
  <c r="N5260" i="1" s="1"/>
  <c r="N5261" i="1" s="1"/>
  <c r="N5262" i="1" s="1"/>
  <c r="N5263" i="1" s="1"/>
  <c r="N5264" i="1" s="1"/>
  <c r="N5265" i="1" s="1"/>
  <c r="N5266" i="1" s="1"/>
  <c r="N5267" i="1" s="1"/>
  <c r="N5268" i="1" s="1"/>
  <c r="N5269" i="1" s="1"/>
  <c r="N5270" i="1" s="1"/>
  <c r="N5271" i="1" s="1"/>
  <c r="N5272" i="1" s="1"/>
  <c r="N5273" i="1" s="1"/>
  <c r="N5274" i="1" s="1"/>
  <c r="N5275" i="1" s="1"/>
  <c r="N5276" i="1" s="1"/>
  <c r="N5277" i="1" s="1"/>
  <c r="N5278" i="1" s="1"/>
  <c r="N5279" i="1" s="1"/>
  <c r="N5280" i="1" s="1"/>
  <c r="N5281" i="1" s="1"/>
  <c r="N5282" i="1" s="1"/>
  <c r="N5283" i="1" s="1"/>
  <c r="N5284" i="1" s="1"/>
  <c r="N5285" i="1" s="1"/>
  <c r="N5286" i="1" s="1"/>
  <c r="N5287" i="1" s="1"/>
  <c r="N5288" i="1" s="1"/>
  <c r="N5289" i="1" s="1"/>
  <c r="N5290" i="1" s="1"/>
  <c r="N5291" i="1"/>
  <c r="N5292" i="1" s="1"/>
  <c r="N5293" i="1" s="1"/>
  <c r="N5294" i="1" s="1"/>
  <c r="N5295" i="1" s="1"/>
  <c r="N5296" i="1" s="1"/>
  <c r="N5297" i="1" s="1"/>
  <c r="N5298" i="1" s="1"/>
  <c r="N5299" i="1" s="1"/>
  <c r="N5300" i="1" s="1"/>
  <c r="N5301" i="1" s="1"/>
  <c r="N5302" i="1" s="1"/>
  <c r="N5303" i="1" s="1"/>
  <c r="N5304" i="1" s="1"/>
  <c r="N5305" i="1" s="1"/>
  <c r="N5306" i="1" s="1"/>
  <c r="N5307" i="1" s="1"/>
  <c r="N5308" i="1" s="1"/>
  <c r="N5309" i="1" s="1"/>
  <c r="N5310" i="1" s="1"/>
  <c r="N5311" i="1" s="1"/>
  <c r="N5312" i="1" s="1"/>
  <c r="N5313" i="1" s="1"/>
  <c r="N5314" i="1" s="1"/>
  <c r="N5315" i="1" s="1"/>
  <c r="N5316" i="1" s="1"/>
  <c r="N5317" i="1" s="1"/>
  <c r="N5318" i="1" s="1"/>
  <c r="N5319" i="1"/>
  <c r="N5320" i="1" s="1"/>
  <c r="N5321" i="1"/>
  <c r="N5322" i="1" s="1"/>
  <c r="N5323" i="1" s="1"/>
  <c r="N5324" i="1" s="1"/>
  <c r="N5325" i="1"/>
  <c r="N5326" i="1" s="1"/>
  <c r="N5327" i="1" s="1"/>
  <c r="N5328" i="1" s="1"/>
  <c r="N5329" i="1" s="1"/>
  <c r="N5330" i="1" s="1"/>
  <c r="N5331" i="1" s="1"/>
  <c r="N5332" i="1" s="1"/>
  <c r="N5333" i="1" s="1"/>
  <c r="N5334" i="1" s="1"/>
  <c r="N5335" i="1" s="1"/>
  <c r="N5336" i="1" s="1"/>
  <c r="N5337" i="1"/>
  <c r="N5338" i="1" s="1"/>
  <c r="N5339" i="1" s="1"/>
  <c r="N5340" i="1" s="1"/>
  <c r="N5341" i="1" s="1"/>
  <c r="N5342" i="1" s="1"/>
  <c r="N5343" i="1" s="1"/>
  <c r="N5344" i="1" s="1"/>
  <c r="N5345" i="1" s="1"/>
  <c r="N5346" i="1" s="1"/>
  <c r="N5347" i="1" s="1"/>
  <c r="N5348" i="1"/>
  <c r="N5349" i="1"/>
  <c r="N5350" i="1" s="1"/>
  <c r="N5351" i="1" s="1"/>
  <c r="N5352" i="1" s="1"/>
  <c r="N5353" i="1" s="1"/>
  <c r="N5354" i="1" s="1"/>
  <c r="N5355" i="1" s="1"/>
  <c r="N5356" i="1" s="1"/>
  <c r="N5357" i="1" s="1"/>
  <c r="N5358" i="1" s="1"/>
  <c r="N5359" i="1" s="1"/>
  <c r="N5360" i="1" s="1"/>
  <c r="N5361" i="1" s="1"/>
  <c r="N5362" i="1" s="1"/>
  <c r="N5363" i="1" s="1"/>
  <c r="N5364" i="1" s="1"/>
  <c r="N5365" i="1" s="1"/>
  <c r="N5366" i="1" s="1"/>
  <c r="N5367" i="1" s="1"/>
  <c r="N5368" i="1" s="1"/>
  <c r="N5369" i="1" s="1"/>
  <c r="N5370" i="1" s="1"/>
  <c r="N5371" i="1" s="1"/>
  <c r="N5372" i="1" s="1"/>
  <c r="N5373" i="1" s="1"/>
  <c r="N5374" i="1" s="1"/>
  <c r="N5375" i="1" s="1"/>
  <c r="N5376" i="1" s="1"/>
  <c r="N5377" i="1" s="1"/>
  <c r="N5378" i="1" s="1"/>
  <c r="N5379" i="1" s="1"/>
  <c r="N5380" i="1" s="1"/>
  <c r="N5381" i="1" s="1"/>
  <c r="N5382" i="1" s="1"/>
  <c r="N5383" i="1" s="1"/>
  <c r="N5384" i="1" s="1"/>
  <c r="N5385" i="1" s="1"/>
  <c r="N5386" i="1" s="1"/>
  <c r="N5387" i="1" s="1"/>
  <c r="N5388" i="1" s="1"/>
  <c r="N5389" i="1" s="1"/>
  <c r="N5390" i="1" s="1"/>
  <c r="N5391" i="1" s="1"/>
  <c r="N5392" i="1" s="1"/>
  <c r="N5393" i="1" s="1"/>
  <c r="N5394" i="1" s="1"/>
  <c r="N5395" i="1" s="1"/>
  <c r="N5396" i="1" s="1"/>
  <c r="N5397" i="1" s="1"/>
  <c r="N5398" i="1" s="1"/>
  <c r="N5399" i="1" s="1"/>
  <c r="N5400" i="1" s="1"/>
  <c r="N5401" i="1"/>
  <c r="N5402" i="1"/>
  <c r="N5403" i="1"/>
  <c r="N5404" i="1"/>
  <c r="N5405" i="1"/>
  <c r="N5406" i="1"/>
  <c r="N5407" i="1" s="1"/>
  <c r="N5408" i="1" s="1"/>
  <c r="N5409" i="1" s="1"/>
  <c r="N5410" i="1"/>
  <c r="N5411" i="1"/>
  <c r="N5412" i="1"/>
  <c r="N5413" i="1"/>
  <c r="N5414" i="1"/>
  <c r="N5415" i="1"/>
  <c r="N5416" i="1" s="1"/>
  <c r="N5417" i="1"/>
  <c r="N5418" i="1"/>
  <c r="N5419" i="1" s="1"/>
  <c r="N5420" i="1" s="1"/>
  <c r="N5421" i="1" s="1"/>
  <c r="N5422" i="1" s="1"/>
  <c r="N5423" i="1" s="1"/>
  <c r="N5424" i="1" s="1"/>
  <c r="N5425" i="1" s="1"/>
  <c r="N5426" i="1" s="1"/>
  <c r="N5427" i="1" s="1"/>
  <c r="N5428" i="1" s="1"/>
  <c r="N5429" i="1" s="1"/>
  <c r="N5430" i="1" s="1"/>
  <c r="N5431" i="1" s="1"/>
  <c r="N5432" i="1" s="1"/>
  <c r="N5433" i="1" s="1"/>
  <c r="N5434" i="1" s="1"/>
  <c r="N5435" i="1" s="1"/>
  <c r="N5436" i="1" s="1"/>
  <c r="N5437" i="1" s="1"/>
  <c r="N5438" i="1" s="1"/>
  <c r="N5439" i="1" s="1"/>
  <c r="N5440" i="1" s="1"/>
  <c r="N5441" i="1" s="1"/>
  <c r="N5442" i="1" s="1"/>
  <c r="N5443" i="1" s="1"/>
  <c r="N5444" i="1" s="1"/>
  <c r="N5445" i="1" s="1"/>
  <c r="N5446" i="1" s="1"/>
  <c r="N5447" i="1" s="1"/>
  <c r="N5448" i="1" s="1"/>
  <c r="N5449" i="1" s="1"/>
  <c r="N5450" i="1" s="1"/>
  <c r="N5451" i="1" s="1"/>
  <c r="N5452" i="1" s="1"/>
  <c r="N5453" i="1" s="1"/>
  <c r="N5454" i="1" s="1"/>
  <c r="N5455" i="1" s="1"/>
  <c r="N5456" i="1" s="1"/>
  <c r="N5457" i="1" s="1"/>
  <c r="N5458" i="1" s="1"/>
  <c r="N5459" i="1" s="1"/>
  <c r="N5460" i="1" s="1"/>
  <c r="N5461" i="1" s="1"/>
  <c r="N5462" i="1" s="1"/>
  <c r="N5463" i="1" s="1"/>
  <c r="N5464" i="1" s="1"/>
  <c r="N5465" i="1" s="1"/>
  <c r="N5466" i="1" s="1"/>
  <c r="N5467" i="1" s="1"/>
  <c r="N5468" i="1" s="1"/>
  <c r="N5469" i="1" s="1"/>
  <c r="N5470" i="1" s="1"/>
  <c r="N5471" i="1" s="1"/>
  <c r="N5472" i="1" s="1"/>
  <c r="N5473" i="1" s="1"/>
  <c r="N5474" i="1" s="1"/>
  <c r="N5475" i="1" s="1"/>
  <c r="N5476" i="1" s="1"/>
  <c r="N5477" i="1" s="1"/>
  <c r="N5478" i="1" s="1"/>
  <c r="N5479" i="1" s="1"/>
  <c r="N5480" i="1" s="1"/>
  <c r="N5481" i="1" s="1"/>
  <c r="N5482" i="1" s="1"/>
  <c r="N5483" i="1" s="1"/>
  <c r="N5484" i="1" s="1"/>
  <c r="N5485" i="1" s="1"/>
  <c r="N5486" i="1" s="1"/>
  <c r="N5487" i="1" s="1"/>
  <c r="N5488" i="1" s="1"/>
  <c r="N5489" i="1" s="1"/>
  <c r="N5490" i="1" s="1"/>
  <c r="N5491" i="1" s="1"/>
  <c r="N5492" i="1" s="1"/>
  <c r="N5493" i="1" s="1"/>
  <c r="N5494" i="1" s="1"/>
  <c r="N5495" i="1" s="1"/>
  <c r="N5496" i="1" s="1"/>
  <c r="N5497" i="1" s="1"/>
  <c r="N5498" i="1" s="1"/>
  <c r="N5499" i="1" s="1"/>
  <c r="N5500" i="1" s="1"/>
  <c r="N5501" i="1" s="1"/>
  <c r="N5502" i="1" s="1"/>
  <c r="N5503" i="1" s="1"/>
  <c r="N5504" i="1" s="1"/>
  <c r="N5505" i="1" s="1"/>
  <c r="N5506" i="1" s="1"/>
  <c r="N5507" i="1" s="1"/>
  <c r="N5508" i="1" s="1"/>
  <c r="N5509" i="1" s="1"/>
  <c r="N5510" i="1" s="1"/>
  <c r="N5511" i="1" s="1"/>
  <c r="N5512" i="1" s="1"/>
  <c r="N5513" i="1" s="1"/>
  <c r="N5514" i="1" s="1"/>
  <c r="N5515" i="1" s="1"/>
  <c r="N5516" i="1" s="1"/>
  <c r="N5517" i="1" s="1"/>
  <c r="N5518" i="1" s="1"/>
  <c r="N5519" i="1"/>
  <c r="N5520" i="1" s="1"/>
  <c r="N5521" i="1"/>
  <c r="N5522" i="1" s="1"/>
  <c r="N5523" i="1" s="1"/>
  <c r="N5524" i="1"/>
  <c r="N5525" i="1"/>
  <c r="N5526" i="1" s="1"/>
  <c r="N5527" i="1" s="1"/>
  <c r="N5528" i="1" s="1"/>
  <c r="N5529" i="1" s="1"/>
  <c r="N5530" i="1"/>
  <c r="N5531" i="1"/>
  <c r="N5532" i="1"/>
  <c r="N5533" i="1"/>
  <c r="N5534" i="1"/>
  <c r="N5535" i="1" s="1"/>
  <c r="N5536" i="1" s="1"/>
  <c r="N5537" i="1" s="1"/>
  <c r="N5538" i="1" s="1"/>
  <c r="N5539" i="1" s="1"/>
  <c r="N5540" i="1" s="1"/>
  <c r="N5541" i="1" s="1"/>
  <c r="N5542" i="1" s="1"/>
  <c r="N5543" i="1" s="1"/>
  <c r="N5544" i="1" s="1"/>
  <c r="N5545" i="1" s="1"/>
  <c r="N5546" i="1" s="1"/>
  <c r="N5547" i="1" s="1"/>
  <c r="N5548" i="1" s="1"/>
  <c r="N5549" i="1" s="1"/>
  <c r="N5550" i="1" s="1"/>
  <c r="N5551" i="1" s="1"/>
  <c r="N5552" i="1" s="1"/>
  <c r="N5553" i="1" s="1"/>
  <c r="N5554" i="1" s="1"/>
  <c r="N5555" i="1" s="1"/>
  <c r="N5556" i="1" s="1"/>
  <c r="N5557" i="1" s="1"/>
  <c r="N5558" i="1" s="1"/>
  <c r="N5559" i="1" s="1"/>
  <c r="N5560" i="1" s="1"/>
  <c r="N5561" i="1" s="1"/>
  <c r="N5562" i="1" s="1"/>
  <c r="N5563" i="1" s="1"/>
  <c r="N5564" i="1" s="1"/>
  <c r="N5565" i="1" s="1"/>
  <c r="N5566" i="1" s="1"/>
  <c r="N5567" i="1" s="1"/>
  <c r="N5568" i="1" s="1"/>
  <c r="N5569" i="1" s="1"/>
  <c r="N5570" i="1" s="1"/>
  <c r="N5571" i="1" s="1"/>
  <c r="N5572" i="1" s="1"/>
  <c r="N5573" i="1" s="1"/>
  <c r="N5574" i="1" s="1"/>
  <c r="N5575" i="1" s="1"/>
  <c r="N5576" i="1"/>
  <c r="N5577" i="1" s="1"/>
  <c r="N5578" i="1" s="1"/>
  <c r="N5579" i="1" s="1"/>
  <c r="N5580" i="1" s="1"/>
  <c r="N5581" i="1" s="1"/>
  <c r="N5582" i="1" s="1"/>
  <c r="N5583" i="1" s="1"/>
  <c r="N5584" i="1" s="1"/>
  <c r="N5585" i="1" s="1"/>
  <c r="N5586" i="1" s="1"/>
  <c r="N5587" i="1" s="1"/>
  <c r="N5588" i="1" s="1"/>
  <c r="N5589" i="1" s="1"/>
  <c r="N5590" i="1"/>
  <c r="N5591" i="1"/>
  <c r="N5592" i="1" s="1"/>
  <c r="N5593" i="1" s="1"/>
  <c r="N5594" i="1" s="1"/>
  <c r="N5595" i="1"/>
  <c r="N5596" i="1" s="1"/>
  <c r="N5597" i="1" s="1"/>
  <c r="N5598" i="1" s="1"/>
  <c r="N5599" i="1" s="1"/>
  <c r="N5600" i="1" s="1"/>
  <c r="N5601" i="1" s="1"/>
  <c r="N5602" i="1"/>
  <c r="N5603" i="1"/>
  <c r="N5604" i="1" s="1"/>
  <c r="N5605" i="1" s="1"/>
  <c r="N5606" i="1" s="1"/>
  <c r="N5607" i="1" s="1"/>
  <c r="N5608" i="1" s="1"/>
  <c r="N5609" i="1" s="1"/>
  <c r="N5610" i="1" s="1"/>
  <c r="N5611" i="1" s="1"/>
  <c r="N5612" i="1" s="1"/>
  <c r="N5613" i="1" s="1"/>
  <c r="N5614" i="1" s="1"/>
  <c r="N5615" i="1" s="1"/>
  <c r="N5616" i="1" s="1"/>
  <c r="N5617" i="1" s="1"/>
  <c r="N5618" i="1" s="1"/>
  <c r="N5619" i="1" s="1"/>
  <c r="N5620" i="1" s="1"/>
  <c r="N5621" i="1" s="1"/>
  <c r="N5622" i="1" s="1"/>
  <c r="N5623" i="1" s="1"/>
  <c r="N5624" i="1" s="1"/>
  <c r="N5625" i="1"/>
  <c r="N5626" i="1" s="1"/>
  <c r="N5627" i="1" s="1"/>
  <c r="N5628" i="1" s="1"/>
  <c r="N5629" i="1" s="1"/>
  <c r="N5630" i="1" s="1"/>
  <c r="N5631" i="1" s="1"/>
  <c r="N5632" i="1" s="1"/>
  <c r="N5633" i="1" s="1"/>
  <c r="N5634" i="1" s="1"/>
  <c r="N5635" i="1"/>
  <c r="N5636" i="1" s="1"/>
  <c r="N5637" i="1" s="1"/>
  <c r="N5638" i="1" s="1"/>
  <c r="N5639" i="1" s="1"/>
  <c r="N5640" i="1" s="1"/>
  <c r="N5641" i="1" s="1"/>
  <c r="N5642" i="1" s="1"/>
  <c r="N5643" i="1" s="1"/>
  <c r="N5644" i="1" s="1"/>
  <c r="N5645" i="1" s="1"/>
  <c r="N5646" i="1" s="1"/>
  <c r="N5647" i="1" s="1"/>
  <c r="N5648" i="1" s="1"/>
  <c r="N5649" i="1" s="1"/>
  <c r="N5650" i="1" s="1"/>
  <c r="N5651" i="1" s="1"/>
  <c r="N5652" i="1" s="1"/>
  <c r="N5653" i="1" s="1"/>
  <c r="N5654" i="1" s="1"/>
  <c r="N5655" i="1" s="1"/>
  <c r="N5656" i="1" s="1"/>
  <c r="N5657" i="1" s="1"/>
  <c r="N5658" i="1" s="1"/>
  <c r="N5659" i="1" s="1"/>
  <c r="N5660" i="1" s="1"/>
  <c r="N5661" i="1" s="1"/>
  <c r="N5662" i="1" s="1"/>
  <c r="N5663" i="1" s="1"/>
  <c r="N5664" i="1" s="1"/>
  <c r="N5665" i="1" s="1"/>
  <c r="N5666" i="1" s="1"/>
  <c r="N5667" i="1"/>
  <c r="N5668" i="1"/>
  <c r="N5669" i="1"/>
  <c r="N5670" i="1"/>
  <c r="N5671" i="1"/>
  <c r="N5672" i="1" s="1"/>
  <c r="N5673" i="1"/>
  <c r="N5674" i="1" s="1"/>
  <c r="N5675" i="1" s="1"/>
  <c r="N5676" i="1" s="1"/>
  <c r="N5677" i="1" s="1"/>
  <c r="N5678" i="1" s="1"/>
  <c r="N5679" i="1"/>
  <c r="N5680" i="1"/>
  <c r="N5681" i="1"/>
  <c r="N5682" i="1" s="1"/>
  <c r="N5683" i="1"/>
  <c r="N5684" i="1"/>
  <c r="N5685" i="1" s="1"/>
  <c r="N5686" i="1" s="1"/>
  <c r="N5687" i="1" s="1"/>
  <c r="N5688" i="1" s="1"/>
  <c r="N5689" i="1"/>
  <c r="N5690" i="1" s="1"/>
  <c r="N5691" i="1"/>
  <c r="N5692" i="1"/>
  <c r="N5693" i="1"/>
  <c r="N5694" i="1" s="1"/>
  <c r="N5695" i="1" s="1"/>
  <c r="N5696" i="1" s="1"/>
  <c r="N5697" i="1" s="1"/>
  <c r="N5698" i="1" s="1"/>
  <c r="N5699" i="1" s="1"/>
  <c r="N5700" i="1"/>
  <c r="N5701" i="1" s="1"/>
  <c r="N5702" i="1" s="1"/>
  <c r="N5703" i="1" s="1"/>
  <c r="N5704" i="1" s="1"/>
  <c r="N5705" i="1" s="1"/>
  <c r="N5706" i="1" s="1"/>
  <c r="N5707" i="1" s="1"/>
  <c r="N5708" i="1" s="1"/>
  <c r="N5709" i="1" s="1"/>
  <c r="N5710" i="1" s="1"/>
  <c r="N5711" i="1" s="1"/>
  <c r="N5712" i="1" s="1"/>
  <c r="N5713" i="1" s="1"/>
  <c r="N5714" i="1" s="1"/>
  <c r="N5715" i="1" s="1"/>
  <c r="N5716" i="1"/>
  <c r="N5717" i="1" s="1"/>
  <c r="N5718" i="1" s="1"/>
  <c r="N5719" i="1" s="1"/>
  <c r="N5720" i="1" s="1"/>
  <c r="N5721" i="1" s="1"/>
  <c r="N5722" i="1" s="1"/>
  <c r="N5723" i="1" s="1"/>
  <c r="N5724" i="1" s="1"/>
  <c r="N5725" i="1" s="1"/>
  <c r="N5726" i="1" s="1"/>
  <c r="N5727" i="1" s="1"/>
  <c r="N5728" i="1" s="1"/>
  <c r="N5729" i="1" s="1"/>
  <c r="N5730" i="1" s="1"/>
  <c r="N5731" i="1" s="1"/>
  <c r="N5732" i="1" s="1"/>
  <c r="N5733" i="1" s="1"/>
  <c r="N5734" i="1" s="1"/>
  <c r="N5735" i="1" s="1"/>
  <c r="N5736" i="1" s="1"/>
  <c r="N5737" i="1" s="1"/>
  <c r="N5738" i="1" s="1"/>
  <c r="N5739" i="1" s="1"/>
  <c r="N5740" i="1"/>
  <c r="N5741" i="1" s="1"/>
  <c r="N5742" i="1"/>
  <c r="N5743" i="1"/>
  <c r="N5744" i="1"/>
  <c r="N5745" i="1"/>
  <c r="N5746" i="1" s="1"/>
  <c r="N5747" i="1"/>
  <c r="N5748" i="1"/>
  <c r="N5749" i="1"/>
  <c r="N5750" i="1"/>
  <c r="N5751" i="1"/>
  <c r="N5752" i="1" s="1"/>
  <c r="N5753" i="1"/>
  <c r="N5754" i="1" s="1"/>
  <c r="N5755" i="1" s="1"/>
  <c r="N5756" i="1"/>
  <c r="N5757" i="1" s="1"/>
  <c r="N5758" i="1" s="1"/>
  <c r="N5759" i="1" s="1"/>
  <c r="N5760" i="1" s="1"/>
  <c r="N5761" i="1" s="1"/>
  <c r="N5762" i="1" s="1"/>
  <c r="N5763" i="1" s="1"/>
  <c r="N5764" i="1" s="1"/>
  <c r="N5765" i="1" s="1"/>
  <c r="N5766" i="1" s="1"/>
  <c r="N5767" i="1" s="1"/>
  <c r="N5768" i="1" s="1"/>
  <c r="N5769" i="1"/>
  <c r="N5770" i="1"/>
  <c r="N5771" i="1"/>
  <c r="N5772" i="1"/>
  <c r="N5773" i="1"/>
  <c r="N5774" i="1"/>
  <c r="N5775" i="1"/>
  <c r="N5776" i="1" s="1"/>
  <c r="N5777" i="1"/>
  <c r="N5778" i="1"/>
  <c r="N5779" i="1"/>
  <c r="N5780" i="1"/>
  <c r="N5781" i="1"/>
  <c r="N5782" i="1"/>
  <c r="N5783" i="1"/>
  <c r="N5784" i="1"/>
  <c r="N5785" i="1" s="1"/>
  <c r="N5786" i="1"/>
  <c r="N5787" i="1"/>
  <c r="N5788" i="1" s="1"/>
  <c r="N5789" i="1" s="1"/>
  <c r="N5790" i="1" s="1"/>
  <c r="N5791" i="1" s="1"/>
  <c r="N5792" i="1" s="1"/>
  <c r="N5793" i="1" s="1"/>
  <c r="N5794" i="1" s="1"/>
  <c r="N5795" i="1" s="1"/>
  <c r="N5796" i="1"/>
  <c r="N5797" i="1" s="1"/>
  <c r="N5798" i="1" s="1"/>
  <c r="N5799" i="1" s="1"/>
  <c r="N5800" i="1" s="1"/>
  <c r="N5801" i="1" s="1"/>
  <c r="N5802" i="1" s="1"/>
  <c r="N5803" i="1" s="1"/>
  <c r="N5804" i="1" s="1"/>
  <c r="N5805" i="1" s="1"/>
  <c r="N5806" i="1" s="1"/>
  <c r="N5807" i="1" s="1"/>
  <c r="N5808" i="1" s="1"/>
  <c r="N5809" i="1" s="1"/>
  <c r="N5810" i="1" s="1"/>
  <c r="N5811" i="1" s="1"/>
  <c r="N5812" i="1" s="1"/>
  <c r="N5813" i="1" s="1"/>
  <c r="N5814" i="1" s="1"/>
  <c r="N5815" i="1"/>
  <c r="N5816" i="1"/>
  <c r="N5817" i="1" s="1"/>
  <c r="N5818" i="1" s="1"/>
  <c r="N5819" i="1" s="1"/>
  <c r="N5820" i="1" s="1"/>
  <c r="N5821" i="1" s="1"/>
  <c r="N5822" i="1" s="1"/>
  <c r="N5823" i="1" s="1"/>
  <c r="N5824" i="1"/>
  <c r="N5825" i="1"/>
  <c r="N5826" i="1"/>
  <c r="N5827" i="1"/>
  <c r="N5828" i="1" s="1"/>
  <c r="N5829" i="1"/>
  <c r="N5830" i="1"/>
  <c r="N5831" i="1" s="1"/>
  <c r="N5832" i="1" s="1"/>
  <c r="N5833" i="1" s="1"/>
  <c r="N5834" i="1" s="1"/>
  <c r="N5835" i="1" s="1"/>
  <c r="N5836" i="1" s="1"/>
  <c r="N5837" i="1"/>
  <c r="N3290" i="1"/>
  <c r="N3291" i="1" s="1"/>
  <c r="N3292" i="1" s="1"/>
  <c r="N3293" i="1" s="1"/>
  <c r="N3294" i="1"/>
  <c r="N3295" i="1"/>
  <c r="N3296" i="1" s="1"/>
  <c r="N3297" i="1" s="1"/>
  <c r="N3298" i="1"/>
  <c r="N3299" i="1" s="1"/>
  <c r="N3300" i="1" s="1"/>
  <c r="N3301" i="1" s="1"/>
  <c r="N3302" i="1"/>
  <c r="N3303" i="1"/>
  <c r="N3304" i="1"/>
  <c r="N3305" i="1" s="1"/>
  <c r="N3306" i="1" s="1"/>
  <c r="N3307" i="1"/>
  <c r="N3308" i="1"/>
  <c r="N3309" i="1" s="1"/>
  <c r="N3310" i="1" s="1"/>
  <c r="N3311" i="1"/>
  <c r="N3312" i="1" s="1"/>
  <c r="N3313" i="1" s="1"/>
  <c r="N3314" i="1" s="1"/>
  <c r="N3315" i="1" s="1"/>
  <c r="N3316" i="1" s="1"/>
  <c r="N3317" i="1" s="1"/>
  <c r="N3318" i="1" s="1"/>
  <c r="N3319" i="1" s="1"/>
  <c r="N3320" i="1" s="1"/>
  <c r="N3321" i="1" s="1"/>
  <c r="N3322" i="1" s="1"/>
  <c r="N3323" i="1" s="1"/>
  <c r="N3324" i="1" s="1"/>
  <c r="N3325" i="1" s="1"/>
  <c r="N3326" i="1" s="1"/>
  <c r="N3327" i="1" s="1"/>
  <c r="N3328" i="1" s="1"/>
  <c r="N3329" i="1"/>
  <c r="N3330" i="1"/>
  <c r="N3331" i="1"/>
  <c r="N3332" i="1" s="1"/>
  <c r="N3333" i="1" s="1"/>
  <c r="N3334" i="1" s="1"/>
  <c r="N3335" i="1"/>
  <c r="N3336" i="1"/>
  <c r="N3337" i="1"/>
  <c r="N3338" i="1"/>
  <c r="N3339" i="1"/>
  <c r="N3340" i="1"/>
  <c r="N3341" i="1" s="1"/>
  <c r="N3342" i="1"/>
  <c r="N3343" i="1"/>
  <c r="N3344" i="1" s="1"/>
  <c r="N3345" i="1" s="1"/>
  <c r="N3346" i="1"/>
  <c r="N3347" i="1"/>
  <c r="N3348" i="1"/>
  <c r="N3349" i="1"/>
  <c r="N3350" i="1"/>
  <c r="N3351" i="1"/>
  <c r="N3352" i="1"/>
  <c r="N3353" i="1"/>
  <c r="N3354" i="1"/>
  <c r="N3355" i="1" s="1"/>
  <c r="N3356" i="1" s="1"/>
  <c r="N3357" i="1" s="1"/>
  <c r="N3358" i="1" s="1"/>
  <c r="N3359" i="1" s="1"/>
  <c r="N3360" i="1" s="1"/>
  <c r="N3361" i="1" s="1"/>
  <c r="N3362" i="1" s="1"/>
  <c r="N3363" i="1" s="1"/>
  <c r="N3364" i="1" s="1"/>
  <c r="N3365" i="1" s="1"/>
  <c r="N3366" i="1" s="1"/>
  <c r="N3367" i="1" s="1"/>
  <c r="N3368" i="1" s="1"/>
  <c r="N3369" i="1" s="1"/>
  <c r="N3370" i="1" s="1"/>
  <c r="N3371" i="1" s="1"/>
  <c r="N3372" i="1" s="1"/>
  <c r="N3373" i="1" s="1"/>
  <c r="N3374" i="1" s="1"/>
  <c r="N3375" i="1" s="1"/>
  <c r="N3376" i="1" s="1"/>
  <c r="N3377" i="1" s="1"/>
  <c r="N3378" i="1" s="1"/>
  <c r="N3379" i="1" s="1"/>
  <c r="N3380" i="1" s="1"/>
  <c r="N3381" i="1" s="1"/>
  <c r="N3382" i="1" s="1"/>
  <c r="N3383" i="1" s="1"/>
  <c r="N3384" i="1" s="1"/>
  <c r="N3385" i="1" s="1"/>
  <c r="N3386" i="1" s="1"/>
  <c r="N3387" i="1" s="1"/>
  <c r="N3388" i="1" s="1"/>
  <c r="N3389" i="1" s="1"/>
  <c r="N3390" i="1" s="1"/>
  <c r="N3391" i="1" s="1"/>
  <c r="N3392" i="1" s="1"/>
  <c r="N3393" i="1" s="1"/>
  <c r="N3394" i="1" s="1"/>
  <c r="N3395" i="1" s="1"/>
  <c r="N3396" i="1" s="1"/>
  <c r="N3397" i="1" s="1"/>
  <c r="N3398" i="1" s="1"/>
  <c r="N3399" i="1" s="1"/>
  <c r="N3400" i="1" s="1"/>
  <c r="N3401" i="1" s="1"/>
  <c r="N3402" i="1" s="1"/>
  <c r="N3403" i="1" s="1"/>
  <c r="N3404" i="1" s="1"/>
  <c r="N3405" i="1" s="1"/>
  <c r="N3406" i="1" s="1"/>
  <c r="N3407" i="1" s="1"/>
  <c r="N3408" i="1" s="1"/>
  <c r="N3409" i="1" s="1"/>
  <c r="N3410" i="1" s="1"/>
  <c r="N3411" i="1" s="1"/>
  <c r="N3412" i="1" s="1"/>
  <c r="N3413" i="1" s="1"/>
  <c r="N3414" i="1" s="1"/>
  <c r="N3415" i="1" s="1"/>
  <c r="N3416" i="1" s="1"/>
  <c r="N3417" i="1" s="1"/>
  <c r="N3418" i="1" s="1"/>
  <c r="N3419" i="1" s="1"/>
  <c r="N3420" i="1" s="1"/>
  <c r="N3421" i="1" s="1"/>
  <c r="N3422" i="1" s="1"/>
  <c r="N3423" i="1" s="1"/>
  <c r="N3424" i="1" s="1"/>
  <c r="N3425" i="1" s="1"/>
  <c r="N3426" i="1" s="1"/>
  <c r="N3427" i="1" s="1"/>
  <c r="N3428" i="1" s="1"/>
  <c r="N3429" i="1" s="1"/>
  <c r="N3430" i="1" s="1"/>
  <c r="N3431" i="1" s="1"/>
  <c r="N3432" i="1" s="1"/>
  <c r="N3433" i="1" s="1"/>
  <c r="N3434" i="1" s="1"/>
  <c r="N3435" i="1" s="1"/>
  <c r="N3436" i="1" s="1"/>
  <c r="N3437" i="1" s="1"/>
  <c r="N3438" i="1" s="1"/>
  <c r="N3439" i="1" s="1"/>
  <c r="N3440" i="1" s="1"/>
  <c r="N3441" i="1" s="1"/>
  <c r="N3442" i="1" s="1"/>
  <c r="N3443" i="1" s="1"/>
  <c r="N3444" i="1" s="1"/>
  <c r="N3445" i="1" s="1"/>
  <c r="N3446" i="1" s="1"/>
  <c r="N3447" i="1" s="1"/>
  <c r="N3448" i="1" s="1"/>
  <c r="N3449" i="1" s="1"/>
  <c r="N3450" i="1" s="1"/>
  <c r="N3451" i="1" s="1"/>
  <c r="N3452" i="1" s="1"/>
  <c r="N3453" i="1" s="1"/>
  <c r="N3454" i="1"/>
  <c r="N3455" i="1"/>
  <c r="N3456" i="1"/>
  <c r="N3457" i="1"/>
  <c r="N3458" i="1" s="1"/>
  <c r="N3459" i="1" s="1"/>
  <c r="N3460" i="1"/>
  <c r="N3461" i="1" s="1"/>
  <c r="N3462" i="1"/>
  <c r="N3463" i="1" s="1"/>
  <c r="N3464" i="1"/>
  <c r="N3465" i="1"/>
  <c r="N3466" i="1" s="1"/>
  <c r="N3467" i="1"/>
  <c r="N3468" i="1"/>
  <c r="N3469" i="1" s="1"/>
  <c r="N3470" i="1" s="1"/>
  <c r="N3471" i="1" s="1"/>
  <c r="N3472" i="1"/>
  <c r="N3473" i="1" s="1"/>
  <c r="N3474" i="1" s="1"/>
  <c r="N3475" i="1"/>
  <c r="N3476" i="1"/>
  <c r="N3477" i="1" s="1"/>
  <c r="N3478" i="1" s="1"/>
  <c r="N3479" i="1" s="1"/>
  <c r="N3480" i="1" s="1"/>
  <c r="N3481" i="1" s="1"/>
  <c r="N3482" i="1" s="1"/>
  <c r="N3483" i="1" s="1"/>
  <c r="N3484" i="1" s="1"/>
  <c r="N3485" i="1" s="1"/>
  <c r="N3486" i="1"/>
  <c r="N3487" i="1" s="1"/>
  <c r="N3488" i="1" s="1"/>
  <c r="N3489" i="1" s="1"/>
  <c r="N3490" i="1" s="1"/>
  <c r="N3491" i="1" s="1"/>
  <c r="N3492" i="1" s="1"/>
  <c r="N3493" i="1" s="1"/>
  <c r="N3494" i="1" s="1"/>
  <c r="N3495" i="1" s="1"/>
  <c r="N3496" i="1" s="1"/>
  <c r="N3497" i="1" s="1"/>
  <c r="N3498" i="1" s="1"/>
  <c r="N3499" i="1"/>
  <c r="N3500" i="1"/>
  <c r="N3501" i="1" s="1"/>
  <c r="N3502" i="1" s="1"/>
  <c r="N3503" i="1" s="1"/>
  <c r="N3504" i="1" s="1"/>
  <c r="N3505" i="1" s="1"/>
  <c r="N3506" i="1" s="1"/>
  <c r="N3507" i="1" s="1"/>
  <c r="N3508" i="1" s="1"/>
  <c r="N3509" i="1"/>
  <c r="N3510" i="1"/>
  <c r="N3511" i="1" s="1"/>
  <c r="N3512" i="1" s="1"/>
  <c r="N3513" i="1" s="1"/>
  <c r="N3514" i="1" s="1"/>
  <c r="N3515" i="1" s="1"/>
  <c r="N3516" i="1" s="1"/>
  <c r="N3517" i="1" s="1"/>
  <c r="N3518" i="1" s="1"/>
  <c r="N3519" i="1" s="1"/>
  <c r="N3520" i="1" s="1"/>
  <c r="N3521" i="1" s="1"/>
  <c r="N3522" i="1" s="1"/>
  <c r="N3523" i="1" s="1"/>
  <c r="N3524" i="1" s="1"/>
  <c r="N3525" i="1" s="1"/>
  <c r="N3526" i="1" s="1"/>
  <c r="N3527" i="1" s="1"/>
  <c r="N3528" i="1" s="1"/>
  <c r="N3529" i="1" s="1"/>
  <c r="N3530" i="1" s="1"/>
  <c r="N3531" i="1" s="1"/>
  <c r="N3532" i="1" s="1"/>
  <c r="N3533" i="1" s="1"/>
  <c r="N3534" i="1" s="1"/>
  <c r="N3535" i="1" s="1"/>
  <c r="N3536" i="1" s="1"/>
  <c r="N3537" i="1" s="1"/>
  <c r="N3538" i="1" s="1"/>
  <c r="N3539" i="1" s="1"/>
  <c r="N3540" i="1" s="1"/>
  <c r="N3541" i="1" s="1"/>
  <c r="N3542" i="1" s="1"/>
  <c r="N3543" i="1" s="1"/>
  <c r="N3544" i="1" s="1"/>
  <c r="N3545" i="1" s="1"/>
  <c r="N3546" i="1" s="1"/>
  <c r="N3547" i="1" s="1"/>
  <c r="N3548" i="1" s="1"/>
  <c r="N3549" i="1" s="1"/>
  <c r="N3550" i="1" s="1"/>
  <c r="N3551" i="1" s="1"/>
  <c r="N3552" i="1" s="1"/>
  <c r="N3553" i="1" s="1"/>
  <c r="N3554" i="1" s="1"/>
  <c r="N3555" i="1"/>
  <c r="N3556" i="1"/>
  <c r="N3557" i="1" s="1"/>
  <c r="N3558" i="1" s="1"/>
  <c r="N3559" i="1" s="1"/>
  <c r="N3560" i="1"/>
  <c r="N3561" i="1" s="1"/>
  <c r="N3562" i="1" s="1"/>
  <c r="N3563" i="1"/>
  <c r="N3564" i="1" s="1"/>
  <c r="N3565" i="1"/>
  <c r="N3566" i="1" s="1"/>
  <c r="N3567" i="1" s="1"/>
  <c r="N3568" i="1" s="1"/>
  <c r="N3569" i="1" s="1"/>
  <c r="N3570" i="1" s="1"/>
  <c r="N3571" i="1" s="1"/>
  <c r="N3572" i="1" s="1"/>
  <c r="N3573" i="1"/>
  <c r="N3574" i="1"/>
  <c r="N3575" i="1"/>
  <c r="N3576" i="1" s="1"/>
  <c r="N3577" i="1"/>
  <c r="N3578" i="1" s="1"/>
  <c r="N3579" i="1"/>
  <c r="N3580" i="1"/>
  <c r="N3581" i="1" s="1"/>
  <c r="N3582" i="1" s="1"/>
  <c r="N3583" i="1" s="1"/>
  <c r="N3584" i="1" s="1"/>
  <c r="N3585" i="1" s="1"/>
  <c r="N3586" i="1" s="1"/>
  <c r="N3587" i="1"/>
  <c r="N3588" i="1"/>
  <c r="N3589" i="1" s="1"/>
  <c r="N3590" i="1" s="1"/>
  <c r="N3591" i="1"/>
  <c r="N3592" i="1" s="1"/>
  <c r="N3593" i="1" s="1"/>
  <c r="N3594" i="1"/>
  <c r="N3595" i="1" s="1"/>
  <c r="N3596" i="1" s="1"/>
  <c r="N3597" i="1" s="1"/>
  <c r="N3598" i="1" s="1"/>
  <c r="N3599" i="1" s="1"/>
  <c r="N3600" i="1" s="1"/>
  <c r="N3601" i="1" s="1"/>
  <c r="N3602" i="1" s="1"/>
  <c r="N3603" i="1" s="1"/>
  <c r="N3604" i="1" s="1"/>
  <c r="N3605" i="1" s="1"/>
  <c r="N3606" i="1" s="1"/>
  <c r="N3607" i="1" s="1"/>
  <c r="N3608" i="1" s="1"/>
  <c r="N3609" i="1" s="1"/>
  <c r="N3610" i="1" s="1"/>
  <c r="N3611" i="1" s="1"/>
  <c r="N3612" i="1" s="1"/>
  <c r="N3613" i="1" s="1"/>
  <c r="N3614" i="1" s="1"/>
  <c r="N3615" i="1" s="1"/>
  <c r="N3616" i="1" s="1"/>
  <c r="N3617" i="1" s="1"/>
  <c r="N3618" i="1" s="1"/>
  <c r="N3619" i="1" s="1"/>
  <c r="N3620" i="1" s="1"/>
  <c r="N3621" i="1" s="1"/>
  <c r="N3622" i="1" s="1"/>
  <c r="N3623" i="1" s="1"/>
  <c r="N3624" i="1" s="1"/>
  <c r="N3625" i="1" s="1"/>
  <c r="N3626" i="1" s="1"/>
  <c r="N3627" i="1"/>
  <c r="N3628" i="1" s="1"/>
  <c r="N3629" i="1" s="1"/>
  <c r="N3630" i="1" s="1"/>
  <c r="N3631" i="1" s="1"/>
  <c r="N3632" i="1" s="1"/>
  <c r="N3633" i="1" s="1"/>
  <c r="N3634" i="1" s="1"/>
  <c r="N3635" i="1" s="1"/>
  <c r="N3636" i="1" s="1"/>
  <c r="N3637" i="1" s="1"/>
  <c r="N3638" i="1" s="1"/>
  <c r="N3639" i="1" s="1"/>
  <c r="N3640" i="1" s="1"/>
  <c r="N3641" i="1" s="1"/>
  <c r="N3642" i="1" s="1"/>
  <c r="N3643" i="1" s="1"/>
  <c r="N3644" i="1" s="1"/>
  <c r="N3645" i="1" s="1"/>
  <c r="N3646" i="1" s="1"/>
  <c r="N3647" i="1" s="1"/>
  <c r="N3648" i="1" s="1"/>
  <c r="N3649" i="1" s="1"/>
  <c r="N3650" i="1" s="1"/>
  <c r="N3651" i="1" s="1"/>
  <c r="N3652" i="1" s="1"/>
  <c r="N3653" i="1" s="1"/>
  <c r="N3654" i="1" s="1"/>
  <c r="N3655" i="1" s="1"/>
  <c r="N3656" i="1" s="1"/>
  <c r="N3657" i="1" s="1"/>
  <c r="N3658" i="1" s="1"/>
  <c r="N3659" i="1" s="1"/>
  <c r="N3660" i="1" s="1"/>
  <c r="N3661" i="1" s="1"/>
  <c r="N3662" i="1" s="1"/>
  <c r="N3663" i="1" s="1"/>
  <c r="N3664" i="1" s="1"/>
  <c r="N3665" i="1" s="1"/>
  <c r="N3666" i="1" s="1"/>
  <c r="N3667" i="1" s="1"/>
  <c r="N3668" i="1" s="1"/>
  <c r="N3669" i="1" s="1"/>
  <c r="N3670" i="1" s="1"/>
  <c r="N3671" i="1" s="1"/>
  <c r="N3672" i="1" s="1"/>
  <c r="N3673" i="1" s="1"/>
  <c r="N3674" i="1" s="1"/>
  <c r="N3675" i="1" s="1"/>
  <c r="N3676" i="1" s="1"/>
  <c r="N3677" i="1" s="1"/>
  <c r="N3678" i="1" s="1"/>
  <c r="N3679" i="1" s="1"/>
  <c r="N3680" i="1" s="1"/>
  <c r="N3681" i="1" s="1"/>
  <c r="N3682" i="1" s="1"/>
  <c r="N3683" i="1" s="1"/>
  <c r="N3684" i="1" s="1"/>
  <c r="N3685" i="1" s="1"/>
  <c r="N3686" i="1" s="1"/>
  <c r="N3687" i="1" s="1"/>
  <c r="N3688" i="1" s="1"/>
  <c r="N3689" i="1" s="1"/>
  <c r="N3690" i="1" s="1"/>
  <c r="N3691" i="1" s="1"/>
  <c r="N3692" i="1" s="1"/>
  <c r="N3693" i="1" s="1"/>
  <c r="N3694" i="1" s="1"/>
  <c r="N3695" i="1" s="1"/>
  <c r="N3696" i="1" s="1"/>
  <c r="N3697" i="1" s="1"/>
  <c r="N3698" i="1" s="1"/>
  <c r="N3699" i="1" s="1"/>
  <c r="N3700" i="1" s="1"/>
  <c r="N3701" i="1" s="1"/>
  <c r="N3702" i="1" s="1"/>
  <c r="N3703" i="1" s="1"/>
  <c r="N3704" i="1" s="1"/>
  <c r="N3705" i="1" s="1"/>
  <c r="N3706" i="1" s="1"/>
  <c r="N3707" i="1" s="1"/>
  <c r="N3708" i="1" s="1"/>
  <c r="N3709" i="1" s="1"/>
  <c r="N3710" i="1" s="1"/>
  <c r="N3711" i="1" s="1"/>
  <c r="N3712" i="1" s="1"/>
  <c r="N3713" i="1" s="1"/>
  <c r="N3714" i="1" s="1"/>
  <c r="N3715" i="1" s="1"/>
  <c r="N3716" i="1" s="1"/>
  <c r="N3717" i="1" s="1"/>
  <c r="N3718" i="1" s="1"/>
  <c r="N3719" i="1" s="1"/>
  <c r="N3720" i="1" s="1"/>
  <c r="N3721" i="1" s="1"/>
  <c r="N3722" i="1" s="1"/>
  <c r="N3723" i="1" s="1"/>
  <c r="N3724" i="1" s="1"/>
  <c r="N3725" i="1" s="1"/>
  <c r="N3726" i="1" s="1"/>
  <c r="N3727" i="1" s="1"/>
  <c r="N3728" i="1" s="1"/>
  <c r="N3729" i="1" s="1"/>
  <c r="N3730" i="1" s="1"/>
  <c r="N3731" i="1" s="1"/>
  <c r="N3732" i="1" s="1"/>
  <c r="N3733" i="1" s="1"/>
  <c r="N3734" i="1" s="1"/>
  <c r="N3735" i="1" s="1"/>
  <c r="N3736" i="1" s="1"/>
  <c r="N3737" i="1" s="1"/>
  <c r="N3738" i="1" s="1"/>
  <c r="N3739" i="1" s="1"/>
  <c r="N3740" i="1" s="1"/>
  <c r="N3741" i="1" s="1"/>
  <c r="N3742" i="1" s="1"/>
  <c r="N3743" i="1" s="1"/>
  <c r="N3744" i="1" s="1"/>
  <c r="N3745" i="1" s="1"/>
  <c r="N3746" i="1" s="1"/>
  <c r="N3747" i="1" s="1"/>
  <c r="N3748" i="1" s="1"/>
  <c r="N3749" i="1" s="1"/>
  <c r="N3750" i="1" s="1"/>
  <c r="N3751" i="1" s="1"/>
  <c r="N3752" i="1" s="1"/>
  <c r="N3753" i="1" s="1"/>
  <c r="N3754" i="1" s="1"/>
  <c r="N3755" i="1" s="1"/>
  <c r="N3756" i="1" s="1"/>
  <c r="N3757" i="1" s="1"/>
  <c r="N3758" i="1" s="1"/>
  <c r="N3759" i="1" s="1"/>
  <c r="N3760" i="1" s="1"/>
  <c r="N3761" i="1" s="1"/>
  <c r="N3762" i="1" s="1"/>
  <c r="N3763" i="1" s="1"/>
  <c r="N3764" i="1" s="1"/>
  <c r="N3765" i="1" s="1"/>
  <c r="N3766" i="1" s="1"/>
  <c r="N3767" i="1" s="1"/>
  <c r="N3768" i="1" s="1"/>
  <c r="N3769" i="1" s="1"/>
  <c r="N3770" i="1" s="1"/>
  <c r="N3771" i="1" s="1"/>
  <c r="N3772" i="1" s="1"/>
  <c r="N3773" i="1" s="1"/>
  <c r="N3774" i="1" s="1"/>
  <c r="N3775" i="1" s="1"/>
  <c r="N3776" i="1" s="1"/>
  <c r="N3777" i="1" s="1"/>
  <c r="N3778" i="1" s="1"/>
  <c r="N3779" i="1" s="1"/>
  <c r="N3780" i="1" s="1"/>
  <c r="N3781" i="1" s="1"/>
  <c r="N3782" i="1" s="1"/>
  <c r="N3783" i="1" s="1"/>
  <c r="N3784" i="1" s="1"/>
  <c r="N3785" i="1" s="1"/>
  <c r="N3786" i="1" s="1"/>
  <c r="N3787" i="1" s="1"/>
  <c r="N3788" i="1" s="1"/>
  <c r="N3789" i="1" s="1"/>
  <c r="N3790" i="1" s="1"/>
  <c r="N3791" i="1" s="1"/>
  <c r="N3792" i="1" s="1"/>
  <c r="N3793" i="1" s="1"/>
  <c r="N3794" i="1" s="1"/>
  <c r="N3795" i="1" s="1"/>
  <c r="N3796" i="1" s="1"/>
  <c r="N3797" i="1" s="1"/>
  <c r="N3798" i="1" s="1"/>
  <c r="N3799" i="1" s="1"/>
  <c r="N3800" i="1" s="1"/>
  <c r="N3801" i="1" s="1"/>
  <c r="N3802" i="1" s="1"/>
  <c r="N3803" i="1" s="1"/>
  <c r="N3804" i="1" s="1"/>
  <c r="N3805" i="1" s="1"/>
  <c r="N3806" i="1" s="1"/>
  <c r="N3807" i="1" s="1"/>
  <c r="N3808" i="1" s="1"/>
  <c r="N3809" i="1" s="1"/>
  <c r="N3810" i="1" s="1"/>
  <c r="N3811" i="1" s="1"/>
  <c r="N3812" i="1" s="1"/>
  <c r="N3813" i="1" s="1"/>
  <c r="N3814" i="1" s="1"/>
  <c r="N3815" i="1" s="1"/>
  <c r="N3816" i="1"/>
  <c r="N3817" i="1" s="1"/>
  <c r="N3818" i="1"/>
  <c r="N3819" i="1" s="1"/>
  <c r="N3820" i="1" s="1"/>
  <c r="N3821" i="1" s="1"/>
  <c r="N3822" i="1" s="1"/>
  <c r="N3823" i="1" s="1"/>
  <c r="N3824" i="1" s="1"/>
  <c r="N3825" i="1" s="1"/>
  <c r="N3826" i="1"/>
  <c r="N3827" i="1"/>
  <c r="N3828" i="1"/>
  <c r="N3829" i="1" s="1"/>
  <c r="N3830" i="1" s="1"/>
  <c r="N3831" i="1" s="1"/>
  <c r="N3832" i="1"/>
  <c r="N3833" i="1" s="1"/>
  <c r="N3834" i="1" s="1"/>
  <c r="N3835" i="1"/>
  <c r="N3836" i="1" s="1"/>
  <c r="N3837" i="1" s="1"/>
  <c r="N3838" i="1" s="1"/>
  <c r="N3839" i="1" s="1"/>
  <c r="N3840" i="1" s="1"/>
  <c r="N3841" i="1" s="1"/>
  <c r="N3842" i="1" s="1"/>
  <c r="N3843" i="1" s="1"/>
  <c r="N3844" i="1" s="1"/>
  <c r="N3845" i="1" s="1"/>
  <c r="N3846" i="1" s="1"/>
  <c r="N3847" i="1" s="1"/>
  <c r="N3848" i="1" s="1"/>
  <c r="N3849" i="1" s="1"/>
  <c r="N3850" i="1" s="1"/>
  <c r="N3851" i="1" s="1"/>
  <c r="N3852" i="1" s="1"/>
  <c r="N3853" i="1" s="1"/>
  <c r="N3854" i="1" s="1"/>
  <c r="N3855" i="1" s="1"/>
  <c r="N3856" i="1" s="1"/>
  <c r="N3857" i="1" s="1"/>
  <c r="N3858" i="1" s="1"/>
  <c r="N3859" i="1" s="1"/>
  <c r="N3860" i="1" s="1"/>
  <c r="N3861" i="1" s="1"/>
  <c r="N3862" i="1" s="1"/>
  <c r="N3863" i="1"/>
  <c r="N3864" i="1" s="1"/>
  <c r="N3865" i="1" s="1"/>
  <c r="N3866" i="1" s="1"/>
  <c r="N3867" i="1" s="1"/>
  <c r="N3868" i="1" s="1"/>
  <c r="N3869" i="1" s="1"/>
  <c r="N3870" i="1" s="1"/>
  <c r="N3871" i="1" s="1"/>
  <c r="N3872" i="1" s="1"/>
  <c r="N3873" i="1" s="1"/>
  <c r="N3874" i="1" s="1"/>
  <c r="N3875" i="1" s="1"/>
  <c r="N3876" i="1" s="1"/>
  <c r="N3877" i="1"/>
  <c r="N3878" i="1" s="1"/>
  <c r="N3879" i="1" s="1"/>
  <c r="N3880" i="1" s="1"/>
  <c r="N3881" i="1" s="1"/>
  <c r="N3882" i="1" s="1"/>
  <c r="N3883" i="1" s="1"/>
  <c r="N3884" i="1" s="1"/>
  <c r="N3885" i="1" s="1"/>
  <c r="N3886" i="1" s="1"/>
  <c r="N3887" i="1" s="1"/>
  <c r="N3888" i="1" s="1"/>
  <c r="N3889" i="1" s="1"/>
  <c r="N3890" i="1" s="1"/>
  <c r="N3891" i="1" s="1"/>
  <c r="N3892" i="1" s="1"/>
  <c r="N3893" i="1" s="1"/>
  <c r="N3894" i="1" s="1"/>
  <c r="N3895" i="1" s="1"/>
  <c r="N3896" i="1" s="1"/>
  <c r="N3897" i="1" s="1"/>
  <c r="N3898" i="1" s="1"/>
  <c r="N3899" i="1" s="1"/>
  <c r="N3900" i="1" s="1"/>
  <c r="N3901" i="1" s="1"/>
  <c r="N3902" i="1" s="1"/>
  <c r="N3903" i="1" s="1"/>
  <c r="N3904" i="1" s="1"/>
  <c r="N3905" i="1" s="1"/>
  <c r="N3906" i="1" s="1"/>
  <c r="N3907" i="1" s="1"/>
  <c r="N3908" i="1" s="1"/>
  <c r="N3909" i="1" s="1"/>
  <c r="N3910" i="1" s="1"/>
  <c r="N3911" i="1" s="1"/>
  <c r="N3912" i="1" s="1"/>
  <c r="N3913" i="1" s="1"/>
  <c r="N3914" i="1" s="1"/>
  <c r="N3915" i="1" s="1"/>
  <c r="N3916" i="1" s="1"/>
  <c r="N3917" i="1" s="1"/>
  <c r="N3918" i="1" s="1"/>
  <c r="N3919" i="1" s="1"/>
  <c r="N3920" i="1" s="1"/>
  <c r="N3921" i="1" s="1"/>
  <c r="N3922" i="1" s="1"/>
  <c r="N3923" i="1" s="1"/>
  <c r="N3924" i="1" s="1"/>
  <c r="N3925" i="1" s="1"/>
  <c r="N3926" i="1"/>
  <c r="N3927" i="1" s="1"/>
  <c r="N3928" i="1" s="1"/>
  <c r="N3929" i="1" s="1"/>
  <c r="N3930" i="1" s="1"/>
  <c r="N3931" i="1" s="1"/>
  <c r="N3932" i="1" s="1"/>
  <c r="N3933" i="1" s="1"/>
  <c r="N3934" i="1" s="1"/>
  <c r="N3935" i="1" s="1"/>
  <c r="N3936" i="1" s="1"/>
  <c r="N3937" i="1" s="1"/>
  <c r="N3938" i="1" s="1"/>
  <c r="N3939" i="1" s="1"/>
  <c r="N3940" i="1" s="1"/>
  <c r="N3941" i="1" s="1"/>
  <c r="N3942" i="1" s="1"/>
  <c r="N3943" i="1" s="1"/>
  <c r="N3944" i="1" s="1"/>
  <c r="N3945" i="1" s="1"/>
  <c r="N3946" i="1" s="1"/>
  <c r="N3947" i="1" s="1"/>
  <c r="N3948" i="1" s="1"/>
  <c r="N3949" i="1" s="1"/>
  <c r="N3950" i="1" s="1"/>
  <c r="N3951" i="1" s="1"/>
  <c r="N3952" i="1" s="1"/>
  <c r="N3953" i="1" s="1"/>
  <c r="N3954" i="1" s="1"/>
  <c r="N3955" i="1" s="1"/>
  <c r="N3956" i="1" s="1"/>
  <c r="N3957" i="1" s="1"/>
  <c r="N3958" i="1" s="1"/>
  <c r="N3959" i="1" s="1"/>
  <c r="N3960" i="1" s="1"/>
  <c r="N3961" i="1" s="1"/>
  <c r="N3962" i="1" s="1"/>
  <c r="N3963" i="1" s="1"/>
  <c r="N3964" i="1" s="1"/>
  <c r="N3965" i="1" s="1"/>
  <c r="N3966" i="1" s="1"/>
  <c r="N3967" i="1" s="1"/>
  <c r="N3968" i="1" s="1"/>
  <c r="N3969" i="1" s="1"/>
  <c r="N3970" i="1" s="1"/>
  <c r="N3971" i="1" s="1"/>
  <c r="N3972" i="1" s="1"/>
  <c r="N3973" i="1" s="1"/>
  <c r="N3974" i="1" s="1"/>
  <c r="N3975" i="1" s="1"/>
  <c r="N3976" i="1" s="1"/>
  <c r="N3977" i="1" s="1"/>
  <c r="N3978" i="1" s="1"/>
  <c r="N3979" i="1" s="1"/>
  <c r="N3980" i="1" s="1"/>
  <c r="N3981" i="1" s="1"/>
  <c r="N3982" i="1" s="1"/>
  <c r="N3983" i="1" s="1"/>
  <c r="N3984" i="1" s="1"/>
  <c r="N3985" i="1" s="1"/>
  <c r="N3986" i="1" s="1"/>
  <c r="N3987" i="1" s="1"/>
  <c r="N3988" i="1" s="1"/>
  <c r="N3989" i="1" s="1"/>
  <c r="N3990" i="1" s="1"/>
  <c r="N3991" i="1" s="1"/>
  <c r="N3992" i="1" s="1"/>
  <c r="N3993" i="1" s="1"/>
  <c r="N3994" i="1" s="1"/>
  <c r="N3995" i="1" s="1"/>
  <c r="N3996" i="1" s="1"/>
  <c r="N3997" i="1" s="1"/>
  <c r="N3998" i="1" s="1"/>
  <c r="N3999" i="1" s="1"/>
  <c r="N4000" i="1" s="1"/>
  <c r="N4001" i="1" s="1"/>
  <c r="N4002" i="1" s="1"/>
  <c r="N4003" i="1" s="1"/>
  <c r="N4004" i="1" s="1"/>
  <c r="N4005" i="1" s="1"/>
  <c r="N4006" i="1" s="1"/>
  <c r="N4007" i="1" s="1"/>
  <c r="N4008" i="1" s="1"/>
  <c r="N4009" i="1" s="1"/>
  <c r="N4010" i="1" s="1"/>
  <c r="N4011" i="1" s="1"/>
  <c r="N4012" i="1" s="1"/>
  <c r="N4013" i="1" s="1"/>
  <c r="N4014" i="1" s="1"/>
  <c r="N4015" i="1" s="1"/>
  <c r="N4016" i="1" s="1"/>
  <c r="N4017" i="1" s="1"/>
  <c r="N4018" i="1" s="1"/>
  <c r="N4019" i="1" s="1"/>
  <c r="N4020" i="1" s="1"/>
  <c r="N4021" i="1" s="1"/>
  <c r="N4022" i="1" s="1"/>
  <c r="N4023" i="1" s="1"/>
  <c r="N4024" i="1" s="1"/>
  <c r="N4025" i="1" s="1"/>
  <c r="N4026" i="1" s="1"/>
  <c r="N4027" i="1" s="1"/>
  <c r="N4028" i="1" s="1"/>
  <c r="N4029" i="1" s="1"/>
  <c r="N4030" i="1" s="1"/>
  <c r="N4031" i="1" s="1"/>
  <c r="N4032" i="1" s="1"/>
  <c r="N4033" i="1" s="1"/>
  <c r="N4034" i="1" s="1"/>
  <c r="N4035" i="1" s="1"/>
  <c r="N4036" i="1" s="1"/>
  <c r="N4037" i="1" s="1"/>
  <c r="N4038" i="1" s="1"/>
  <c r="N4039" i="1" s="1"/>
  <c r="N4040" i="1" s="1"/>
  <c r="N4041" i="1" s="1"/>
  <c r="N4042" i="1" s="1"/>
  <c r="N4043" i="1" s="1"/>
  <c r="N4044" i="1" s="1"/>
  <c r="N4045" i="1" s="1"/>
  <c r="N4046" i="1" s="1"/>
  <c r="N4047" i="1" s="1"/>
  <c r="N4048" i="1" s="1"/>
  <c r="N4049" i="1" s="1"/>
  <c r="N4050" i="1" s="1"/>
  <c r="N4051" i="1" s="1"/>
  <c r="N4052" i="1" s="1"/>
  <c r="N4053" i="1" s="1"/>
  <c r="N4054" i="1" s="1"/>
  <c r="N4055" i="1" s="1"/>
  <c r="N4056" i="1" s="1"/>
  <c r="N4057" i="1" s="1"/>
  <c r="N4058" i="1" s="1"/>
  <c r="N4059" i="1" s="1"/>
  <c r="N4060" i="1" s="1"/>
  <c r="N4061" i="1" s="1"/>
  <c r="N4062" i="1" s="1"/>
  <c r="N4063" i="1" s="1"/>
  <c r="N4064" i="1" s="1"/>
  <c r="N4065" i="1" s="1"/>
  <c r="N4066" i="1" s="1"/>
  <c r="N4067" i="1" s="1"/>
  <c r="N4068" i="1" s="1"/>
  <c r="N4069" i="1" s="1"/>
  <c r="N4070" i="1" s="1"/>
  <c r="N4071" i="1" s="1"/>
  <c r="N4072" i="1" s="1"/>
  <c r="N4073" i="1" s="1"/>
  <c r="N4074" i="1" s="1"/>
  <c r="N4075" i="1" s="1"/>
  <c r="N4076" i="1" s="1"/>
  <c r="N4077" i="1" s="1"/>
  <c r="N4078" i="1" s="1"/>
  <c r="N4079" i="1" s="1"/>
  <c r="N4080" i="1" s="1"/>
  <c r="N4081" i="1" s="1"/>
  <c r="N4082" i="1" s="1"/>
  <c r="N4083" i="1" s="1"/>
  <c r="N4084" i="1" s="1"/>
  <c r="N4085" i="1" s="1"/>
  <c r="N4086" i="1" s="1"/>
  <c r="N4087" i="1" s="1"/>
  <c r="N4088" i="1" s="1"/>
  <c r="N4089" i="1" s="1"/>
  <c r="N4090" i="1" s="1"/>
  <c r="N4091" i="1" s="1"/>
  <c r="N4092" i="1" s="1"/>
  <c r="N4093" i="1" s="1"/>
  <c r="N4094" i="1" s="1"/>
  <c r="N4095" i="1" s="1"/>
  <c r="N4096" i="1" s="1"/>
  <c r="N4097" i="1" s="1"/>
  <c r="N4098" i="1" s="1"/>
  <c r="N4099" i="1" s="1"/>
  <c r="N4100" i="1" s="1"/>
  <c r="N4101" i="1" s="1"/>
  <c r="N4102" i="1" s="1"/>
  <c r="N4103" i="1" s="1"/>
  <c r="N4104" i="1" s="1"/>
  <c r="N4105" i="1" s="1"/>
  <c r="N4106" i="1" s="1"/>
  <c r="N4107" i="1" s="1"/>
  <c r="N4108" i="1" s="1"/>
  <c r="N4109" i="1" s="1"/>
  <c r="N4110" i="1" s="1"/>
  <c r="N4111" i="1" s="1"/>
  <c r="N4112" i="1" s="1"/>
  <c r="N4113" i="1" s="1"/>
  <c r="N4114" i="1" s="1"/>
  <c r="N4115" i="1" s="1"/>
  <c r="N4116" i="1" s="1"/>
  <c r="N4117" i="1" s="1"/>
  <c r="N4118" i="1" s="1"/>
  <c r="N4119" i="1" s="1"/>
  <c r="N4120" i="1" s="1"/>
  <c r="N4121" i="1" s="1"/>
  <c r="N4122" i="1" s="1"/>
  <c r="N4123" i="1" s="1"/>
  <c r="N4124" i="1"/>
  <c r="N4125" i="1" s="1"/>
  <c r="N4126" i="1" s="1"/>
  <c r="N4127" i="1" s="1"/>
  <c r="N4128" i="1" s="1"/>
  <c r="N4129" i="1" s="1"/>
  <c r="N4130" i="1" s="1"/>
  <c r="N4131" i="1" s="1"/>
  <c r="N4132" i="1" s="1"/>
  <c r="N4133" i="1" s="1"/>
  <c r="N4134" i="1" s="1"/>
  <c r="N4135" i="1" s="1"/>
  <c r="N4136" i="1" s="1"/>
  <c r="N4137" i="1" s="1"/>
  <c r="N4138" i="1" s="1"/>
  <c r="N4139" i="1" s="1"/>
  <c r="N4140" i="1" s="1"/>
  <c r="N4141" i="1" s="1"/>
  <c r="N4142" i="1" s="1"/>
  <c r="N4143" i="1" s="1"/>
  <c r="N4144" i="1" s="1"/>
  <c r="N4145" i="1" s="1"/>
  <c r="N4146" i="1" s="1"/>
  <c r="N4147" i="1" s="1"/>
  <c r="N4148" i="1" s="1"/>
  <c r="N4149" i="1" s="1"/>
  <c r="N4150" i="1" s="1"/>
  <c r="N4151" i="1" s="1"/>
  <c r="N4152" i="1" s="1"/>
  <c r="N4153" i="1" s="1"/>
  <c r="N4154" i="1" s="1"/>
  <c r="N4155" i="1" s="1"/>
  <c r="N4156" i="1" s="1"/>
  <c r="N4157" i="1" s="1"/>
  <c r="N4158" i="1" s="1"/>
  <c r="N4159" i="1" s="1"/>
  <c r="N4160" i="1" s="1"/>
  <c r="N4161" i="1" s="1"/>
  <c r="N4162" i="1" s="1"/>
  <c r="N4163" i="1" s="1"/>
  <c r="N4164" i="1" s="1"/>
  <c r="N4165" i="1" s="1"/>
  <c r="N4166" i="1" s="1"/>
  <c r="N4167" i="1" s="1"/>
  <c r="N4168" i="1" s="1"/>
  <c r="N4169" i="1" s="1"/>
  <c r="N4170" i="1" s="1"/>
  <c r="N4171" i="1" s="1"/>
  <c r="N4172" i="1" s="1"/>
  <c r="N4173" i="1" s="1"/>
  <c r="N4174" i="1" s="1"/>
  <c r="N4175" i="1" s="1"/>
  <c r="N4176" i="1" s="1"/>
  <c r="N4177" i="1" s="1"/>
  <c r="N4178" i="1" s="1"/>
  <c r="N4179" i="1" s="1"/>
  <c r="N4180" i="1" s="1"/>
  <c r="N4181" i="1" s="1"/>
  <c r="N4182" i="1" s="1"/>
  <c r="N4183" i="1" s="1"/>
  <c r="N4184" i="1" s="1"/>
  <c r="N4185" i="1" s="1"/>
  <c r="N4186" i="1" s="1"/>
  <c r="N4187" i="1" s="1"/>
  <c r="N4188" i="1"/>
  <c r="N4189" i="1" s="1"/>
  <c r="N4190" i="1" s="1"/>
  <c r="N4191" i="1" s="1"/>
  <c r="N4192" i="1" s="1"/>
  <c r="N4193" i="1" s="1"/>
  <c r="N4194" i="1" s="1"/>
  <c r="N4195" i="1" s="1"/>
  <c r="N4196" i="1" s="1"/>
  <c r="N4197" i="1" s="1"/>
  <c r="N4198" i="1" s="1"/>
  <c r="N4199" i="1" s="1"/>
  <c r="N4200" i="1" s="1"/>
  <c r="N4201" i="1" s="1"/>
  <c r="N4202" i="1" s="1"/>
  <c r="N4203" i="1" s="1"/>
  <c r="N4204" i="1"/>
  <c r="N4205" i="1" s="1"/>
  <c r="N4206" i="1" s="1"/>
  <c r="N4207" i="1" s="1"/>
  <c r="N4208" i="1" s="1"/>
  <c r="N4209" i="1" s="1"/>
  <c r="N4210" i="1" s="1"/>
  <c r="N4211" i="1" s="1"/>
  <c r="N4212" i="1" s="1"/>
  <c r="N4213" i="1" s="1"/>
  <c r="N4214" i="1" s="1"/>
  <c r="N4215" i="1" s="1"/>
  <c r="N4216" i="1"/>
  <c r="N4217" i="1" s="1"/>
  <c r="N4218" i="1" s="1"/>
  <c r="N4219" i="1" s="1"/>
  <c r="N4220" i="1" s="1"/>
  <c r="N4221" i="1" s="1"/>
  <c r="N4222" i="1" s="1"/>
  <c r="N4223" i="1" s="1"/>
  <c r="N4224" i="1" s="1"/>
  <c r="N4225" i="1" s="1"/>
  <c r="N4226" i="1" s="1"/>
  <c r="N4227" i="1" s="1"/>
  <c r="N4228" i="1" s="1"/>
  <c r="N4229" i="1" s="1"/>
  <c r="N4230" i="1" s="1"/>
  <c r="N4231" i="1" s="1"/>
  <c r="N4232" i="1" s="1"/>
  <c r="N4233" i="1" s="1"/>
  <c r="N4234" i="1" s="1"/>
  <c r="N4235" i="1" s="1"/>
  <c r="N4236" i="1" s="1"/>
  <c r="N4237" i="1" s="1"/>
  <c r="N4238" i="1" s="1"/>
  <c r="N4239" i="1" s="1"/>
  <c r="N4240" i="1" s="1"/>
  <c r="N4241" i="1" s="1"/>
  <c r="N4242" i="1" s="1"/>
  <c r="N4243" i="1" s="1"/>
  <c r="N4244" i="1" s="1"/>
  <c r="N4245" i="1" s="1"/>
  <c r="N4246" i="1" s="1"/>
  <c r="N4247" i="1" s="1"/>
  <c r="N4248" i="1" s="1"/>
  <c r="N4249" i="1" s="1"/>
  <c r="N4250" i="1" s="1"/>
  <c r="N4251" i="1" s="1"/>
  <c r="N4252" i="1" s="1"/>
  <c r="N4253" i="1" s="1"/>
  <c r="N4254" i="1" s="1"/>
  <c r="N4255" i="1" s="1"/>
  <c r="N4256" i="1" s="1"/>
  <c r="N4257" i="1" s="1"/>
  <c r="N4258" i="1" s="1"/>
  <c r="N4259" i="1" s="1"/>
  <c r="N4260" i="1" s="1"/>
  <c r="N4261" i="1" s="1"/>
  <c r="N4262" i="1" s="1"/>
  <c r="N4263" i="1" s="1"/>
  <c r="N4264" i="1" s="1"/>
  <c r="N4265" i="1" s="1"/>
  <c r="N4266" i="1" s="1"/>
  <c r="N4267" i="1" s="1"/>
  <c r="N4268" i="1" s="1"/>
  <c r="N4269" i="1" s="1"/>
  <c r="N4270" i="1" s="1"/>
  <c r="N4271" i="1" s="1"/>
  <c r="N4272" i="1" s="1"/>
  <c r="N4273" i="1" s="1"/>
  <c r="N4274" i="1" s="1"/>
  <c r="N4275" i="1" s="1"/>
  <c r="N4276" i="1" s="1"/>
  <c r="N4277" i="1" s="1"/>
  <c r="N4278" i="1" s="1"/>
  <c r="N4279" i="1" s="1"/>
  <c r="N4280" i="1" s="1"/>
  <c r="N4281" i="1" s="1"/>
  <c r="N4282" i="1" s="1"/>
  <c r="N4283" i="1" s="1"/>
  <c r="N4284" i="1" s="1"/>
  <c r="N4285" i="1" s="1"/>
  <c r="N4286" i="1" s="1"/>
  <c r="N4287" i="1" s="1"/>
  <c r="N4288" i="1" s="1"/>
  <c r="N4289" i="1" s="1"/>
  <c r="N4290" i="1" s="1"/>
  <c r="N4291" i="1" s="1"/>
  <c r="N4292" i="1" s="1"/>
  <c r="N4293" i="1" s="1"/>
  <c r="N4294" i="1" s="1"/>
  <c r="N4295" i="1" s="1"/>
  <c r="N4296" i="1" s="1"/>
  <c r="N4297" i="1" s="1"/>
  <c r="N4298" i="1" s="1"/>
  <c r="N4299" i="1" s="1"/>
  <c r="N4300" i="1" s="1"/>
  <c r="N4301" i="1" s="1"/>
  <c r="N4302" i="1" s="1"/>
  <c r="N4303" i="1" s="1"/>
  <c r="N4304" i="1" s="1"/>
  <c r="N4305" i="1" s="1"/>
  <c r="N4306" i="1" s="1"/>
  <c r="N4307" i="1" s="1"/>
  <c r="N4308" i="1" s="1"/>
  <c r="N4309" i="1" s="1"/>
  <c r="N4310" i="1" s="1"/>
  <c r="N4311" i="1" s="1"/>
  <c r="N4312" i="1" s="1"/>
  <c r="N4313" i="1" s="1"/>
  <c r="N4314" i="1" s="1"/>
  <c r="N4315" i="1" s="1"/>
  <c r="N4316" i="1" s="1"/>
  <c r="N4317" i="1" s="1"/>
  <c r="N4318" i="1" s="1"/>
  <c r="N4319" i="1" s="1"/>
  <c r="N4320" i="1" s="1"/>
  <c r="N4321" i="1" s="1"/>
  <c r="N4322" i="1" s="1"/>
  <c r="N4323" i="1" s="1"/>
  <c r="N4324" i="1" s="1"/>
  <c r="N4325" i="1" s="1"/>
  <c r="N4326" i="1" s="1"/>
  <c r="N4327" i="1" s="1"/>
  <c r="N4328" i="1" s="1"/>
  <c r="N4329" i="1" s="1"/>
  <c r="N4330" i="1" s="1"/>
  <c r="N4331" i="1" s="1"/>
  <c r="N4332" i="1" s="1"/>
  <c r="N4333" i="1" s="1"/>
  <c r="N4334" i="1" s="1"/>
  <c r="N4335" i="1" s="1"/>
  <c r="N4336" i="1" s="1"/>
  <c r="N4337" i="1" s="1"/>
  <c r="N4338" i="1" s="1"/>
  <c r="N4339" i="1" s="1"/>
  <c r="N4340" i="1" s="1"/>
  <c r="N4341" i="1" s="1"/>
  <c r="N4342" i="1" s="1"/>
  <c r="N4343" i="1" s="1"/>
  <c r="N4344" i="1" s="1"/>
  <c r="N4345" i="1" s="1"/>
  <c r="N4346" i="1" s="1"/>
  <c r="N4347" i="1" s="1"/>
  <c r="N4348" i="1" s="1"/>
  <c r="N4349" i="1" s="1"/>
  <c r="N4350" i="1" s="1"/>
  <c r="N4351" i="1" s="1"/>
  <c r="N4352" i="1" s="1"/>
  <c r="N4353" i="1" s="1"/>
  <c r="N4354" i="1" s="1"/>
  <c r="N4355" i="1" s="1"/>
  <c r="N4356" i="1" s="1"/>
  <c r="N4357" i="1" s="1"/>
  <c r="N4358" i="1" s="1"/>
  <c r="N4359" i="1" s="1"/>
  <c r="N4360" i="1" s="1"/>
  <c r="N4361" i="1" s="1"/>
  <c r="N4362" i="1" s="1"/>
  <c r="N4363" i="1" s="1"/>
  <c r="N4364" i="1" s="1"/>
  <c r="N4365" i="1" s="1"/>
  <c r="N4366" i="1" s="1"/>
  <c r="N4367" i="1" s="1"/>
  <c r="N4368" i="1" s="1"/>
  <c r="N4369" i="1" s="1"/>
  <c r="N4370" i="1" s="1"/>
  <c r="N4371" i="1" s="1"/>
  <c r="N4372" i="1" s="1"/>
  <c r="N4373" i="1" s="1"/>
  <c r="N4374" i="1" s="1"/>
  <c r="N4375" i="1" s="1"/>
  <c r="N4376" i="1" s="1"/>
  <c r="N4377" i="1" s="1"/>
  <c r="N4378" i="1" s="1"/>
  <c r="N4379" i="1" s="1"/>
  <c r="N4380" i="1" s="1"/>
  <c r="N4381" i="1" s="1"/>
  <c r="N4382" i="1" s="1"/>
  <c r="N4383" i="1" s="1"/>
  <c r="N4384" i="1" s="1"/>
  <c r="N4385" i="1" s="1"/>
  <c r="N4386" i="1" s="1"/>
  <c r="N4387" i="1" s="1"/>
  <c r="N4388" i="1" s="1"/>
  <c r="N4389" i="1" s="1"/>
  <c r="N4390" i="1" s="1"/>
  <c r="N4391" i="1" s="1"/>
  <c r="N4392" i="1" s="1"/>
  <c r="N4393" i="1" s="1"/>
  <c r="N4394" i="1" s="1"/>
  <c r="N4395" i="1" s="1"/>
  <c r="N4396" i="1" s="1"/>
  <c r="N4397" i="1" s="1"/>
  <c r="N4398" i="1" s="1"/>
  <c r="N4399" i="1" s="1"/>
  <c r="N4400" i="1" s="1"/>
  <c r="N4401" i="1" s="1"/>
  <c r="N4402" i="1" s="1"/>
  <c r="N4403" i="1" s="1"/>
  <c r="N4404" i="1" s="1"/>
  <c r="N4405" i="1" s="1"/>
  <c r="N4406" i="1" s="1"/>
  <c r="N4407" i="1" s="1"/>
  <c r="N4408" i="1" s="1"/>
  <c r="N4409" i="1" s="1"/>
  <c r="N4410" i="1" s="1"/>
  <c r="N4411" i="1" s="1"/>
  <c r="N4412" i="1" s="1"/>
  <c r="N4413" i="1" s="1"/>
  <c r="N4414" i="1" s="1"/>
  <c r="N4415" i="1" s="1"/>
  <c r="N4416" i="1" s="1"/>
  <c r="N4417" i="1" s="1"/>
  <c r="N4418" i="1" s="1"/>
  <c r="N4419" i="1" s="1"/>
  <c r="N4420" i="1" s="1"/>
  <c r="N4421" i="1" s="1"/>
  <c r="N4422" i="1" s="1"/>
  <c r="N4423" i="1" s="1"/>
  <c r="N4424" i="1" s="1"/>
  <c r="N4425" i="1" s="1"/>
  <c r="N4426" i="1" s="1"/>
  <c r="N4427" i="1" s="1"/>
  <c r="N4428" i="1" s="1"/>
  <c r="N4429" i="1" s="1"/>
  <c r="N4430" i="1" s="1"/>
  <c r="N4431" i="1" s="1"/>
  <c r="N4432" i="1" s="1"/>
  <c r="N4433" i="1" s="1"/>
  <c r="N4434" i="1" s="1"/>
  <c r="N4435" i="1" s="1"/>
  <c r="N4436" i="1" s="1"/>
  <c r="N4437" i="1" s="1"/>
  <c r="N4438" i="1" s="1"/>
  <c r="N4439" i="1" s="1"/>
  <c r="N4440" i="1" s="1"/>
  <c r="N4441" i="1" s="1"/>
  <c r="N4442" i="1" s="1"/>
  <c r="N4443" i="1" s="1"/>
  <c r="N4444" i="1" s="1"/>
  <c r="N4445" i="1" s="1"/>
  <c r="N4446" i="1" s="1"/>
  <c r="N4447" i="1" s="1"/>
  <c r="N4448" i="1" s="1"/>
  <c r="N4449" i="1" s="1"/>
  <c r="N4450" i="1" s="1"/>
  <c r="N4451" i="1" s="1"/>
  <c r="N4452" i="1" s="1"/>
  <c r="N4453" i="1" s="1"/>
  <c r="N4454" i="1" s="1"/>
  <c r="N4455" i="1" s="1"/>
  <c r="N4456" i="1" s="1"/>
  <c r="N4457" i="1" s="1"/>
  <c r="N4458" i="1" s="1"/>
  <c r="N4459" i="1" s="1"/>
  <c r="N4460" i="1" s="1"/>
  <c r="N4461" i="1" s="1"/>
  <c r="N4462" i="1" s="1"/>
  <c r="N4463" i="1" s="1"/>
  <c r="N4464" i="1" s="1"/>
  <c r="N4465" i="1" s="1"/>
  <c r="N4466" i="1" s="1"/>
  <c r="N4467" i="1" s="1"/>
  <c r="N4468" i="1" s="1"/>
  <c r="N4469" i="1" s="1"/>
  <c r="N4470" i="1" s="1"/>
  <c r="N4471" i="1" s="1"/>
  <c r="N4472" i="1" s="1"/>
  <c r="N4473" i="1" s="1"/>
  <c r="N4474" i="1" s="1"/>
  <c r="N4475" i="1" s="1"/>
  <c r="N4476" i="1" s="1"/>
  <c r="N4477" i="1" s="1"/>
  <c r="N4478" i="1" s="1"/>
  <c r="N4479" i="1" s="1"/>
  <c r="N4480" i="1" s="1"/>
  <c r="N4481" i="1" s="1"/>
  <c r="N4482" i="1" s="1"/>
  <c r="N4483" i="1" s="1"/>
  <c r="N4484" i="1" s="1"/>
  <c r="N4485" i="1" s="1"/>
  <c r="N4486" i="1" s="1"/>
  <c r="N4487" i="1" s="1"/>
  <c r="N4488" i="1" s="1"/>
  <c r="N4489" i="1" s="1"/>
  <c r="N4490" i="1" s="1"/>
  <c r="N4491" i="1" s="1"/>
  <c r="N4492" i="1" s="1"/>
  <c r="N4493" i="1" s="1"/>
  <c r="N4494" i="1" s="1"/>
  <c r="N4495" i="1" s="1"/>
  <c r="N4496" i="1" s="1"/>
  <c r="N4497" i="1" s="1"/>
  <c r="N4498" i="1" s="1"/>
  <c r="N4499" i="1" s="1"/>
  <c r="N4500" i="1" s="1"/>
  <c r="N4501" i="1" s="1"/>
  <c r="N4502" i="1" s="1"/>
  <c r="N4503" i="1" s="1"/>
  <c r="N4504" i="1" s="1"/>
  <c r="N4505" i="1" s="1"/>
  <c r="N4506" i="1" s="1"/>
  <c r="N4507" i="1" s="1"/>
  <c r="N4508" i="1" s="1"/>
  <c r="N4509" i="1" s="1"/>
  <c r="N4510" i="1" s="1"/>
  <c r="N4511" i="1" s="1"/>
  <c r="N4512" i="1" s="1"/>
  <c r="N4513" i="1" s="1"/>
  <c r="N4514" i="1" s="1"/>
  <c r="N4515" i="1" s="1"/>
  <c r="N4516" i="1" s="1"/>
  <c r="N4517" i="1" s="1"/>
  <c r="N4518" i="1" s="1"/>
  <c r="N4519" i="1" s="1"/>
  <c r="N4520" i="1" s="1"/>
  <c r="N4521" i="1" s="1"/>
  <c r="N4522" i="1" s="1"/>
  <c r="N4523" i="1" s="1"/>
  <c r="N4524" i="1" s="1"/>
  <c r="N4525" i="1" s="1"/>
  <c r="N4526" i="1" s="1"/>
  <c r="N4527" i="1" s="1"/>
  <c r="N4528" i="1" s="1"/>
  <c r="N4529" i="1" s="1"/>
  <c r="N4530" i="1" s="1"/>
  <c r="N4531" i="1" s="1"/>
  <c r="N4532" i="1" s="1"/>
  <c r="N4533" i="1" s="1"/>
  <c r="N4534" i="1" s="1"/>
  <c r="N4535" i="1" s="1"/>
  <c r="N4536" i="1" s="1"/>
  <c r="N4537" i="1" s="1"/>
  <c r="N4538" i="1" s="1"/>
  <c r="N4539" i="1" s="1"/>
  <c r="N4540" i="1" s="1"/>
  <c r="N4541" i="1" s="1"/>
  <c r="N4542" i="1" s="1"/>
  <c r="N4543" i="1" s="1"/>
  <c r="N4544" i="1" s="1"/>
  <c r="N4545" i="1" s="1"/>
  <c r="N4546" i="1" s="1"/>
  <c r="N4547" i="1" s="1"/>
  <c r="N4548" i="1" s="1"/>
  <c r="N4549" i="1" s="1"/>
  <c r="N4550" i="1" s="1"/>
  <c r="N4551" i="1" s="1"/>
  <c r="N4552" i="1" s="1"/>
  <c r="N4553" i="1" s="1"/>
  <c r="N4554" i="1" s="1"/>
  <c r="N4555" i="1" s="1"/>
  <c r="N4556" i="1" s="1"/>
  <c r="N4557" i="1" s="1"/>
  <c r="N4558" i="1" s="1"/>
  <c r="N4559" i="1" s="1"/>
  <c r="N4560" i="1" s="1"/>
  <c r="N4561" i="1" s="1"/>
  <c r="N4562" i="1" s="1"/>
  <c r="N4563" i="1" s="1"/>
  <c r="N4564" i="1" s="1"/>
  <c r="N4565" i="1" s="1"/>
  <c r="N4566" i="1" s="1"/>
  <c r="N4567" i="1" s="1"/>
  <c r="N4568" i="1" s="1"/>
  <c r="N4569" i="1" s="1"/>
  <c r="N4570" i="1" s="1"/>
  <c r="N4571" i="1" s="1"/>
  <c r="N4572" i="1" s="1"/>
  <c r="N4573" i="1" s="1"/>
  <c r="N4574" i="1" s="1"/>
  <c r="N4575" i="1" s="1"/>
  <c r="N4576" i="1" s="1"/>
  <c r="N4577" i="1" s="1"/>
  <c r="N4578" i="1" s="1"/>
  <c r="N4579" i="1" s="1"/>
  <c r="N4580" i="1" s="1"/>
  <c r="N4581" i="1" s="1"/>
  <c r="N4582" i="1" s="1"/>
  <c r="N4583" i="1" s="1"/>
  <c r="N4584" i="1" s="1"/>
  <c r="N4585" i="1" s="1"/>
  <c r="N4586" i="1" s="1"/>
  <c r="N4587" i="1" s="1"/>
  <c r="N4588" i="1" s="1"/>
  <c r="N4589" i="1" s="1"/>
  <c r="N4590" i="1" s="1"/>
  <c r="N4591" i="1" s="1"/>
  <c r="N4592" i="1" s="1"/>
  <c r="N4593" i="1" s="1"/>
  <c r="N4594" i="1" s="1"/>
  <c r="N4595" i="1" s="1"/>
  <c r="N4596" i="1" s="1"/>
  <c r="N4597" i="1" s="1"/>
  <c r="N4598" i="1" s="1"/>
  <c r="N4599" i="1" s="1"/>
  <c r="N4600" i="1" s="1"/>
  <c r="N4601" i="1" s="1"/>
  <c r="N4602" i="1" s="1"/>
  <c r="N4603" i="1" s="1"/>
  <c r="N4604" i="1" s="1"/>
  <c r="N4605" i="1" s="1"/>
  <c r="N4606" i="1" s="1"/>
  <c r="N4607" i="1" s="1"/>
  <c r="N4608" i="1" s="1"/>
  <c r="N4609" i="1" s="1"/>
  <c r="N4610" i="1" s="1"/>
  <c r="N4611" i="1" s="1"/>
  <c r="N1576" i="1"/>
  <c r="N1577" i="1"/>
  <c r="N1578" i="1" s="1"/>
  <c r="N1579" i="1" s="1"/>
  <c r="N1580" i="1"/>
  <c r="N1581" i="1"/>
  <c r="N1582" i="1"/>
  <c r="N1583" i="1" s="1"/>
  <c r="N1584" i="1" s="1"/>
  <c r="N1585" i="1" s="1"/>
  <c r="N1586" i="1" s="1"/>
  <c r="N1587" i="1"/>
  <c r="N1588" i="1"/>
  <c r="N1589" i="1" s="1"/>
  <c r="N1590" i="1"/>
  <c r="N1591" i="1" s="1"/>
  <c r="N1592" i="1" s="1"/>
  <c r="N1593" i="1" s="1"/>
  <c r="N1594" i="1" s="1"/>
  <c r="N1595" i="1"/>
  <c r="N1596" i="1" s="1"/>
  <c r="N1597" i="1" s="1"/>
  <c r="N1598" i="1" s="1"/>
  <c r="N1599" i="1" s="1"/>
  <c r="N1600" i="1" s="1"/>
  <c r="N1601" i="1" s="1"/>
  <c r="N1602" i="1" s="1"/>
  <c r="N1603" i="1" s="1"/>
  <c r="N1604" i="1" s="1"/>
  <c r="N1605" i="1"/>
  <c r="N1606" i="1"/>
  <c r="N1607" i="1" s="1"/>
  <c r="N1608" i="1" s="1"/>
  <c r="N1609" i="1" s="1"/>
  <c r="N1610" i="1"/>
  <c r="N1611" i="1"/>
  <c r="N1612" i="1"/>
  <c r="N1613" i="1"/>
  <c r="N1614" i="1"/>
  <c r="N1615" i="1" s="1"/>
  <c r="N1616" i="1" s="1"/>
  <c r="N1617" i="1" s="1"/>
  <c r="N1618" i="1" s="1"/>
  <c r="N1619" i="1" s="1"/>
  <c r="N1620" i="1" s="1"/>
  <c r="N1621" i="1" s="1"/>
  <c r="N1622" i="1" s="1"/>
  <c r="N1623" i="1" s="1"/>
  <c r="N1624" i="1" s="1"/>
  <c r="N1625" i="1" s="1"/>
  <c r="N1626" i="1" s="1"/>
  <c r="N1627" i="1" s="1"/>
  <c r="N1628" i="1" s="1"/>
  <c r="N1629" i="1" s="1"/>
  <c r="N1630" i="1" s="1"/>
  <c r="N1631" i="1" s="1"/>
  <c r="N1632" i="1"/>
  <c r="N1633" i="1" s="1"/>
  <c r="N1634" i="1" s="1"/>
  <c r="N1635" i="1" s="1"/>
  <c r="N1636" i="1" s="1"/>
  <c r="N1637" i="1" s="1"/>
  <c r="N1638" i="1" s="1"/>
  <c r="N1639" i="1" s="1"/>
  <c r="N1640" i="1" s="1"/>
  <c r="N1641" i="1" s="1"/>
  <c r="N1642" i="1" s="1"/>
  <c r="N1643" i="1" s="1"/>
  <c r="N1644" i="1" s="1"/>
  <c r="N1645" i="1" s="1"/>
  <c r="N1646" i="1" s="1"/>
  <c r="N1647" i="1"/>
  <c r="N1648" i="1" s="1"/>
  <c r="N1649" i="1" s="1"/>
  <c r="N1650" i="1" s="1"/>
  <c r="N1651" i="1" s="1"/>
  <c r="N1652" i="1" s="1"/>
  <c r="N1653" i="1" s="1"/>
  <c r="N1654" i="1" s="1"/>
  <c r="N1655" i="1" s="1"/>
  <c r="N1656" i="1" s="1"/>
  <c r="N1657" i="1" s="1"/>
  <c r="N1658" i="1" s="1"/>
  <c r="N1659" i="1" s="1"/>
  <c r="N1660" i="1" s="1"/>
  <c r="N1661" i="1" s="1"/>
  <c r="N1662" i="1" s="1"/>
  <c r="N1663" i="1" s="1"/>
  <c r="N1664" i="1" s="1"/>
  <c r="N1665" i="1" s="1"/>
  <c r="N1666" i="1" s="1"/>
  <c r="N1667" i="1" s="1"/>
  <c r="N1668" i="1" s="1"/>
  <c r="N1669" i="1" s="1"/>
  <c r="N1670" i="1" s="1"/>
  <c r="N1671" i="1" s="1"/>
  <c r="N1672" i="1" s="1"/>
  <c r="N1673" i="1" s="1"/>
  <c r="N1674" i="1" s="1"/>
  <c r="N1675" i="1" s="1"/>
  <c r="N1676" i="1" s="1"/>
  <c r="N1677" i="1" s="1"/>
  <c r="N1678" i="1" s="1"/>
  <c r="N1679" i="1" s="1"/>
  <c r="N1680" i="1" s="1"/>
  <c r="N1681" i="1" s="1"/>
  <c r="N1682" i="1" s="1"/>
  <c r="N1683" i="1" s="1"/>
  <c r="N1684" i="1" s="1"/>
  <c r="N1685" i="1" s="1"/>
  <c r="N1686" i="1" s="1"/>
  <c r="N1687" i="1" s="1"/>
  <c r="N1688" i="1"/>
  <c r="N1689" i="1"/>
  <c r="N1690" i="1" s="1"/>
  <c r="N1691" i="1" s="1"/>
  <c r="N1692" i="1"/>
  <c r="N1693" i="1"/>
  <c r="N1694" i="1" s="1"/>
  <c r="N1695" i="1" s="1"/>
  <c r="N1696" i="1" s="1"/>
  <c r="N1697" i="1"/>
  <c r="N1698" i="1"/>
  <c r="N1699" i="1"/>
  <c r="N1700" i="1" s="1"/>
  <c r="N1701" i="1" s="1"/>
  <c r="N1702" i="1" s="1"/>
  <c r="N1703" i="1" s="1"/>
  <c r="N1704" i="1" s="1"/>
  <c r="N1705" i="1" s="1"/>
  <c r="N1706" i="1" s="1"/>
  <c r="N1707" i="1" s="1"/>
  <c r="N1708" i="1" s="1"/>
  <c r="N1709" i="1" s="1"/>
  <c r="N1710" i="1" s="1"/>
  <c r="N1711" i="1" s="1"/>
  <c r="N1712" i="1" s="1"/>
  <c r="N1713" i="1" s="1"/>
  <c r="N1714" i="1" s="1"/>
  <c r="N1715" i="1" s="1"/>
  <c r="N1716" i="1" s="1"/>
  <c r="N1717" i="1" s="1"/>
  <c r="N1718" i="1" s="1"/>
  <c r="N1719" i="1" s="1"/>
  <c r="N1720" i="1" s="1"/>
  <c r="N1721" i="1" s="1"/>
  <c r="N1722" i="1" s="1"/>
  <c r="N1723" i="1" s="1"/>
  <c r="N1724" i="1" s="1"/>
  <c r="N1725" i="1" s="1"/>
  <c r="N1726" i="1" s="1"/>
  <c r="N1727" i="1" s="1"/>
  <c r="N1728" i="1" s="1"/>
  <c r="N1729" i="1"/>
  <c r="N1730" i="1" s="1"/>
  <c r="N1731" i="1" s="1"/>
  <c r="N1732" i="1" s="1"/>
  <c r="N1733" i="1" s="1"/>
  <c r="N1734" i="1" s="1"/>
  <c r="N1735" i="1" s="1"/>
  <c r="N1736" i="1" s="1"/>
  <c r="N1737" i="1" s="1"/>
  <c r="N1738" i="1" s="1"/>
  <c r="N1739" i="1" s="1"/>
  <c r="N1740" i="1" s="1"/>
  <c r="N1741" i="1" s="1"/>
  <c r="N1742" i="1" s="1"/>
  <c r="N1743" i="1" s="1"/>
  <c r="N1744" i="1" s="1"/>
  <c r="N1745" i="1" s="1"/>
  <c r="N1746" i="1" s="1"/>
  <c r="N1747" i="1"/>
  <c r="N1748" i="1"/>
  <c r="N1749" i="1"/>
  <c r="N1750" i="1" s="1"/>
  <c r="N1751" i="1" s="1"/>
  <c r="N1752" i="1" s="1"/>
  <c r="N1753" i="1" s="1"/>
  <c r="N1754" i="1" s="1"/>
  <c r="N1755" i="1" s="1"/>
  <c r="N1756" i="1" s="1"/>
  <c r="N1757" i="1" s="1"/>
  <c r="N1758" i="1" s="1"/>
  <c r="N1759" i="1" s="1"/>
  <c r="N1760" i="1" s="1"/>
  <c r="N1761" i="1" s="1"/>
  <c r="N1762" i="1" s="1"/>
  <c r="N1763" i="1" s="1"/>
  <c r="N1764" i="1" s="1"/>
  <c r="N1765" i="1" s="1"/>
  <c r="N1766" i="1" s="1"/>
  <c r="N1767" i="1" s="1"/>
  <c r="N1768" i="1" s="1"/>
  <c r="N1769" i="1" s="1"/>
  <c r="N1770" i="1"/>
  <c r="N1771" i="1" s="1"/>
  <c r="N1772" i="1" s="1"/>
  <c r="N1773" i="1" s="1"/>
  <c r="N1774" i="1" s="1"/>
  <c r="N1775" i="1" s="1"/>
  <c r="N1776" i="1" s="1"/>
  <c r="N1777" i="1" s="1"/>
  <c r="N1778" i="1" s="1"/>
  <c r="N1779" i="1" s="1"/>
  <c r="N1780" i="1" s="1"/>
  <c r="N1781" i="1" s="1"/>
  <c r="N1782" i="1" s="1"/>
  <c r="N1783" i="1" s="1"/>
  <c r="N1784" i="1" s="1"/>
  <c r="N1785" i="1" s="1"/>
  <c r="N1786" i="1" s="1"/>
  <c r="N1787" i="1" s="1"/>
  <c r="N1788" i="1" s="1"/>
  <c r="N1789" i="1" s="1"/>
  <c r="N1790" i="1" s="1"/>
  <c r="N1791" i="1" s="1"/>
  <c r="N1792" i="1" s="1"/>
  <c r="N1793" i="1" s="1"/>
  <c r="N1794" i="1" s="1"/>
  <c r="N1795" i="1" s="1"/>
  <c r="N1796" i="1" s="1"/>
  <c r="N1797" i="1" s="1"/>
  <c r="N1798" i="1" s="1"/>
  <c r="N1799" i="1" s="1"/>
  <c r="N1800" i="1" s="1"/>
  <c r="N1801" i="1" s="1"/>
  <c r="N1802" i="1" s="1"/>
  <c r="N1803" i="1" s="1"/>
  <c r="N1804" i="1" s="1"/>
  <c r="N1805" i="1" s="1"/>
  <c r="N1806" i="1" s="1"/>
  <c r="N1807" i="1" s="1"/>
  <c r="N1808" i="1" s="1"/>
  <c r="N1809" i="1" s="1"/>
  <c r="N1810" i="1" s="1"/>
  <c r="N1811" i="1" s="1"/>
  <c r="N1812" i="1" s="1"/>
  <c r="N1813" i="1" s="1"/>
  <c r="N1814" i="1" s="1"/>
  <c r="N1815" i="1" s="1"/>
  <c r="N1816" i="1" s="1"/>
  <c r="N1817" i="1" s="1"/>
  <c r="N1818" i="1" s="1"/>
  <c r="N1819" i="1" s="1"/>
  <c r="N1820" i="1" s="1"/>
  <c r="N1821" i="1" s="1"/>
  <c r="N1822" i="1" s="1"/>
  <c r="N1823" i="1" s="1"/>
  <c r="N1824" i="1" s="1"/>
  <c r="N1825" i="1" s="1"/>
  <c r="N1826" i="1" s="1"/>
  <c r="N1827" i="1" s="1"/>
  <c r="N1828" i="1" s="1"/>
  <c r="N1829" i="1" s="1"/>
  <c r="N1830" i="1" s="1"/>
  <c r="N1831" i="1" s="1"/>
  <c r="N1832" i="1" s="1"/>
  <c r="N1833" i="1" s="1"/>
  <c r="N1834" i="1" s="1"/>
  <c r="N1835" i="1" s="1"/>
  <c r="N1836" i="1" s="1"/>
  <c r="N1837" i="1" s="1"/>
  <c r="N1838" i="1" s="1"/>
  <c r="N1839" i="1" s="1"/>
  <c r="N1840" i="1" s="1"/>
  <c r="N1841" i="1" s="1"/>
  <c r="N1842" i="1" s="1"/>
  <c r="N1843" i="1" s="1"/>
  <c r="N1844" i="1" s="1"/>
  <c r="N1845" i="1" s="1"/>
  <c r="N1846" i="1" s="1"/>
  <c r="N1847" i="1" s="1"/>
  <c r="N1848" i="1" s="1"/>
  <c r="N1849" i="1" s="1"/>
  <c r="N1850" i="1" s="1"/>
  <c r="N1851" i="1" s="1"/>
  <c r="N1852" i="1" s="1"/>
  <c r="N1853" i="1" s="1"/>
  <c r="N1854" i="1" s="1"/>
  <c r="N1855" i="1" s="1"/>
  <c r="N1856" i="1" s="1"/>
  <c r="N1857" i="1" s="1"/>
  <c r="N1858" i="1" s="1"/>
  <c r="N1859" i="1" s="1"/>
  <c r="N1860" i="1" s="1"/>
  <c r="N1861" i="1" s="1"/>
  <c r="N1862" i="1" s="1"/>
  <c r="N1863" i="1" s="1"/>
  <c r="N1864" i="1" s="1"/>
  <c r="N1865" i="1" s="1"/>
  <c r="N1866" i="1" s="1"/>
  <c r="N1867" i="1" s="1"/>
  <c r="N1868" i="1" s="1"/>
  <c r="N1869" i="1" s="1"/>
  <c r="N1870" i="1" s="1"/>
  <c r="N1871" i="1" s="1"/>
  <c r="N1872" i="1" s="1"/>
  <c r="N1873" i="1" s="1"/>
  <c r="N1874" i="1" s="1"/>
  <c r="N1875" i="1" s="1"/>
  <c r="N1876" i="1" s="1"/>
  <c r="N1877" i="1" s="1"/>
  <c r="N1878" i="1" s="1"/>
  <c r="N1879" i="1" s="1"/>
  <c r="N1880" i="1" s="1"/>
  <c r="N1881" i="1" s="1"/>
  <c r="N1882" i="1" s="1"/>
  <c r="N1883" i="1" s="1"/>
  <c r="N1884" i="1" s="1"/>
  <c r="N1885" i="1" s="1"/>
  <c r="N1886" i="1" s="1"/>
  <c r="N1887" i="1" s="1"/>
  <c r="N1888" i="1" s="1"/>
  <c r="N1889" i="1" s="1"/>
  <c r="N1890" i="1" s="1"/>
  <c r="N1891" i="1" s="1"/>
  <c r="N1892" i="1" s="1"/>
  <c r="N1893" i="1" s="1"/>
  <c r="N1894" i="1" s="1"/>
  <c r="N1895" i="1" s="1"/>
  <c r="N1896" i="1" s="1"/>
  <c r="N1897" i="1" s="1"/>
  <c r="N1898" i="1" s="1"/>
  <c r="N1899" i="1" s="1"/>
  <c r="N1900" i="1" s="1"/>
  <c r="N1901" i="1" s="1"/>
  <c r="N1902" i="1" s="1"/>
  <c r="N1903" i="1" s="1"/>
  <c r="N1904" i="1" s="1"/>
  <c r="N1905" i="1" s="1"/>
  <c r="N1906" i="1" s="1"/>
  <c r="N1907" i="1" s="1"/>
  <c r="N1908" i="1" s="1"/>
  <c r="N1909" i="1" s="1"/>
  <c r="N1910" i="1" s="1"/>
  <c r="N1911" i="1" s="1"/>
  <c r="N1912" i="1" s="1"/>
  <c r="N1913" i="1" s="1"/>
  <c r="N1914" i="1" s="1"/>
  <c r="N1915" i="1" s="1"/>
  <c r="N1916" i="1" s="1"/>
  <c r="N1917" i="1" s="1"/>
  <c r="N1918" i="1" s="1"/>
  <c r="N1919" i="1" s="1"/>
  <c r="N1920" i="1" s="1"/>
  <c r="N1921" i="1" s="1"/>
  <c r="N1922" i="1" s="1"/>
  <c r="N1923" i="1" s="1"/>
  <c r="N1924" i="1" s="1"/>
  <c r="N1925" i="1" s="1"/>
  <c r="N1926" i="1" s="1"/>
  <c r="N1927" i="1" s="1"/>
  <c r="N1928" i="1" s="1"/>
  <c r="N1929" i="1" s="1"/>
  <c r="N1930" i="1" s="1"/>
  <c r="N1931" i="1" s="1"/>
  <c r="N1932" i="1" s="1"/>
  <c r="N1933" i="1" s="1"/>
  <c r="N1934" i="1" s="1"/>
  <c r="N1935" i="1" s="1"/>
  <c r="N1936" i="1" s="1"/>
  <c r="N1937" i="1" s="1"/>
  <c r="N1938" i="1" s="1"/>
  <c r="N1939" i="1" s="1"/>
  <c r="N1940" i="1" s="1"/>
  <c r="N1941" i="1" s="1"/>
  <c r="N1942" i="1" s="1"/>
  <c r="N1943" i="1" s="1"/>
  <c r="N1944" i="1" s="1"/>
  <c r="N1945" i="1" s="1"/>
  <c r="N1946" i="1" s="1"/>
  <c r="N1947" i="1" s="1"/>
  <c r="N1948" i="1" s="1"/>
  <c r="N1949" i="1" s="1"/>
  <c r="N1950" i="1" s="1"/>
  <c r="N1951" i="1" s="1"/>
  <c r="N1952" i="1" s="1"/>
  <c r="N1953" i="1" s="1"/>
  <c r="N1954" i="1" s="1"/>
  <c r="N1955" i="1" s="1"/>
  <c r="N1956" i="1" s="1"/>
  <c r="N1957" i="1" s="1"/>
  <c r="N1958" i="1" s="1"/>
  <c r="N1959" i="1" s="1"/>
  <c r="N1960" i="1" s="1"/>
  <c r="N1961" i="1" s="1"/>
  <c r="N1962" i="1" s="1"/>
  <c r="N1963" i="1" s="1"/>
  <c r="N1964" i="1" s="1"/>
  <c r="N1965" i="1" s="1"/>
  <c r="N1966" i="1" s="1"/>
  <c r="N1967" i="1" s="1"/>
  <c r="N1968" i="1" s="1"/>
  <c r="N1969" i="1" s="1"/>
  <c r="N1970" i="1" s="1"/>
  <c r="N1971" i="1" s="1"/>
  <c r="N1972" i="1" s="1"/>
  <c r="N1973" i="1" s="1"/>
  <c r="N1974" i="1" s="1"/>
  <c r="N1975" i="1" s="1"/>
  <c r="N1976" i="1" s="1"/>
  <c r="N1977" i="1" s="1"/>
  <c r="N1978" i="1" s="1"/>
  <c r="N1979" i="1" s="1"/>
  <c r="N1980" i="1" s="1"/>
  <c r="N1981" i="1" s="1"/>
  <c r="N1982" i="1" s="1"/>
  <c r="N1983" i="1" s="1"/>
  <c r="N1984" i="1" s="1"/>
  <c r="N1985" i="1" s="1"/>
  <c r="N1986" i="1" s="1"/>
  <c r="N1987" i="1" s="1"/>
  <c r="N1988" i="1" s="1"/>
  <c r="N1989" i="1" s="1"/>
  <c r="N1990" i="1" s="1"/>
  <c r="N1991" i="1" s="1"/>
  <c r="N1992" i="1" s="1"/>
  <c r="N1993" i="1" s="1"/>
  <c r="N1994" i="1" s="1"/>
  <c r="N1995" i="1" s="1"/>
  <c r="N1996" i="1" s="1"/>
  <c r="N1997" i="1" s="1"/>
  <c r="N1998" i="1" s="1"/>
  <c r="N1999" i="1" s="1"/>
  <c r="N2000" i="1" s="1"/>
  <c r="N2001" i="1" s="1"/>
  <c r="N2002" i="1" s="1"/>
  <c r="N2003" i="1" s="1"/>
  <c r="N2004" i="1" s="1"/>
  <c r="N2005" i="1" s="1"/>
  <c r="N2006" i="1" s="1"/>
  <c r="N2007" i="1" s="1"/>
  <c r="N2008" i="1" s="1"/>
  <c r="N2009" i="1" s="1"/>
  <c r="N2010" i="1" s="1"/>
  <c r="N2011" i="1" s="1"/>
  <c r="N2012" i="1" s="1"/>
  <c r="N2013" i="1" s="1"/>
  <c r="N2014" i="1" s="1"/>
  <c r="N2015" i="1" s="1"/>
  <c r="N2016" i="1" s="1"/>
  <c r="N2017" i="1" s="1"/>
  <c r="N2018" i="1" s="1"/>
  <c r="N2019" i="1" s="1"/>
  <c r="N2020" i="1" s="1"/>
  <c r="N2021" i="1" s="1"/>
  <c r="N2022" i="1" s="1"/>
  <c r="N2023" i="1" s="1"/>
  <c r="N2024" i="1" s="1"/>
  <c r="N2025" i="1" s="1"/>
  <c r="N2026" i="1" s="1"/>
  <c r="N2027" i="1" s="1"/>
  <c r="N2028" i="1" s="1"/>
  <c r="N2029" i="1" s="1"/>
  <c r="N2030" i="1" s="1"/>
  <c r="N2031" i="1" s="1"/>
  <c r="N2032" i="1" s="1"/>
  <c r="N2033" i="1" s="1"/>
  <c r="N2034" i="1" s="1"/>
  <c r="N2035" i="1" s="1"/>
  <c r="N2036" i="1" s="1"/>
  <c r="N2037" i="1"/>
  <c r="N2038" i="1"/>
  <c r="N2039" i="1" s="1"/>
  <c r="N2040" i="1" s="1"/>
  <c r="N2041" i="1" s="1"/>
  <c r="N2042" i="1" s="1"/>
  <c r="N2043" i="1" s="1"/>
  <c r="N2044" i="1" s="1"/>
  <c r="N2045" i="1" s="1"/>
  <c r="N2046" i="1" s="1"/>
  <c r="N2047" i="1" s="1"/>
  <c r="N2048" i="1" s="1"/>
  <c r="N2049" i="1" s="1"/>
  <c r="N2050" i="1" s="1"/>
  <c r="N2051" i="1" s="1"/>
  <c r="N2052" i="1" s="1"/>
  <c r="N2053" i="1" s="1"/>
  <c r="N2054" i="1"/>
  <c r="N2055" i="1"/>
  <c r="N2056" i="1"/>
  <c r="N2057" i="1" s="1"/>
  <c r="N2058" i="1"/>
  <c r="N2059" i="1"/>
  <c r="N2060" i="1" s="1"/>
  <c r="N2061" i="1"/>
  <c r="N2062" i="1"/>
  <c r="N2063" i="1" s="1"/>
  <c r="N2064" i="1" s="1"/>
  <c r="N2065" i="1" s="1"/>
  <c r="N2066" i="1" s="1"/>
  <c r="N2067" i="1" s="1"/>
  <c r="N2068" i="1" s="1"/>
  <c r="N2069" i="1" s="1"/>
  <c r="N2070" i="1" s="1"/>
  <c r="N2071" i="1" s="1"/>
  <c r="N2072" i="1" s="1"/>
  <c r="N2073" i="1" s="1"/>
  <c r="N2074" i="1" s="1"/>
  <c r="N2075" i="1" s="1"/>
  <c r="N2076" i="1" s="1"/>
  <c r="N2077" i="1" s="1"/>
  <c r="N2078" i="1" s="1"/>
  <c r="N2079" i="1" s="1"/>
  <c r="N2080" i="1" s="1"/>
  <c r="N2081" i="1" s="1"/>
  <c r="N2082" i="1" s="1"/>
  <c r="N2083" i="1" s="1"/>
  <c r="N2084" i="1" s="1"/>
  <c r="N2085" i="1" s="1"/>
  <c r="N2086" i="1" s="1"/>
  <c r="N2087" i="1" s="1"/>
  <c r="N2088" i="1" s="1"/>
  <c r="N2089" i="1" s="1"/>
  <c r="N2090" i="1" s="1"/>
  <c r="N2091" i="1" s="1"/>
  <c r="N2092" i="1" s="1"/>
  <c r="N2093" i="1" s="1"/>
  <c r="N2094" i="1" s="1"/>
  <c r="N2095" i="1" s="1"/>
  <c r="N2096" i="1"/>
  <c r="N2097" i="1" s="1"/>
  <c r="N2098" i="1" s="1"/>
  <c r="N2099" i="1" s="1"/>
  <c r="N2100" i="1" s="1"/>
  <c r="N2101" i="1"/>
  <c r="N2102" i="1" s="1"/>
  <c r="N2103" i="1" s="1"/>
  <c r="N2104" i="1" s="1"/>
  <c r="N2105" i="1" s="1"/>
  <c r="N2106" i="1" s="1"/>
  <c r="N2107" i="1" s="1"/>
  <c r="N2108" i="1" s="1"/>
  <c r="N2109" i="1" s="1"/>
  <c r="N2110" i="1" s="1"/>
  <c r="N2111" i="1" s="1"/>
  <c r="N2112" i="1" s="1"/>
  <c r="N2113" i="1" s="1"/>
  <c r="N2114" i="1" s="1"/>
  <c r="N2115" i="1" s="1"/>
  <c r="N2116" i="1" s="1"/>
  <c r="N2117" i="1" s="1"/>
  <c r="N2118" i="1" s="1"/>
  <c r="N2119" i="1" s="1"/>
  <c r="N2120" i="1" s="1"/>
  <c r="N2121" i="1" s="1"/>
  <c r="N2122" i="1" s="1"/>
  <c r="N2123" i="1" s="1"/>
  <c r="N2124" i="1" s="1"/>
  <c r="N2125" i="1" s="1"/>
  <c r="N2126" i="1" s="1"/>
  <c r="N2127" i="1" s="1"/>
  <c r="N2128" i="1" s="1"/>
  <c r="N2129" i="1" s="1"/>
  <c r="N2130" i="1" s="1"/>
  <c r="N2131" i="1" s="1"/>
  <c r="N2132" i="1" s="1"/>
  <c r="N2133" i="1" s="1"/>
  <c r="N2134" i="1" s="1"/>
  <c r="N2135" i="1" s="1"/>
  <c r="N2136" i="1" s="1"/>
  <c r="N2137" i="1" s="1"/>
  <c r="N2138" i="1" s="1"/>
  <c r="N2139" i="1" s="1"/>
  <c r="N2140" i="1" s="1"/>
  <c r="N2141" i="1" s="1"/>
  <c r="N2142" i="1" s="1"/>
  <c r="N2143" i="1" s="1"/>
  <c r="N2144" i="1" s="1"/>
  <c r="N2145" i="1" s="1"/>
  <c r="N2146" i="1" s="1"/>
  <c r="N2147" i="1" s="1"/>
  <c r="N2148" i="1" s="1"/>
  <c r="N2149" i="1" s="1"/>
  <c r="N2150" i="1" s="1"/>
  <c r="N2151" i="1" s="1"/>
  <c r="N2152" i="1" s="1"/>
  <c r="N2153" i="1" s="1"/>
  <c r="N2154" i="1" s="1"/>
  <c r="N2155" i="1" s="1"/>
  <c r="N2156" i="1" s="1"/>
  <c r="N2157" i="1" s="1"/>
  <c r="N2158" i="1" s="1"/>
  <c r="N2159" i="1" s="1"/>
  <c r="N2160" i="1" s="1"/>
  <c r="N2161" i="1" s="1"/>
  <c r="N2162" i="1" s="1"/>
  <c r="N2163" i="1" s="1"/>
  <c r="N2164" i="1" s="1"/>
  <c r="N2165" i="1" s="1"/>
  <c r="N2166" i="1" s="1"/>
  <c r="N2167" i="1" s="1"/>
  <c r="N2168" i="1" s="1"/>
  <c r="N2169" i="1" s="1"/>
  <c r="N2170" i="1" s="1"/>
  <c r="N2171" i="1" s="1"/>
  <c r="N2172" i="1" s="1"/>
  <c r="N2173" i="1" s="1"/>
  <c r="N2174" i="1" s="1"/>
  <c r="N2175" i="1" s="1"/>
  <c r="N2176" i="1" s="1"/>
  <c r="N2177" i="1" s="1"/>
  <c r="N2178" i="1" s="1"/>
  <c r="N2179" i="1" s="1"/>
  <c r="N2180" i="1" s="1"/>
  <c r="N2181" i="1" s="1"/>
  <c r="N2182" i="1" s="1"/>
  <c r="N2183" i="1" s="1"/>
  <c r="N2184" i="1" s="1"/>
  <c r="N2185" i="1" s="1"/>
  <c r="N2186" i="1" s="1"/>
  <c r="N2187" i="1" s="1"/>
  <c r="N2188" i="1" s="1"/>
  <c r="N2189" i="1" s="1"/>
  <c r="N2190" i="1" s="1"/>
  <c r="N2191" i="1" s="1"/>
  <c r="N2192" i="1" s="1"/>
  <c r="N2193" i="1" s="1"/>
  <c r="N2194" i="1" s="1"/>
  <c r="N2195" i="1" s="1"/>
  <c r="N2196" i="1" s="1"/>
  <c r="N2197" i="1" s="1"/>
  <c r="N2198" i="1" s="1"/>
  <c r="N2199" i="1" s="1"/>
  <c r="N2200" i="1" s="1"/>
  <c r="N2201" i="1" s="1"/>
  <c r="N2202" i="1" s="1"/>
  <c r="N2203" i="1" s="1"/>
  <c r="N2204" i="1" s="1"/>
  <c r="N2205" i="1" s="1"/>
  <c r="N2206" i="1" s="1"/>
  <c r="N2207" i="1" s="1"/>
  <c r="N2208" i="1" s="1"/>
  <c r="N2209" i="1" s="1"/>
  <c r="N2210" i="1" s="1"/>
  <c r="N2211" i="1" s="1"/>
  <c r="N2212" i="1" s="1"/>
  <c r="N2213" i="1" s="1"/>
  <c r="N2214" i="1" s="1"/>
  <c r="N2215" i="1" s="1"/>
  <c r="N2216" i="1" s="1"/>
  <c r="N2217" i="1" s="1"/>
  <c r="N2218" i="1" s="1"/>
  <c r="N2219" i="1" s="1"/>
  <c r="N2220" i="1" s="1"/>
  <c r="N2221" i="1" s="1"/>
  <c r="N2222" i="1" s="1"/>
  <c r="N2223" i="1" s="1"/>
  <c r="N2224" i="1" s="1"/>
  <c r="N2225" i="1" s="1"/>
  <c r="N2226" i="1" s="1"/>
  <c r="N2227" i="1" s="1"/>
  <c r="N2228" i="1" s="1"/>
  <c r="N2229" i="1" s="1"/>
  <c r="N2230" i="1" s="1"/>
  <c r="N2231" i="1" s="1"/>
  <c r="N2232" i="1" s="1"/>
  <c r="N2233" i="1" s="1"/>
  <c r="N2234" i="1" s="1"/>
  <c r="N2235" i="1" s="1"/>
  <c r="N2236" i="1" s="1"/>
  <c r="N2237" i="1" s="1"/>
  <c r="N2238" i="1" s="1"/>
  <c r="N2239" i="1" s="1"/>
  <c r="N2240" i="1" s="1"/>
  <c r="N2241" i="1" s="1"/>
  <c r="N2242" i="1" s="1"/>
  <c r="N2243" i="1" s="1"/>
  <c r="N2244" i="1" s="1"/>
  <c r="N2245" i="1" s="1"/>
  <c r="N2246" i="1" s="1"/>
  <c r="N2247" i="1" s="1"/>
  <c r="N2248" i="1" s="1"/>
  <c r="N2249" i="1" s="1"/>
  <c r="N2250" i="1"/>
  <c r="N2251" i="1" s="1"/>
  <c r="N2252" i="1"/>
  <c r="N2253" i="1"/>
  <c r="N2254" i="1"/>
  <c r="N2255" i="1"/>
  <c r="N2256" i="1"/>
  <c r="N2257" i="1"/>
  <c r="N2258" i="1" s="1"/>
  <c r="N2259" i="1" s="1"/>
  <c r="N2260" i="1" s="1"/>
  <c r="N2261" i="1" s="1"/>
  <c r="N2262" i="1" s="1"/>
  <c r="N2263" i="1"/>
  <c r="N2264" i="1" s="1"/>
  <c r="N2265" i="1" s="1"/>
  <c r="N2266" i="1" s="1"/>
  <c r="N2267" i="1"/>
  <c r="N2268" i="1"/>
  <c r="N2269" i="1" s="1"/>
  <c r="N2270" i="1" s="1"/>
  <c r="N2271" i="1" s="1"/>
  <c r="N2272" i="1" s="1"/>
  <c r="N2273" i="1" s="1"/>
  <c r="N2274" i="1" s="1"/>
  <c r="N2275" i="1"/>
  <c r="N2276" i="1"/>
  <c r="N2277" i="1" s="1"/>
  <c r="N2278" i="1" s="1"/>
  <c r="N2279" i="1" s="1"/>
  <c r="N2280" i="1" s="1"/>
  <c r="N2281" i="1" s="1"/>
  <c r="N2282" i="1" s="1"/>
  <c r="N2283" i="1" s="1"/>
  <c r="N2284" i="1" s="1"/>
  <c r="N2285" i="1" s="1"/>
  <c r="N2286" i="1" s="1"/>
  <c r="N2287" i="1" s="1"/>
  <c r="N2288" i="1"/>
  <c r="N2289" i="1" s="1"/>
  <c r="N2290" i="1" s="1"/>
  <c r="N2291" i="1" s="1"/>
  <c r="N2292" i="1" s="1"/>
  <c r="N2293" i="1" s="1"/>
  <c r="N2294" i="1" s="1"/>
  <c r="N2295" i="1" s="1"/>
  <c r="N2296" i="1" s="1"/>
  <c r="N2297" i="1" s="1"/>
  <c r="N2298" i="1" s="1"/>
  <c r="N2299" i="1" s="1"/>
  <c r="N2300" i="1" s="1"/>
  <c r="N2301" i="1" s="1"/>
  <c r="N2302" i="1"/>
  <c r="N2303" i="1"/>
  <c r="N2304" i="1"/>
  <c r="N2305" i="1" s="1"/>
  <c r="N2306" i="1" s="1"/>
  <c r="N2307" i="1" s="1"/>
  <c r="N2308" i="1" s="1"/>
  <c r="N2309" i="1" s="1"/>
  <c r="N2310" i="1" s="1"/>
  <c r="N2311" i="1"/>
  <c r="N2312" i="1" s="1"/>
  <c r="N2313" i="1" s="1"/>
  <c r="N2314" i="1" s="1"/>
  <c r="N2315" i="1" s="1"/>
  <c r="N2316" i="1" s="1"/>
  <c r="N2317" i="1" s="1"/>
  <c r="N2318" i="1" s="1"/>
  <c r="N2319" i="1" s="1"/>
  <c r="N2320" i="1" s="1"/>
  <c r="N2321" i="1" s="1"/>
  <c r="N2322" i="1" s="1"/>
  <c r="N2323" i="1" s="1"/>
  <c r="N2324" i="1" s="1"/>
  <c r="N2325" i="1" s="1"/>
  <c r="N2326" i="1" s="1"/>
  <c r="N2327" i="1" s="1"/>
  <c r="N2328" i="1" s="1"/>
  <c r="N2329" i="1" s="1"/>
  <c r="N2330" i="1" s="1"/>
  <c r="N2331" i="1" s="1"/>
  <c r="N2332" i="1" s="1"/>
  <c r="N2333" i="1" s="1"/>
  <c r="N2334" i="1" s="1"/>
  <c r="N2335" i="1" s="1"/>
  <c r="N2336" i="1" s="1"/>
  <c r="N2337" i="1" s="1"/>
  <c r="N2338" i="1"/>
  <c r="N2339" i="1"/>
  <c r="N2340" i="1" s="1"/>
  <c r="N2341" i="1" s="1"/>
  <c r="N2342" i="1" s="1"/>
  <c r="N2343" i="1" s="1"/>
  <c r="N2344" i="1" s="1"/>
  <c r="N2345" i="1" s="1"/>
  <c r="N2346" i="1" s="1"/>
  <c r="N2347" i="1" s="1"/>
  <c r="N2348" i="1" s="1"/>
  <c r="N2349" i="1" s="1"/>
  <c r="N2350" i="1" s="1"/>
  <c r="N2351" i="1" s="1"/>
  <c r="N2352" i="1" s="1"/>
  <c r="N2353" i="1" s="1"/>
  <c r="N2354" i="1" s="1"/>
  <c r="N2355" i="1" s="1"/>
  <c r="N2356" i="1" s="1"/>
  <c r="N2357" i="1" s="1"/>
  <c r="N2358" i="1" s="1"/>
  <c r="N2359" i="1" s="1"/>
  <c r="N2360" i="1" s="1"/>
  <c r="N2361" i="1" s="1"/>
  <c r="N2362" i="1" s="1"/>
  <c r="N2363" i="1" s="1"/>
  <c r="N2364" i="1" s="1"/>
  <c r="N2365" i="1" s="1"/>
  <c r="N2366" i="1" s="1"/>
  <c r="N2367" i="1" s="1"/>
  <c r="N2368" i="1" s="1"/>
  <c r="N2369" i="1" s="1"/>
  <c r="N2370" i="1" s="1"/>
  <c r="N2371" i="1" s="1"/>
  <c r="N2372" i="1" s="1"/>
  <c r="N2373" i="1" s="1"/>
  <c r="N2374" i="1" s="1"/>
  <c r="N2375" i="1" s="1"/>
  <c r="N2376" i="1" s="1"/>
  <c r="N2377" i="1" s="1"/>
  <c r="N2378" i="1" s="1"/>
  <c r="N2379" i="1" s="1"/>
  <c r="N2380" i="1"/>
  <c r="N2381" i="1" s="1"/>
  <c r="N2382" i="1" s="1"/>
  <c r="N2383" i="1" s="1"/>
  <c r="N2384" i="1" s="1"/>
  <c r="N2385" i="1" s="1"/>
  <c r="N2386" i="1" s="1"/>
  <c r="N2387" i="1" s="1"/>
  <c r="N2388" i="1" s="1"/>
  <c r="N2389" i="1" s="1"/>
  <c r="N2390" i="1" s="1"/>
  <c r="N2391" i="1" s="1"/>
  <c r="N2392" i="1" s="1"/>
  <c r="N2393" i="1"/>
  <c r="N2394" i="1" s="1"/>
  <c r="N2395" i="1" s="1"/>
  <c r="N2396" i="1" s="1"/>
  <c r="N2397" i="1" s="1"/>
  <c r="N2398" i="1" s="1"/>
  <c r="N2399" i="1" s="1"/>
  <c r="N2400" i="1" s="1"/>
  <c r="N2401" i="1" s="1"/>
  <c r="N2402" i="1" s="1"/>
  <c r="N2403" i="1" s="1"/>
  <c r="N2404" i="1" s="1"/>
  <c r="N2405" i="1" s="1"/>
  <c r="N2406" i="1" s="1"/>
  <c r="N2407" i="1" s="1"/>
  <c r="N2408" i="1" s="1"/>
  <c r="N2409" i="1" s="1"/>
  <c r="N2410" i="1" s="1"/>
  <c r="N2411" i="1" s="1"/>
  <c r="N2412" i="1" s="1"/>
  <c r="N2413" i="1" s="1"/>
  <c r="N2414" i="1" s="1"/>
  <c r="N2415" i="1" s="1"/>
  <c r="N2416" i="1" s="1"/>
  <c r="N2417" i="1" s="1"/>
  <c r="N2418" i="1" s="1"/>
  <c r="N2419" i="1" s="1"/>
  <c r="N2420" i="1" s="1"/>
  <c r="N2421" i="1" s="1"/>
  <c r="N2422" i="1" s="1"/>
  <c r="N2423" i="1" s="1"/>
  <c r="N2424" i="1" s="1"/>
  <c r="N2425" i="1" s="1"/>
  <c r="N2426" i="1" s="1"/>
  <c r="N2427" i="1" s="1"/>
  <c r="N2428" i="1" s="1"/>
  <c r="N2429" i="1" s="1"/>
  <c r="N2430" i="1" s="1"/>
  <c r="N2431" i="1" s="1"/>
  <c r="N2432" i="1" s="1"/>
  <c r="N2433" i="1" s="1"/>
  <c r="N2434" i="1" s="1"/>
  <c r="N2435" i="1" s="1"/>
  <c r="N2436" i="1" s="1"/>
  <c r="N2437" i="1" s="1"/>
  <c r="N2438" i="1" s="1"/>
  <c r="N2439" i="1" s="1"/>
  <c r="N2440" i="1" s="1"/>
  <c r="N2441" i="1" s="1"/>
  <c r="N2442" i="1" s="1"/>
  <c r="N2443" i="1" s="1"/>
  <c r="N2444" i="1"/>
  <c r="N2445" i="1"/>
  <c r="N2446" i="1" s="1"/>
  <c r="N2447" i="1" s="1"/>
  <c r="N2448" i="1" s="1"/>
  <c r="N2449" i="1" s="1"/>
  <c r="N2450" i="1" s="1"/>
  <c r="N2451" i="1" s="1"/>
  <c r="N2452" i="1" s="1"/>
  <c r="N2453" i="1" s="1"/>
  <c r="N2454" i="1" s="1"/>
  <c r="N2455" i="1" s="1"/>
  <c r="N2456" i="1" s="1"/>
  <c r="N2457" i="1" s="1"/>
  <c r="N2458" i="1" s="1"/>
  <c r="N2459" i="1" s="1"/>
  <c r="N2460" i="1" s="1"/>
  <c r="N2461" i="1" s="1"/>
  <c r="N2462" i="1" s="1"/>
  <c r="N2463" i="1" s="1"/>
  <c r="N2464" i="1" s="1"/>
  <c r="N2465" i="1" s="1"/>
  <c r="N2466" i="1" s="1"/>
  <c r="N2467" i="1" s="1"/>
  <c r="N2468" i="1"/>
  <c r="N2469" i="1" s="1"/>
  <c r="N2470" i="1" s="1"/>
  <c r="N2471" i="1" s="1"/>
  <c r="N2472" i="1" s="1"/>
  <c r="N2473" i="1" s="1"/>
  <c r="N2474" i="1" s="1"/>
  <c r="N2475" i="1"/>
  <c r="N2476" i="1"/>
  <c r="N2477" i="1"/>
  <c r="N2478" i="1" s="1"/>
  <c r="N2479" i="1" s="1"/>
  <c r="N2480" i="1"/>
  <c r="N2481" i="1" s="1"/>
  <c r="N2482" i="1" s="1"/>
  <c r="N2483" i="1" s="1"/>
  <c r="N2484" i="1" s="1"/>
  <c r="N2485" i="1" s="1"/>
  <c r="N2486" i="1"/>
  <c r="N2487" i="1"/>
  <c r="N2488" i="1"/>
  <c r="N2489" i="1"/>
  <c r="N2490" i="1"/>
  <c r="N2491" i="1"/>
  <c r="N2492" i="1" s="1"/>
  <c r="N2493" i="1" s="1"/>
  <c r="N2494" i="1"/>
  <c r="N2495" i="1"/>
  <c r="N2496" i="1"/>
  <c r="N2497" i="1" s="1"/>
  <c r="N2498" i="1" s="1"/>
  <c r="N2499" i="1" s="1"/>
  <c r="N2500" i="1" s="1"/>
  <c r="N2501" i="1"/>
  <c r="N2502" i="1" s="1"/>
  <c r="N2503" i="1" s="1"/>
  <c r="N2504" i="1"/>
  <c r="N2505" i="1" s="1"/>
  <c r="N2506" i="1" s="1"/>
  <c r="N2507" i="1" s="1"/>
  <c r="N2508" i="1"/>
  <c r="N2509" i="1" s="1"/>
  <c r="N2510" i="1"/>
  <c r="N2511" i="1" s="1"/>
  <c r="N2512" i="1" s="1"/>
  <c r="N2513" i="1" s="1"/>
  <c r="N2514" i="1" s="1"/>
  <c r="N2515" i="1" s="1"/>
  <c r="N2516" i="1" s="1"/>
  <c r="N2517" i="1" s="1"/>
  <c r="N2518" i="1" s="1"/>
  <c r="N2519" i="1" s="1"/>
  <c r="N2520" i="1" s="1"/>
  <c r="N2521" i="1" s="1"/>
  <c r="N2522" i="1" s="1"/>
  <c r="N2523" i="1" s="1"/>
  <c r="N2524" i="1" s="1"/>
  <c r="N2525" i="1" s="1"/>
  <c r="N2526" i="1" s="1"/>
  <c r="N2527" i="1" s="1"/>
  <c r="N2528" i="1" s="1"/>
  <c r="N2529" i="1" s="1"/>
  <c r="N2530" i="1" s="1"/>
  <c r="N2531" i="1" s="1"/>
  <c r="N2532" i="1" s="1"/>
  <c r="N2533" i="1" s="1"/>
  <c r="N2534" i="1" s="1"/>
  <c r="N2535" i="1" s="1"/>
  <c r="N2536" i="1" s="1"/>
  <c r="N2537" i="1" s="1"/>
  <c r="N2538" i="1" s="1"/>
  <c r="N2539" i="1" s="1"/>
  <c r="N2540" i="1" s="1"/>
  <c r="N2541" i="1" s="1"/>
  <c r="N2542" i="1" s="1"/>
  <c r="N2543" i="1" s="1"/>
  <c r="N2544" i="1" s="1"/>
  <c r="N2545" i="1" s="1"/>
  <c r="N2546" i="1" s="1"/>
  <c r="N2547" i="1" s="1"/>
  <c r="N2548" i="1" s="1"/>
  <c r="N2549" i="1"/>
  <c r="N2550" i="1"/>
  <c r="N2551" i="1"/>
  <c r="N2552" i="1" s="1"/>
  <c r="N2553" i="1" s="1"/>
  <c r="N2554" i="1" s="1"/>
  <c r="N2555" i="1" s="1"/>
  <c r="N2556" i="1" s="1"/>
  <c r="N2557" i="1" s="1"/>
  <c r="N2558" i="1" s="1"/>
  <c r="N2559" i="1" s="1"/>
  <c r="N2560" i="1" s="1"/>
  <c r="N2561" i="1" s="1"/>
  <c r="N2562" i="1" s="1"/>
  <c r="N2563" i="1" s="1"/>
  <c r="N2564" i="1" s="1"/>
  <c r="N2565" i="1" s="1"/>
  <c r="N2566" i="1" s="1"/>
  <c r="N2567" i="1" s="1"/>
  <c r="N2568" i="1" s="1"/>
  <c r="N2569" i="1" s="1"/>
  <c r="N2570" i="1" s="1"/>
  <c r="N2571" i="1" s="1"/>
  <c r="N2572" i="1" s="1"/>
  <c r="N2573" i="1" s="1"/>
  <c r="N2574" i="1" s="1"/>
  <c r="N2575" i="1" s="1"/>
  <c r="N2576" i="1" s="1"/>
  <c r="N2577" i="1" s="1"/>
  <c r="N2578" i="1" s="1"/>
  <c r="N2579" i="1" s="1"/>
  <c r="N2580" i="1" s="1"/>
  <c r="N2581" i="1" s="1"/>
  <c r="N2582" i="1" s="1"/>
  <c r="N2583" i="1" s="1"/>
  <c r="N2584" i="1" s="1"/>
  <c r="N2585" i="1" s="1"/>
  <c r="N2586" i="1" s="1"/>
  <c r="N2587" i="1" s="1"/>
  <c r="N2588" i="1" s="1"/>
  <c r="N2589" i="1" s="1"/>
  <c r="N2590" i="1" s="1"/>
  <c r="N2591" i="1" s="1"/>
  <c r="N2592" i="1" s="1"/>
  <c r="N2593" i="1" s="1"/>
  <c r="N2594" i="1" s="1"/>
  <c r="N2595" i="1" s="1"/>
  <c r="N2596" i="1" s="1"/>
  <c r="N2597" i="1" s="1"/>
  <c r="N2598" i="1" s="1"/>
  <c r="N2599" i="1" s="1"/>
  <c r="N2600" i="1" s="1"/>
  <c r="N2601" i="1" s="1"/>
  <c r="N2602" i="1" s="1"/>
  <c r="N2603" i="1" s="1"/>
  <c r="N2604" i="1" s="1"/>
  <c r="N2605" i="1" s="1"/>
  <c r="N2606" i="1"/>
  <c r="N2607" i="1"/>
  <c r="N2608" i="1" s="1"/>
  <c r="N2609" i="1" s="1"/>
  <c r="N2610" i="1" s="1"/>
  <c r="N2611" i="1" s="1"/>
  <c r="N2612" i="1" s="1"/>
  <c r="N2613" i="1" s="1"/>
  <c r="N2614" i="1" s="1"/>
  <c r="N2615" i="1" s="1"/>
  <c r="N2616" i="1" s="1"/>
  <c r="N2617" i="1" s="1"/>
  <c r="N2618" i="1" s="1"/>
  <c r="N2619" i="1" s="1"/>
  <c r="N2620" i="1" s="1"/>
  <c r="N2621" i="1" s="1"/>
  <c r="N2622" i="1" s="1"/>
  <c r="N2623" i="1" s="1"/>
  <c r="N2624" i="1" s="1"/>
  <c r="N2625" i="1" s="1"/>
  <c r="N2626" i="1" s="1"/>
  <c r="N2627" i="1" s="1"/>
  <c r="N2628" i="1" s="1"/>
  <c r="N2629" i="1" s="1"/>
  <c r="N2630" i="1" s="1"/>
  <c r="N2631" i="1" s="1"/>
  <c r="N2632" i="1" s="1"/>
  <c r="N2633" i="1" s="1"/>
  <c r="N2634" i="1" s="1"/>
  <c r="N2635" i="1" s="1"/>
  <c r="N2636" i="1" s="1"/>
  <c r="N2637" i="1" s="1"/>
  <c r="N2638" i="1" s="1"/>
  <c r="N2639" i="1" s="1"/>
  <c r="N2640" i="1" s="1"/>
  <c r="N2641" i="1" s="1"/>
  <c r="N2642" i="1" s="1"/>
  <c r="N2643" i="1" s="1"/>
  <c r="N2644" i="1" s="1"/>
  <c r="N2645" i="1" s="1"/>
  <c r="N2646" i="1" s="1"/>
  <c r="N2647" i="1" s="1"/>
  <c r="N2648" i="1" s="1"/>
  <c r="N2649" i="1" s="1"/>
  <c r="N2650" i="1" s="1"/>
  <c r="N2651" i="1" s="1"/>
  <c r="N2652" i="1" s="1"/>
  <c r="N2653" i="1" s="1"/>
  <c r="N2654" i="1" s="1"/>
  <c r="N2655" i="1" s="1"/>
  <c r="N2656" i="1" s="1"/>
  <c r="N2657" i="1" s="1"/>
  <c r="N2658" i="1" s="1"/>
  <c r="N2659" i="1" s="1"/>
  <c r="N2660" i="1" s="1"/>
  <c r="N2661" i="1" s="1"/>
  <c r="N2662" i="1" s="1"/>
  <c r="N2663" i="1" s="1"/>
  <c r="N2664" i="1" s="1"/>
  <c r="N2665" i="1" s="1"/>
  <c r="N2666" i="1" s="1"/>
  <c r="N2667" i="1" s="1"/>
  <c r="N2668" i="1" s="1"/>
  <c r="N2669" i="1" s="1"/>
  <c r="N2670" i="1" s="1"/>
  <c r="N2671" i="1"/>
  <c r="N2672" i="1"/>
  <c r="N2673" i="1" s="1"/>
  <c r="N2674" i="1" s="1"/>
  <c r="N2675" i="1" s="1"/>
  <c r="N2676" i="1" s="1"/>
  <c r="N2677" i="1"/>
  <c r="N2678" i="1" s="1"/>
  <c r="N2679" i="1"/>
  <c r="N2680" i="1" s="1"/>
  <c r="N2681" i="1" s="1"/>
  <c r="N2682" i="1" s="1"/>
  <c r="N2683" i="1" s="1"/>
  <c r="N2684" i="1" s="1"/>
  <c r="N2685" i="1" s="1"/>
  <c r="N2686" i="1" s="1"/>
  <c r="N2687" i="1" s="1"/>
  <c r="N2688" i="1" s="1"/>
  <c r="N2689" i="1" s="1"/>
  <c r="N2690" i="1" s="1"/>
  <c r="N2691" i="1" s="1"/>
  <c r="N2692" i="1" s="1"/>
  <c r="N2693" i="1" s="1"/>
  <c r="N2694" i="1"/>
  <c r="N2695" i="1" s="1"/>
  <c r="N2696" i="1" s="1"/>
  <c r="N2697" i="1" s="1"/>
  <c r="N2698" i="1" s="1"/>
  <c r="N2699" i="1" s="1"/>
  <c r="N2700" i="1" s="1"/>
  <c r="N2701" i="1" s="1"/>
  <c r="N2702" i="1" s="1"/>
  <c r="N2703" i="1" s="1"/>
  <c r="N2704" i="1" s="1"/>
  <c r="N2705" i="1" s="1"/>
  <c r="N2706" i="1" s="1"/>
  <c r="N2707" i="1" s="1"/>
  <c r="N2708" i="1" s="1"/>
  <c r="N2709" i="1" s="1"/>
  <c r="N2710" i="1" s="1"/>
  <c r="N2711" i="1" s="1"/>
  <c r="N2712" i="1" s="1"/>
  <c r="N2713" i="1" s="1"/>
  <c r="N2714" i="1" s="1"/>
  <c r="N2715" i="1" s="1"/>
  <c r="N2716" i="1" s="1"/>
  <c r="N2717" i="1" s="1"/>
  <c r="N2718" i="1" s="1"/>
  <c r="N2719" i="1" s="1"/>
  <c r="N2720" i="1" s="1"/>
  <c r="N2721" i="1" s="1"/>
  <c r="N2722" i="1" s="1"/>
  <c r="N2723" i="1" s="1"/>
  <c r="N2724" i="1" s="1"/>
  <c r="N2725" i="1" s="1"/>
  <c r="N2726" i="1" s="1"/>
  <c r="N2727" i="1" s="1"/>
  <c r="N2728" i="1" s="1"/>
  <c r="N2729" i="1" s="1"/>
  <c r="N2730" i="1" s="1"/>
  <c r="N2731" i="1" s="1"/>
  <c r="N2732" i="1" s="1"/>
  <c r="N2733" i="1" s="1"/>
  <c r="N2734" i="1" s="1"/>
  <c r="N2735" i="1" s="1"/>
  <c r="N2736" i="1" s="1"/>
  <c r="N2737" i="1" s="1"/>
  <c r="N2738" i="1" s="1"/>
  <c r="N2739" i="1" s="1"/>
  <c r="N2740" i="1" s="1"/>
  <c r="N2741" i="1" s="1"/>
  <c r="N2742" i="1" s="1"/>
  <c r="N2743" i="1" s="1"/>
  <c r="N2744" i="1" s="1"/>
  <c r="N2745" i="1" s="1"/>
  <c r="N2746" i="1" s="1"/>
  <c r="N2747" i="1" s="1"/>
  <c r="N2748" i="1" s="1"/>
  <c r="N2749" i="1" s="1"/>
  <c r="N2750" i="1" s="1"/>
  <c r="N2751" i="1" s="1"/>
  <c r="N2752" i="1" s="1"/>
  <c r="N2753" i="1" s="1"/>
  <c r="N2754" i="1" s="1"/>
  <c r="N2755" i="1" s="1"/>
  <c r="N2756" i="1" s="1"/>
  <c r="N2757" i="1" s="1"/>
  <c r="N2758" i="1" s="1"/>
  <c r="N2759" i="1" s="1"/>
  <c r="N2760" i="1" s="1"/>
  <c r="N2761" i="1" s="1"/>
  <c r="N2762" i="1" s="1"/>
  <c r="N2763" i="1" s="1"/>
  <c r="N2764" i="1" s="1"/>
  <c r="N2765" i="1" s="1"/>
  <c r="N2766" i="1" s="1"/>
  <c r="N2767" i="1" s="1"/>
  <c r="N2768" i="1" s="1"/>
  <c r="N2769" i="1" s="1"/>
  <c r="N2770" i="1" s="1"/>
  <c r="N2771" i="1" s="1"/>
  <c r="N2772" i="1" s="1"/>
  <c r="N2773" i="1" s="1"/>
  <c r="N2774" i="1" s="1"/>
  <c r="N2775" i="1" s="1"/>
  <c r="N2776" i="1" s="1"/>
  <c r="N2777" i="1" s="1"/>
  <c r="N2778" i="1" s="1"/>
  <c r="N2779" i="1" s="1"/>
  <c r="N2780" i="1" s="1"/>
  <c r="N2781" i="1" s="1"/>
  <c r="N2782" i="1" s="1"/>
  <c r="N2783" i="1" s="1"/>
  <c r="N2784" i="1" s="1"/>
  <c r="N2785" i="1" s="1"/>
  <c r="N2786" i="1" s="1"/>
  <c r="N2787" i="1" s="1"/>
  <c r="N2788" i="1" s="1"/>
  <c r="N2789" i="1" s="1"/>
  <c r="N2790" i="1" s="1"/>
  <c r="N2791" i="1" s="1"/>
  <c r="N2792" i="1" s="1"/>
  <c r="N2793" i="1" s="1"/>
  <c r="N2794" i="1" s="1"/>
  <c r="N2795" i="1" s="1"/>
  <c r="N2796" i="1" s="1"/>
  <c r="N2797" i="1" s="1"/>
  <c r="N2798" i="1" s="1"/>
  <c r="N2799" i="1" s="1"/>
  <c r="N2800" i="1" s="1"/>
  <c r="N2801" i="1" s="1"/>
  <c r="N2802" i="1" s="1"/>
  <c r="N2803" i="1" s="1"/>
  <c r="N2804" i="1" s="1"/>
  <c r="N2805" i="1" s="1"/>
  <c r="N2806" i="1" s="1"/>
  <c r="N2807" i="1" s="1"/>
  <c r="N2808" i="1" s="1"/>
  <c r="N2809" i="1" s="1"/>
  <c r="N2810" i="1" s="1"/>
  <c r="N2811" i="1" s="1"/>
  <c r="N2812" i="1" s="1"/>
  <c r="N2813" i="1" s="1"/>
  <c r="N2814" i="1" s="1"/>
  <c r="N2815" i="1" s="1"/>
  <c r="N2816" i="1" s="1"/>
  <c r="N2817" i="1" s="1"/>
  <c r="N2818" i="1" s="1"/>
  <c r="N2819" i="1" s="1"/>
  <c r="N2820" i="1" s="1"/>
  <c r="N2821" i="1" s="1"/>
  <c r="N2822" i="1" s="1"/>
  <c r="N2823" i="1" s="1"/>
  <c r="N2824" i="1" s="1"/>
  <c r="N2825" i="1" s="1"/>
  <c r="N2826" i="1" s="1"/>
  <c r="N2827" i="1" s="1"/>
  <c r="N2828" i="1" s="1"/>
  <c r="N2829" i="1" s="1"/>
  <c r="N2830" i="1" s="1"/>
  <c r="N2831" i="1" s="1"/>
  <c r="N2832" i="1" s="1"/>
  <c r="N2833" i="1" s="1"/>
  <c r="N2834" i="1" s="1"/>
  <c r="N2835" i="1" s="1"/>
  <c r="N2836" i="1" s="1"/>
  <c r="N2837" i="1" s="1"/>
  <c r="N2838" i="1" s="1"/>
  <c r="N2839" i="1" s="1"/>
  <c r="N2840" i="1" s="1"/>
  <c r="N2841" i="1" s="1"/>
  <c r="N2842" i="1" s="1"/>
  <c r="N2843" i="1" s="1"/>
  <c r="N2844" i="1" s="1"/>
  <c r="N2845" i="1" s="1"/>
  <c r="N2846" i="1" s="1"/>
  <c r="N2847" i="1" s="1"/>
  <c r="N2848" i="1" s="1"/>
  <c r="N2849" i="1" s="1"/>
  <c r="N2850" i="1" s="1"/>
  <c r="N2851" i="1" s="1"/>
  <c r="N2852" i="1" s="1"/>
  <c r="N2853" i="1" s="1"/>
  <c r="N2854" i="1" s="1"/>
  <c r="N2855" i="1" s="1"/>
  <c r="N2856" i="1" s="1"/>
  <c r="N2857" i="1" s="1"/>
  <c r="N2858" i="1" s="1"/>
  <c r="N2859" i="1" s="1"/>
  <c r="N2860" i="1" s="1"/>
  <c r="N2861" i="1" s="1"/>
  <c r="N2862" i="1" s="1"/>
  <c r="N2863" i="1" s="1"/>
  <c r="N2864" i="1" s="1"/>
  <c r="N2865" i="1" s="1"/>
  <c r="N2866" i="1" s="1"/>
  <c r="N2867" i="1" s="1"/>
  <c r="N2868" i="1" s="1"/>
  <c r="N2869" i="1" s="1"/>
  <c r="N2870" i="1" s="1"/>
  <c r="N2871" i="1" s="1"/>
  <c r="N2872" i="1" s="1"/>
  <c r="N2873" i="1" s="1"/>
  <c r="N2874" i="1" s="1"/>
  <c r="N2875" i="1" s="1"/>
  <c r="N2876" i="1" s="1"/>
  <c r="N2877" i="1" s="1"/>
  <c r="N2878" i="1" s="1"/>
  <c r="N2879" i="1" s="1"/>
  <c r="N2880" i="1" s="1"/>
  <c r="N2881" i="1" s="1"/>
  <c r="N2882" i="1" s="1"/>
  <c r="N2883" i="1" s="1"/>
  <c r="N2884" i="1" s="1"/>
  <c r="N2885" i="1" s="1"/>
  <c r="N2886" i="1" s="1"/>
  <c r="N2887" i="1" s="1"/>
  <c r="N2888" i="1" s="1"/>
  <c r="N2889" i="1" s="1"/>
  <c r="N2890" i="1" s="1"/>
  <c r="N2891" i="1" s="1"/>
  <c r="N2892" i="1" s="1"/>
  <c r="N2893" i="1" s="1"/>
  <c r="N2894" i="1" s="1"/>
  <c r="N2895" i="1" s="1"/>
  <c r="N2896" i="1" s="1"/>
  <c r="N2897" i="1" s="1"/>
  <c r="N2898" i="1" s="1"/>
  <c r="N2899" i="1" s="1"/>
  <c r="N2900" i="1" s="1"/>
  <c r="N2901" i="1" s="1"/>
  <c r="N2902" i="1" s="1"/>
  <c r="N2903" i="1" s="1"/>
  <c r="N2904" i="1" s="1"/>
  <c r="N2905" i="1" s="1"/>
  <c r="N2906" i="1" s="1"/>
  <c r="N2907" i="1" s="1"/>
  <c r="N2908" i="1" s="1"/>
  <c r="N2909" i="1" s="1"/>
  <c r="N2910" i="1" s="1"/>
  <c r="N2911" i="1" s="1"/>
  <c r="N2912" i="1" s="1"/>
  <c r="N2913" i="1" s="1"/>
  <c r="N2914" i="1" s="1"/>
  <c r="N2915" i="1" s="1"/>
  <c r="N2916" i="1" s="1"/>
  <c r="N2917" i="1" s="1"/>
  <c r="N2918" i="1" s="1"/>
  <c r="N2919" i="1" s="1"/>
  <c r="N2920" i="1" s="1"/>
  <c r="N2921" i="1" s="1"/>
  <c r="N2922" i="1" s="1"/>
  <c r="N2923" i="1" s="1"/>
  <c r="N2924" i="1" s="1"/>
  <c r="N2925" i="1" s="1"/>
  <c r="N2926" i="1" s="1"/>
  <c r="N2927" i="1" s="1"/>
  <c r="N2928" i="1" s="1"/>
  <c r="N2929" i="1" s="1"/>
  <c r="N2930" i="1" s="1"/>
  <c r="N2931" i="1" s="1"/>
  <c r="N2932" i="1" s="1"/>
  <c r="N2933" i="1" s="1"/>
  <c r="N2934" i="1" s="1"/>
  <c r="N2935" i="1" s="1"/>
  <c r="N2936" i="1" s="1"/>
  <c r="N2937" i="1" s="1"/>
  <c r="N2938" i="1" s="1"/>
  <c r="N2939" i="1" s="1"/>
  <c r="N2940" i="1" s="1"/>
  <c r="N2941" i="1" s="1"/>
  <c r="N2942" i="1" s="1"/>
  <c r="N2943" i="1" s="1"/>
  <c r="N2944" i="1" s="1"/>
  <c r="N2945" i="1" s="1"/>
  <c r="N2946" i="1" s="1"/>
  <c r="N2947" i="1" s="1"/>
  <c r="N2948" i="1" s="1"/>
  <c r="N2949" i="1" s="1"/>
  <c r="N2950" i="1" s="1"/>
  <c r="N2951" i="1" s="1"/>
  <c r="N2952" i="1" s="1"/>
  <c r="N2953" i="1" s="1"/>
  <c r="N2954" i="1" s="1"/>
  <c r="N2955" i="1" s="1"/>
  <c r="N2956" i="1" s="1"/>
  <c r="N2957" i="1" s="1"/>
  <c r="N2958" i="1" s="1"/>
  <c r="N2959" i="1" s="1"/>
  <c r="N2960" i="1" s="1"/>
  <c r="N2961" i="1" s="1"/>
  <c r="N2962" i="1" s="1"/>
  <c r="N2963" i="1" s="1"/>
  <c r="N2964" i="1" s="1"/>
  <c r="N2965" i="1" s="1"/>
  <c r="N2966" i="1" s="1"/>
  <c r="N2967" i="1" s="1"/>
  <c r="N2968" i="1" s="1"/>
  <c r="N2969" i="1" s="1"/>
  <c r="N2970" i="1" s="1"/>
  <c r="N2971" i="1" s="1"/>
  <c r="N2972" i="1" s="1"/>
  <c r="N2973" i="1" s="1"/>
  <c r="N2974" i="1" s="1"/>
  <c r="N2975" i="1" s="1"/>
  <c r="N2976" i="1" s="1"/>
  <c r="N2977" i="1" s="1"/>
  <c r="N2978" i="1" s="1"/>
  <c r="N2979" i="1" s="1"/>
  <c r="N2980" i="1" s="1"/>
  <c r="N2981" i="1" s="1"/>
  <c r="N2982" i="1" s="1"/>
  <c r="N2983" i="1" s="1"/>
  <c r="N2984" i="1" s="1"/>
  <c r="N2985" i="1" s="1"/>
  <c r="N2986" i="1" s="1"/>
  <c r="N2987" i="1" s="1"/>
  <c r="N2988" i="1" s="1"/>
  <c r="N2989" i="1" s="1"/>
  <c r="N2990" i="1" s="1"/>
  <c r="N2991" i="1" s="1"/>
  <c r="N2992" i="1" s="1"/>
  <c r="N2993" i="1" s="1"/>
  <c r="N2994" i="1" s="1"/>
  <c r="N2995" i="1" s="1"/>
  <c r="N2996" i="1" s="1"/>
  <c r="N2997" i="1" s="1"/>
  <c r="N2998" i="1" s="1"/>
  <c r="N2999" i="1" s="1"/>
  <c r="N3000" i="1" s="1"/>
  <c r="N3001" i="1" s="1"/>
  <c r="N3002" i="1" s="1"/>
  <c r="N3003" i="1" s="1"/>
  <c r="N3004" i="1" s="1"/>
  <c r="N3005" i="1" s="1"/>
  <c r="N3006" i="1" s="1"/>
  <c r="N3007" i="1" s="1"/>
  <c r="N3008" i="1" s="1"/>
  <c r="N3009" i="1" s="1"/>
  <c r="N3010" i="1" s="1"/>
  <c r="N3011" i="1" s="1"/>
  <c r="N3012" i="1" s="1"/>
  <c r="N3013" i="1" s="1"/>
  <c r="N3014" i="1" s="1"/>
  <c r="N3015" i="1" s="1"/>
  <c r="N3016" i="1" s="1"/>
  <c r="N3017" i="1" s="1"/>
  <c r="N3018" i="1" s="1"/>
  <c r="N3019" i="1" s="1"/>
  <c r="N3020" i="1" s="1"/>
  <c r="N3021" i="1" s="1"/>
  <c r="N3022" i="1" s="1"/>
  <c r="N3023" i="1" s="1"/>
  <c r="N3024" i="1" s="1"/>
  <c r="N3025" i="1" s="1"/>
  <c r="N3026" i="1" s="1"/>
  <c r="N3027" i="1" s="1"/>
  <c r="N3028" i="1" s="1"/>
  <c r="N3029" i="1" s="1"/>
  <c r="N3030" i="1" s="1"/>
  <c r="N3031" i="1" s="1"/>
  <c r="N3032" i="1" s="1"/>
  <c r="N3033" i="1" s="1"/>
  <c r="N3034" i="1" s="1"/>
  <c r="N3035" i="1" s="1"/>
  <c r="N3036" i="1" s="1"/>
  <c r="N3037" i="1" s="1"/>
  <c r="N3038" i="1" s="1"/>
  <c r="N3039" i="1" s="1"/>
  <c r="N3040" i="1" s="1"/>
  <c r="N3041" i="1" s="1"/>
  <c r="N3042" i="1" s="1"/>
  <c r="N3043" i="1" s="1"/>
  <c r="N3044" i="1" s="1"/>
  <c r="N3045" i="1" s="1"/>
  <c r="N3046" i="1" s="1"/>
  <c r="N3047" i="1" s="1"/>
  <c r="N3048" i="1" s="1"/>
  <c r="N3049" i="1" s="1"/>
  <c r="N3050" i="1" s="1"/>
  <c r="N3051" i="1" s="1"/>
  <c r="N3052" i="1" s="1"/>
  <c r="N3053" i="1" s="1"/>
  <c r="N3054" i="1" s="1"/>
  <c r="N3055" i="1" s="1"/>
  <c r="N3056" i="1" s="1"/>
  <c r="N3057" i="1" s="1"/>
  <c r="N3058" i="1" s="1"/>
  <c r="N3059" i="1" s="1"/>
  <c r="N3060" i="1" s="1"/>
  <c r="N3061" i="1" s="1"/>
  <c r="N3062" i="1" s="1"/>
  <c r="N3063" i="1" s="1"/>
  <c r="N3064" i="1" s="1"/>
  <c r="N3065" i="1" s="1"/>
  <c r="N3066" i="1" s="1"/>
  <c r="N3067" i="1" s="1"/>
  <c r="N3068" i="1" s="1"/>
  <c r="N3069" i="1" s="1"/>
  <c r="N3070" i="1" s="1"/>
  <c r="N3071" i="1" s="1"/>
  <c r="N3072" i="1" s="1"/>
  <c r="N3073" i="1" s="1"/>
  <c r="N3074" i="1" s="1"/>
  <c r="N3075" i="1" s="1"/>
  <c r="N3076" i="1" s="1"/>
  <c r="N3077" i="1" s="1"/>
  <c r="N3078" i="1" s="1"/>
  <c r="N3079" i="1" s="1"/>
  <c r="N3080" i="1" s="1"/>
  <c r="N3081" i="1" s="1"/>
  <c r="N3082" i="1" s="1"/>
  <c r="N3083" i="1" s="1"/>
  <c r="N3084" i="1" s="1"/>
  <c r="N3085" i="1" s="1"/>
  <c r="N3086" i="1" s="1"/>
  <c r="N3087" i="1" s="1"/>
  <c r="N3088" i="1" s="1"/>
  <c r="N3089" i="1" s="1"/>
  <c r="N3090" i="1" s="1"/>
  <c r="N3091" i="1" s="1"/>
  <c r="N3092" i="1" s="1"/>
  <c r="N3093" i="1" s="1"/>
  <c r="N3094" i="1" s="1"/>
  <c r="N3095" i="1" s="1"/>
  <c r="N3096" i="1" s="1"/>
  <c r="N3097" i="1" s="1"/>
  <c r="N3098" i="1" s="1"/>
  <c r="N3099" i="1" s="1"/>
  <c r="N3100" i="1" s="1"/>
  <c r="N3101" i="1" s="1"/>
  <c r="N3102" i="1" s="1"/>
  <c r="N3103" i="1" s="1"/>
  <c r="N3104" i="1" s="1"/>
  <c r="N3105" i="1" s="1"/>
  <c r="N3106" i="1" s="1"/>
  <c r="N3107" i="1" s="1"/>
  <c r="N3108" i="1" s="1"/>
  <c r="N3109" i="1" s="1"/>
  <c r="N3110" i="1" s="1"/>
  <c r="N3111" i="1" s="1"/>
  <c r="N3112" i="1" s="1"/>
  <c r="N3113" i="1" s="1"/>
  <c r="N3114" i="1" s="1"/>
  <c r="N3115" i="1" s="1"/>
  <c r="N3116" i="1" s="1"/>
  <c r="N3117" i="1" s="1"/>
  <c r="N3118" i="1" s="1"/>
  <c r="N3119" i="1" s="1"/>
  <c r="N3120" i="1" s="1"/>
  <c r="N3121" i="1" s="1"/>
  <c r="N3122" i="1" s="1"/>
  <c r="N3123" i="1" s="1"/>
  <c r="N3124" i="1" s="1"/>
  <c r="N3125" i="1" s="1"/>
  <c r="N3126" i="1" s="1"/>
  <c r="N3127" i="1" s="1"/>
  <c r="N3128" i="1" s="1"/>
  <c r="N3129" i="1" s="1"/>
  <c r="N3130" i="1" s="1"/>
  <c r="N3131" i="1" s="1"/>
  <c r="N3132" i="1" s="1"/>
  <c r="N3133" i="1" s="1"/>
  <c r="N3134" i="1" s="1"/>
  <c r="N3135" i="1" s="1"/>
  <c r="N3136" i="1" s="1"/>
  <c r="N3137" i="1" s="1"/>
  <c r="N3138" i="1" s="1"/>
  <c r="N3139" i="1" s="1"/>
  <c r="N3140" i="1" s="1"/>
  <c r="N3141" i="1" s="1"/>
  <c r="N3142" i="1" s="1"/>
  <c r="N3143" i="1" s="1"/>
  <c r="N3144" i="1" s="1"/>
  <c r="N3145" i="1" s="1"/>
  <c r="N3146" i="1" s="1"/>
  <c r="N3147" i="1" s="1"/>
  <c r="N3148" i="1" s="1"/>
  <c r="N3149" i="1" s="1"/>
  <c r="N3150" i="1" s="1"/>
  <c r="N3151" i="1" s="1"/>
  <c r="N3152" i="1" s="1"/>
  <c r="N3153" i="1" s="1"/>
  <c r="N3154" i="1" s="1"/>
  <c r="N3155" i="1" s="1"/>
  <c r="N3156" i="1" s="1"/>
  <c r="N3157" i="1" s="1"/>
  <c r="N3158" i="1" s="1"/>
  <c r="N3159" i="1" s="1"/>
  <c r="N3160" i="1" s="1"/>
  <c r="N3161" i="1" s="1"/>
  <c r="N3162" i="1" s="1"/>
  <c r="N3163" i="1" s="1"/>
  <c r="N3164" i="1" s="1"/>
  <c r="N3165" i="1" s="1"/>
  <c r="N3166" i="1" s="1"/>
  <c r="N3167" i="1" s="1"/>
  <c r="N3168" i="1" s="1"/>
  <c r="N3169" i="1" s="1"/>
  <c r="N3170" i="1" s="1"/>
  <c r="N3171" i="1" s="1"/>
  <c r="N3172" i="1" s="1"/>
  <c r="N3173" i="1" s="1"/>
  <c r="N3174" i="1" s="1"/>
  <c r="N3175" i="1" s="1"/>
  <c r="N3176" i="1" s="1"/>
  <c r="N3177" i="1" s="1"/>
  <c r="N3178" i="1" s="1"/>
  <c r="N3179" i="1" s="1"/>
  <c r="N3180" i="1" s="1"/>
  <c r="N3181" i="1" s="1"/>
  <c r="N3182" i="1" s="1"/>
  <c r="N3183" i="1" s="1"/>
  <c r="N3184" i="1" s="1"/>
  <c r="N3185" i="1" s="1"/>
  <c r="N3186" i="1" s="1"/>
  <c r="N3187" i="1" s="1"/>
  <c r="N3188" i="1" s="1"/>
  <c r="N3189" i="1" s="1"/>
  <c r="N3190" i="1" s="1"/>
  <c r="N3191" i="1" s="1"/>
  <c r="N3192" i="1" s="1"/>
  <c r="N3193" i="1" s="1"/>
  <c r="N3194" i="1" s="1"/>
  <c r="N3195" i="1" s="1"/>
  <c r="N3196" i="1" s="1"/>
  <c r="N3197" i="1" s="1"/>
  <c r="N3198" i="1" s="1"/>
  <c r="N3199" i="1" s="1"/>
  <c r="N3200" i="1" s="1"/>
  <c r="N3201" i="1" s="1"/>
  <c r="N3202" i="1" s="1"/>
  <c r="N3203" i="1" s="1"/>
  <c r="N3204" i="1" s="1"/>
  <c r="N3205" i="1" s="1"/>
  <c r="N3206" i="1" s="1"/>
  <c r="N3207" i="1" s="1"/>
  <c r="N3208" i="1" s="1"/>
  <c r="N3209" i="1" s="1"/>
  <c r="N3210" i="1" s="1"/>
  <c r="N3211" i="1" s="1"/>
  <c r="N3212" i="1" s="1"/>
  <c r="N3213" i="1" s="1"/>
  <c r="N3214" i="1" s="1"/>
  <c r="N3215" i="1" s="1"/>
  <c r="N3216" i="1" s="1"/>
  <c r="N3217" i="1" s="1"/>
  <c r="N3218" i="1" s="1"/>
  <c r="N3219" i="1" s="1"/>
  <c r="N3220" i="1" s="1"/>
  <c r="N3221" i="1" s="1"/>
  <c r="N3222" i="1" s="1"/>
  <c r="N3223" i="1" s="1"/>
  <c r="N3224" i="1" s="1"/>
  <c r="N3225" i="1" s="1"/>
  <c r="N3226" i="1" s="1"/>
  <c r="N3227" i="1" s="1"/>
  <c r="N3228" i="1" s="1"/>
  <c r="N3229" i="1" s="1"/>
  <c r="N3230" i="1" s="1"/>
  <c r="N3231" i="1" s="1"/>
  <c r="N3232" i="1" s="1"/>
  <c r="N3233" i="1" s="1"/>
  <c r="N3234" i="1" s="1"/>
  <c r="N3235" i="1" s="1"/>
  <c r="N3236" i="1" s="1"/>
  <c r="N3237" i="1" s="1"/>
  <c r="N3238" i="1" s="1"/>
  <c r="N3239" i="1" s="1"/>
  <c r="N3240" i="1" s="1"/>
  <c r="N3241" i="1" s="1"/>
  <c r="N3242" i="1" s="1"/>
  <c r="N3243" i="1" s="1"/>
  <c r="N3244" i="1" s="1"/>
  <c r="N3245" i="1" s="1"/>
  <c r="N3246" i="1" s="1"/>
  <c r="N3247" i="1" s="1"/>
  <c r="N3248" i="1" s="1"/>
  <c r="N3249" i="1" s="1"/>
  <c r="N3250" i="1" s="1"/>
  <c r="N3251" i="1" s="1"/>
  <c r="N3252" i="1" s="1"/>
  <c r="N3253" i="1" s="1"/>
  <c r="N3254" i="1" s="1"/>
  <c r="N3255" i="1" s="1"/>
  <c r="N3256" i="1" s="1"/>
  <c r="N3257" i="1" s="1"/>
  <c r="N3258" i="1" s="1"/>
  <c r="N3259" i="1" s="1"/>
  <c r="N3260" i="1" s="1"/>
  <c r="N3261" i="1" s="1"/>
  <c r="N3262" i="1" s="1"/>
  <c r="N3263" i="1" s="1"/>
  <c r="N3264" i="1" s="1"/>
  <c r="N3265" i="1" s="1"/>
  <c r="N3266" i="1" s="1"/>
  <c r="N3267" i="1" s="1"/>
  <c r="N3268" i="1" s="1"/>
  <c r="N3269" i="1" s="1"/>
  <c r="N3270" i="1" s="1"/>
  <c r="N3271" i="1" s="1"/>
  <c r="N3272" i="1" s="1"/>
  <c r="N3273" i="1" s="1"/>
  <c r="N3274" i="1" s="1"/>
  <c r="N3275" i="1" s="1"/>
  <c r="N3276" i="1" s="1"/>
  <c r="N3277" i="1" s="1"/>
  <c r="N3278" i="1" s="1"/>
  <c r="N3279" i="1" s="1"/>
  <c r="N3280" i="1" s="1"/>
  <c r="N3281" i="1" s="1"/>
  <c r="N3282" i="1" s="1"/>
  <c r="N3283" i="1" s="1"/>
  <c r="N3284" i="1" s="1"/>
  <c r="N3285" i="1" s="1"/>
  <c r="N3286" i="1" s="1"/>
  <c r="N3287" i="1" s="1"/>
  <c r="N3288" i="1" s="1"/>
  <c r="N3289" i="1" s="1"/>
  <c r="N14" i="1"/>
  <c r="N15" i="1"/>
  <c r="N16" i="1"/>
  <c r="N17" i="1"/>
  <c r="N18" i="1" s="1"/>
  <c r="N19" i="1" s="1"/>
  <c r="N20" i="1" s="1"/>
  <c r="N21" i="1" s="1"/>
  <c r="N22" i="1" s="1"/>
  <c r="N23" i="1" s="1"/>
  <c r="N24" i="1" s="1"/>
  <c r="N25" i="1"/>
  <c r="N26" i="1"/>
  <c r="N27" i="1"/>
  <c r="N28" i="1" s="1"/>
  <c r="N29" i="1" s="1"/>
  <c r="N30" i="1" s="1"/>
  <c r="N31" i="1"/>
  <c r="N32" i="1" s="1"/>
  <c r="N33" i="1"/>
  <c r="N34" i="1" s="1"/>
  <c r="N35" i="1"/>
  <c r="N36" i="1"/>
  <c r="N37" i="1" s="1"/>
  <c r="N38" i="1" s="1"/>
  <c r="N39" i="1" s="1"/>
  <c r="N40" i="1"/>
  <c r="N41" i="1"/>
  <c r="N42" i="1"/>
  <c r="N43" i="1" s="1"/>
  <c r="N44" i="1"/>
  <c r="N45" i="1"/>
  <c r="N46" i="1" s="1"/>
  <c r="N47" i="1"/>
  <c r="N48" i="1" s="1"/>
  <c r="N49" i="1" s="1"/>
  <c r="N50" i="1"/>
  <c r="N51" i="1"/>
  <c r="N52" i="1"/>
  <c r="N53" i="1"/>
  <c r="N54" i="1"/>
  <c r="N55" i="1"/>
  <c r="N56" i="1" s="1"/>
  <c r="N57" i="1"/>
  <c r="N58" i="1"/>
  <c r="N59" i="1"/>
  <c r="N60" i="1"/>
  <c r="N61" i="1"/>
  <c r="N62" i="1"/>
  <c r="N63" i="1"/>
  <c r="N64" i="1" s="1"/>
  <c r="N65" i="1" s="1"/>
  <c r="N66" i="1" s="1"/>
  <c r="N67" i="1" s="1"/>
  <c r="N68" i="1" s="1"/>
  <c r="N69" i="1"/>
  <c r="N70" i="1"/>
  <c r="N71" i="1"/>
  <c r="N72" i="1" s="1"/>
  <c r="N73" i="1"/>
  <c r="N74" i="1" s="1"/>
  <c r="N75" i="1"/>
  <c r="N76" i="1"/>
  <c r="N77" i="1" s="1"/>
  <c r="N78" i="1" s="1"/>
  <c r="N79" i="1" s="1"/>
  <c r="N80" i="1" s="1"/>
  <c r="N81" i="1"/>
  <c r="N82" i="1"/>
  <c r="N83" i="1"/>
  <c r="N84" i="1"/>
  <c r="N85" i="1" s="1"/>
  <c r="N86" i="1"/>
  <c r="N87" i="1" s="1"/>
  <c r="N88" i="1" s="1"/>
  <c r="N89" i="1" s="1"/>
  <c r="N90" i="1" s="1"/>
  <c r="N91" i="1" s="1"/>
  <c r="N92" i="1" s="1"/>
  <c r="N93" i="1" s="1"/>
  <c r="N94" i="1" s="1"/>
  <c r="N95" i="1" s="1"/>
  <c r="N96" i="1" s="1"/>
  <c r="N97" i="1" s="1"/>
  <c r="N98" i="1" s="1"/>
  <c r="N99" i="1" s="1"/>
  <c r="N100" i="1" s="1"/>
  <c r="N101" i="1" s="1"/>
  <c r="N102" i="1" s="1"/>
  <c r="N103" i="1" s="1"/>
  <c r="N104" i="1" s="1"/>
  <c r="N105" i="1" s="1"/>
  <c r="N106" i="1" s="1"/>
  <c r="N107" i="1" s="1"/>
  <c r="N108" i="1" s="1"/>
  <c r="N109" i="1" s="1"/>
  <c r="N110" i="1" s="1"/>
  <c r="N111" i="1" s="1"/>
  <c r="N112" i="1" s="1"/>
  <c r="N113" i="1" s="1"/>
  <c r="N114" i="1" s="1"/>
  <c r="N115" i="1" s="1"/>
  <c r="N116" i="1" s="1"/>
  <c r="N117" i="1" s="1"/>
  <c r="N118" i="1" s="1"/>
  <c r="N119" i="1" s="1"/>
  <c r="N120" i="1" s="1"/>
  <c r="N121" i="1" s="1"/>
  <c r="N122" i="1" s="1"/>
  <c r="N123" i="1" s="1"/>
  <c r="N124" i="1" s="1"/>
  <c r="N125" i="1"/>
  <c r="N126" i="1"/>
  <c r="N127" i="1"/>
  <c r="N128" i="1"/>
  <c r="N129" i="1" s="1"/>
  <c r="N130" i="1" s="1"/>
  <c r="N131" i="1"/>
  <c r="N132" i="1" s="1"/>
  <c r="N133" i="1" s="1"/>
  <c r="N134" i="1" s="1"/>
  <c r="N135" i="1" s="1"/>
  <c r="N136" i="1" s="1"/>
  <c r="N137" i="1"/>
  <c r="N138" i="1"/>
  <c r="N139" i="1" s="1"/>
  <c r="N140" i="1" s="1"/>
  <c r="N141" i="1" s="1"/>
  <c r="N142" i="1" s="1"/>
  <c r="N143" i="1" s="1"/>
  <c r="N144" i="1" s="1"/>
  <c r="N145" i="1" s="1"/>
  <c r="N146" i="1" s="1"/>
  <c r="N147" i="1" s="1"/>
  <c r="N148" i="1"/>
  <c r="N149" i="1"/>
  <c r="N150" i="1" s="1"/>
  <c r="N151" i="1" s="1"/>
  <c r="N152" i="1" s="1"/>
  <c r="N153" i="1"/>
  <c r="N154" i="1" s="1"/>
  <c r="N155" i="1" s="1"/>
  <c r="N156" i="1" s="1"/>
  <c r="N157" i="1" s="1"/>
  <c r="N158" i="1"/>
  <c r="N159" i="1" s="1"/>
  <c r="N160" i="1" s="1"/>
  <c r="N161" i="1"/>
  <c r="N162" i="1"/>
  <c r="N163" i="1"/>
  <c r="N164" i="1"/>
  <c r="N165" i="1" s="1"/>
  <c r="N166" i="1"/>
  <c r="N167" i="1" s="1"/>
  <c r="N168" i="1" s="1"/>
  <c r="N169" i="1" s="1"/>
  <c r="N170" i="1" s="1"/>
  <c r="N171" i="1" s="1"/>
  <c r="N172" i="1" s="1"/>
  <c r="N173" i="1"/>
  <c r="N174" i="1" s="1"/>
  <c r="N175" i="1" s="1"/>
  <c r="N176" i="1" s="1"/>
  <c r="N177" i="1" s="1"/>
  <c r="N178" i="1" s="1"/>
  <c r="N179" i="1" s="1"/>
  <c r="N180" i="1" s="1"/>
  <c r="N181" i="1" s="1"/>
  <c r="N182" i="1" s="1"/>
  <c r="N183" i="1" s="1"/>
  <c r="N184" i="1" s="1"/>
  <c r="N185" i="1" s="1"/>
  <c r="N186" i="1" s="1"/>
  <c r="N187" i="1" s="1"/>
  <c r="N188" i="1" s="1"/>
  <c r="N189" i="1" s="1"/>
  <c r="N190" i="1" s="1"/>
  <c r="N191" i="1" s="1"/>
  <c r="N192" i="1" s="1"/>
  <c r="N193" i="1" s="1"/>
  <c r="N194" i="1" s="1"/>
  <c r="N195" i="1" s="1"/>
  <c r="N196" i="1" s="1"/>
  <c r="N197" i="1" s="1"/>
  <c r="N198" i="1" s="1"/>
  <c r="N199" i="1"/>
  <c r="N200" i="1"/>
  <c r="N201" i="1"/>
  <c r="N202" i="1"/>
  <c r="N203" i="1"/>
  <c r="N204" i="1" s="1"/>
  <c r="N205" i="1" s="1"/>
  <c r="N206" i="1" s="1"/>
  <c r="N207" i="1"/>
  <c r="N208" i="1" s="1"/>
  <c r="N209" i="1"/>
  <c r="N210" i="1" s="1"/>
  <c r="N211" i="1" s="1"/>
  <c r="N212" i="1"/>
  <c r="N213" i="1"/>
  <c r="N214" i="1"/>
  <c r="N215" i="1"/>
  <c r="N216" i="1"/>
  <c r="N217" i="1" s="1"/>
  <c r="N218" i="1" s="1"/>
  <c r="N219" i="1" s="1"/>
  <c r="N220" i="1" s="1"/>
  <c r="N221" i="1" s="1"/>
  <c r="N222" i="1" s="1"/>
  <c r="N223" i="1"/>
  <c r="N224" i="1" s="1"/>
  <c r="N225" i="1" s="1"/>
  <c r="N226" i="1" s="1"/>
  <c r="N227" i="1" s="1"/>
  <c r="N228" i="1"/>
  <c r="N229" i="1" s="1"/>
  <c r="N230" i="1" s="1"/>
  <c r="N231" i="1"/>
  <c r="N232" i="1" s="1"/>
  <c r="N233" i="1" s="1"/>
  <c r="N234" i="1" s="1"/>
  <c r="N235" i="1" s="1"/>
  <c r="N236" i="1" s="1"/>
  <c r="N237" i="1" s="1"/>
  <c r="N238" i="1" s="1"/>
  <c r="N239" i="1" s="1"/>
  <c r="N240" i="1" s="1"/>
  <c r="N241" i="1" s="1"/>
  <c r="N242" i="1" s="1"/>
  <c r="N243" i="1" s="1"/>
  <c r="N244" i="1" s="1"/>
  <c r="N245" i="1" s="1"/>
  <c r="N246" i="1" s="1"/>
  <c r="N247" i="1" s="1"/>
  <c r="N248" i="1" s="1"/>
  <c r="N249" i="1" s="1"/>
  <c r="N250" i="1" s="1"/>
  <c r="N251" i="1" s="1"/>
  <c r="N252" i="1" s="1"/>
  <c r="N253" i="1" s="1"/>
  <c r="N254" i="1" s="1"/>
  <c r="N255" i="1" s="1"/>
  <c r="N256" i="1" s="1"/>
  <c r="N257" i="1" s="1"/>
  <c r="N258" i="1" s="1"/>
  <c r="N259" i="1" s="1"/>
  <c r="N260" i="1" s="1"/>
  <c r="N261" i="1" s="1"/>
  <c r="N262" i="1" s="1"/>
  <c r="N263" i="1" s="1"/>
  <c r="N264" i="1" s="1"/>
  <c r="N265" i="1" s="1"/>
  <c r="N266" i="1" s="1"/>
  <c r="N267" i="1" s="1"/>
  <c r="N268" i="1" s="1"/>
  <c r="N269" i="1" s="1"/>
  <c r="N270" i="1" s="1"/>
  <c r="N271" i="1" s="1"/>
  <c r="N272" i="1" s="1"/>
  <c r="N273" i="1" s="1"/>
  <c r="N274" i="1" s="1"/>
  <c r="N275" i="1" s="1"/>
  <c r="N276" i="1" s="1"/>
  <c r="N277" i="1" s="1"/>
  <c r="N278" i="1" s="1"/>
  <c r="N279" i="1" s="1"/>
  <c r="N280" i="1" s="1"/>
  <c r="N281" i="1" s="1"/>
  <c r="N282" i="1" s="1"/>
  <c r="N283" i="1" s="1"/>
  <c r="N284" i="1" s="1"/>
  <c r="N285" i="1" s="1"/>
  <c r="N286" i="1" s="1"/>
  <c r="N287" i="1" s="1"/>
  <c r="N288" i="1" s="1"/>
  <c r="N289" i="1" s="1"/>
  <c r="N290" i="1" s="1"/>
  <c r="N291" i="1" s="1"/>
  <c r="N292" i="1" s="1"/>
  <c r="N293" i="1" s="1"/>
  <c r="N294" i="1" s="1"/>
  <c r="N295" i="1" s="1"/>
  <c r="N296" i="1" s="1"/>
  <c r="N297" i="1" s="1"/>
  <c r="N298" i="1" s="1"/>
  <c r="N299" i="1" s="1"/>
  <c r="N300" i="1" s="1"/>
  <c r="N301" i="1" s="1"/>
  <c r="N302" i="1" s="1"/>
  <c r="N303" i="1" s="1"/>
  <c r="N304" i="1" s="1"/>
  <c r="N305" i="1" s="1"/>
  <c r="N306" i="1" s="1"/>
  <c r="N307" i="1" s="1"/>
  <c r="N308" i="1" s="1"/>
  <c r="N309" i="1" s="1"/>
  <c r="N310" i="1" s="1"/>
  <c r="N311" i="1" s="1"/>
  <c r="N312" i="1" s="1"/>
  <c r="N313" i="1" s="1"/>
  <c r="N314" i="1" s="1"/>
  <c r="N315" i="1" s="1"/>
  <c r="N316" i="1" s="1"/>
  <c r="N317" i="1" s="1"/>
  <c r="N318" i="1" s="1"/>
  <c r="N319" i="1" s="1"/>
  <c r="N320" i="1" s="1"/>
  <c r="N321" i="1" s="1"/>
  <c r="N322" i="1" s="1"/>
  <c r="N323" i="1" s="1"/>
  <c r="N324" i="1" s="1"/>
  <c r="N325" i="1" s="1"/>
  <c r="N326" i="1" s="1"/>
  <c r="N327" i="1" s="1"/>
  <c r="N328" i="1" s="1"/>
  <c r="N329" i="1" s="1"/>
  <c r="N330" i="1" s="1"/>
  <c r="N331" i="1" s="1"/>
  <c r="N332" i="1" s="1"/>
  <c r="N333" i="1" s="1"/>
  <c r="N334" i="1" s="1"/>
  <c r="N335" i="1" s="1"/>
  <c r="N336" i="1" s="1"/>
  <c r="N337" i="1" s="1"/>
  <c r="N338" i="1" s="1"/>
  <c r="N339" i="1" s="1"/>
  <c r="N340" i="1" s="1"/>
  <c r="N341" i="1" s="1"/>
  <c r="N342" i="1" s="1"/>
  <c r="N343" i="1" s="1"/>
  <c r="N344" i="1" s="1"/>
  <c r="N345" i="1" s="1"/>
  <c r="N346" i="1" s="1"/>
  <c r="N347" i="1" s="1"/>
  <c r="N348" i="1" s="1"/>
  <c r="N349" i="1" s="1"/>
  <c r="N350" i="1" s="1"/>
  <c r="N351" i="1" s="1"/>
  <c r="N352" i="1" s="1"/>
  <c r="N353" i="1" s="1"/>
  <c r="N354" i="1" s="1"/>
  <c r="N355" i="1" s="1"/>
  <c r="N356" i="1" s="1"/>
  <c r="N357" i="1" s="1"/>
  <c r="N358" i="1" s="1"/>
  <c r="N359" i="1" s="1"/>
  <c r="N360" i="1" s="1"/>
  <c r="N361" i="1" s="1"/>
  <c r="N362" i="1" s="1"/>
  <c r="N363" i="1" s="1"/>
  <c r="N364" i="1" s="1"/>
  <c r="N365" i="1" s="1"/>
  <c r="N366" i="1" s="1"/>
  <c r="N367" i="1" s="1"/>
  <c r="N368" i="1" s="1"/>
  <c r="N369" i="1" s="1"/>
  <c r="N370" i="1" s="1"/>
  <c r="N371" i="1" s="1"/>
  <c r="N372" i="1" s="1"/>
  <c r="N373" i="1"/>
  <c r="N374" i="1"/>
  <c r="N375" i="1"/>
  <c r="N376" i="1" s="1"/>
  <c r="N377" i="1" s="1"/>
  <c r="N378" i="1" s="1"/>
  <c r="N379" i="1"/>
  <c r="N380" i="1" s="1"/>
  <c r="N381" i="1"/>
  <c r="N382" i="1" s="1"/>
  <c r="N383" i="1" s="1"/>
  <c r="N384" i="1" s="1"/>
  <c r="N385" i="1" s="1"/>
  <c r="N386" i="1" s="1"/>
  <c r="N387" i="1" s="1"/>
  <c r="N388" i="1" s="1"/>
  <c r="N389" i="1" s="1"/>
  <c r="N390" i="1" s="1"/>
  <c r="N391" i="1" s="1"/>
  <c r="N392" i="1" s="1"/>
  <c r="N393" i="1" s="1"/>
  <c r="N394" i="1" s="1"/>
  <c r="N395" i="1" s="1"/>
  <c r="N396" i="1" s="1"/>
  <c r="N397" i="1" s="1"/>
  <c r="N398" i="1" s="1"/>
  <c r="N399" i="1" s="1"/>
  <c r="N400" i="1" s="1"/>
  <c r="N401" i="1" s="1"/>
  <c r="N402" i="1" s="1"/>
  <c r="N403" i="1" s="1"/>
  <c r="N404" i="1" s="1"/>
  <c r="N405" i="1" s="1"/>
  <c r="N406" i="1" s="1"/>
  <c r="N407" i="1" s="1"/>
  <c r="N408" i="1" s="1"/>
  <c r="N409" i="1" s="1"/>
  <c r="N410" i="1" s="1"/>
  <c r="N411" i="1" s="1"/>
  <c r="N412" i="1" s="1"/>
  <c r="N413" i="1" s="1"/>
  <c r="N414" i="1" s="1"/>
  <c r="N415" i="1" s="1"/>
  <c r="N416" i="1" s="1"/>
  <c r="N417" i="1" s="1"/>
  <c r="N418" i="1" s="1"/>
  <c r="N419" i="1" s="1"/>
  <c r="N420" i="1" s="1"/>
  <c r="N421" i="1" s="1"/>
  <c r="N422" i="1" s="1"/>
  <c r="N423" i="1" s="1"/>
  <c r="N424" i="1" s="1"/>
  <c r="N425" i="1" s="1"/>
  <c r="N426" i="1" s="1"/>
  <c r="N427" i="1" s="1"/>
  <c r="N428" i="1" s="1"/>
  <c r="N429" i="1" s="1"/>
  <c r="N430" i="1" s="1"/>
  <c r="N431" i="1" s="1"/>
  <c r="N432" i="1" s="1"/>
  <c r="N433" i="1" s="1"/>
  <c r="N434" i="1" s="1"/>
  <c r="N435" i="1" s="1"/>
  <c r="N436" i="1" s="1"/>
  <c r="N437" i="1" s="1"/>
  <c r="N438" i="1" s="1"/>
  <c r="N439" i="1" s="1"/>
  <c r="N440" i="1" s="1"/>
  <c r="N441" i="1" s="1"/>
  <c r="N442" i="1" s="1"/>
  <c r="N443" i="1" s="1"/>
  <c r="N444" i="1" s="1"/>
  <c r="N445" i="1" s="1"/>
  <c r="N446" i="1" s="1"/>
  <c r="N447" i="1" s="1"/>
  <c r="N448" i="1" s="1"/>
  <c r="N449" i="1" s="1"/>
  <c r="N450" i="1" s="1"/>
  <c r="N451" i="1" s="1"/>
  <c r="N452" i="1" s="1"/>
  <c r="N453" i="1" s="1"/>
  <c r="N454" i="1" s="1"/>
  <c r="N455" i="1" s="1"/>
  <c r="N456" i="1" s="1"/>
  <c r="N457" i="1" s="1"/>
  <c r="N458" i="1" s="1"/>
  <c r="N459" i="1" s="1"/>
  <c r="N460" i="1" s="1"/>
  <c r="N461" i="1" s="1"/>
  <c r="N462" i="1" s="1"/>
  <c r="N463" i="1" s="1"/>
  <c r="N464" i="1" s="1"/>
  <c r="N465" i="1" s="1"/>
  <c r="N466" i="1" s="1"/>
  <c r="N467" i="1" s="1"/>
  <c r="N468" i="1" s="1"/>
  <c r="N469" i="1" s="1"/>
  <c r="N470" i="1" s="1"/>
  <c r="N471" i="1" s="1"/>
  <c r="N472" i="1" s="1"/>
  <c r="N473" i="1" s="1"/>
  <c r="N474" i="1" s="1"/>
  <c r="N475" i="1" s="1"/>
  <c r="N476" i="1" s="1"/>
  <c r="N477" i="1" s="1"/>
  <c r="N478" i="1" s="1"/>
  <c r="N479" i="1" s="1"/>
  <c r="N480" i="1" s="1"/>
  <c r="N481" i="1" s="1"/>
  <c r="N482" i="1" s="1"/>
  <c r="N483" i="1" s="1"/>
  <c r="N484" i="1" s="1"/>
  <c r="N485" i="1" s="1"/>
  <c r="N486" i="1" s="1"/>
  <c r="N487" i="1" s="1"/>
  <c r="N488" i="1" s="1"/>
  <c r="N489" i="1" s="1"/>
  <c r="N490" i="1" s="1"/>
  <c r="N491" i="1" s="1"/>
  <c r="N492" i="1" s="1"/>
  <c r="N493" i="1" s="1"/>
  <c r="N494" i="1" s="1"/>
  <c r="N495" i="1" s="1"/>
  <c r="N496" i="1" s="1"/>
  <c r="N497" i="1" s="1"/>
  <c r="N498" i="1" s="1"/>
  <c r="N499" i="1" s="1"/>
  <c r="N500" i="1" s="1"/>
  <c r="N501" i="1" s="1"/>
  <c r="N502" i="1" s="1"/>
  <c r="N503" i="1" s="1"/>
  <c r="N504" i="1" s="1"/>
  <c r="N505" i="1" s="1"/>
  <c r="N506" i="1" s="1"/>
  <c r="N507" i="1" s="1"/>
  <c r="N508" i="1" s="1"/>
  <c r="N509" i="1"/>
  <c r="N510" i="1" s="1"/>
  <c r="N511" i="1"/>
  <c r="N512" i="1" s="1"/>
  <c r="N513" i="1"/>
  <c r="N514" i="1"/>
  <c r="N515" i="1" s="1"/>
  <c r="N516" i="1" s="1"/>
  <c r="N517" i="1" s="1"/>
  <c r="N518" i="1" s="1"/>
  <c r="N519" i="1" s="1"/>
  <c r="N520" i="1" s="1"/>
  <c r="N521" i="1" s="1"/>
  <c r="N522" i="1" s="1"/>
  <c r="N523" i="1" s="1"/>
  <c r="N524" i="1" s="1"/>
  <c r="N525" i="1" s="1"/>
  <c r="N526" i="1" s="1"/>
  <c r="N527" i="1" s="1"/>
  <c r="N528" i="1" s="1"/>
  <c r="N529" i="1" s="1"/>
  <c r="N530" i="1" s="1"/>
  <c r="N531" i="1" s="1"/>
  <c r="N532" i="1" s="1"/>
  <c r="N533" i="1" s="1"/>
  <c r="N534" i="1" s="1"/>
  <c r="N535" i="1" s="1"/>
  <c r="N536" i="1" s="1"/>
  <c r="N537" i="1" s="1"/>
  <c r="N538" i="1" s="1"/>
  <c r="N539" i="1" s="1"/>
  <c r="N540" i="1" s="1"/>
  <c r="N541" i="1" s="1"/>
  <c r="N542" i="1" s="1"/>
  <c r="N543" i="1" s="1"/>
  <c r="N544" i="1" s="1"/>
  <c r="N545" i="1" s="1"/>
  <c r="N546" i="1" s="1"/>
  <c r="N547" i="1" s="1"/>
  <c r="N548" i="1" s="1"/>
  <c r="N549" i="1" s="1"/>
  <c r="N550" i="1" s="1"/>
  <c r="N551" i="1" s="1"/>
  <c r="N552" i="1" s="1"/>
  <c r="N553" i="1"/>
  <c r="N554" i="1" s="1"/>
  <c r="N555" i="1"/>
  <c r="N556" i="1"/>
  <c r="N557" i="1"/>
  <c r="N558" i="1"/>
  <c r="N559" i="1" s="1"/>
  <c r="N560" i="1" s="1"/>
  <c r="N561" i="1"/>
  <c r="N562" i="1"/>
  <c r="N563" i="1"/>
  <c r="N564" i="1" s="1"/>
  <c r="N565" i="1" s="1"/>
  <c r="N566" i="1" s="1"/>
  <c r="N567" i="1" s="1"/>
  <c r="N568" i="1" s="1"/>
  <c r="N569" i="1" s="1"/>
  <c r="N570" i="1"/>
  <c r="N571" i="1" s="1"/>
  <c r="N572" i="1"/>
  <c r="N573" i="1" s="1"/>
  <c r="N574" i="1"/>
  <c r="N575" i="1"/>
  <c r="N576" i="1"/>
  <c r="N577" i="1"/>
  <c r="N578" i="1"/>
  <c r="N579" i="1" s="1"/>
  <c r="N580" i="1" s="1"/>
  <c r="N581" i="1"/>
  <c r="N582" i="1" s="1"/>
  <c r="N583" i="1" s="1"/>
  <c r="N584" i="1"/>
  <c r="N585" i="1" s="1"/>
  <c r="N586" i="1"/>
  <c r="N587" i="1" s="1"/>
  <c r="N588" i="1" s="1"/>
  <c r="N589" i="1" s="1"/>
  <c r="N590" i="1"/>
  <c r="N591" i="1" s="1"/>
  <c r="N592" i="1" s="1"/>
  <c r="N593" i="1" s="1"/>
  <c r="N594" i="1" s="1"/>
  <c r="N595" i="1" s="1"/>
  <c r="N596" i="1" s="1"/>
  <c r="N597" i="1" s="1"/>
  <c r="N598" i="1" s="1"/>
  <c r="N599" i="1" s="1"/>
  <c r="N600" i="1" s="1"/>
  <c r="N601" i="1" s="1"/>
  <c r="N602" i="1" s="1"/>
  <c r="N603" i="1" s="1"/>
  <c r="N604" i="1" s="1"/>
  <c r="N605" i="1" s="1"/>
  <c r="N606" i="1" s="1"/>
  <c r="N607" i="1" s="1"/>
  <c r="N608" i="1" s="1"/>
  <c r="N609" i="1" s="1"/>
  <c r="N610" i="1" s="1"/>
  <c r="N611" i="1" s="1"/>
  <c r="N612" i="1" s="1"/>
  <c r="N613" i="1" s="1"/>
  <c r="N614" i="1" s="1"/>
  <c r="N615" i="1" s="1"/>
  <c r="N616" i="1" s="1"/>
  <c r="N617" i="1" s="1"/>
  <c r="N618" i="1" s="1"/>
  <c r="N619" i="1" s="1"/>
  <c r="N620" i="1" s="1"/>
  <c r="N621" i="1" s="1"/>
  <c r="N622" i="1" s="1"/>
  <c r="N623" i="1" s="1"/>
  <c r="N624" i="1" s="1"/>
  <c r="N625" i="1" s="1"/>
  <c r="N626" i="1" s="1"/>
  <c r="N627" i="1" s="1"/>
  <c r="N628" i="1" s="1"/>
  <c r="N629" i="1" s="1"/>
  <c r="N630" i="1" s="1"/>
  <c r="N631" i="1" s="1"/>
  <c r="N632" i="1" s="1"/>
  <c r="N633" i="1" s="1"/>
  <c r="N634" i="1" s="1"/>
  <c r="N635" i="1" s="1"/>
  <c r="N636" i="1" s="1"/>
  <c r="N637" i="1" s="1"/>
  <c r="N638" i="1" s="1"/>
  <c r="N639" i="1" s="1"/>
  <c r="N640" i="1"/>
  <c r="N641" i="1"/>
  <c r="N642" i="1" s="1"/>
  <c r="N643" i="1"/>
  <c r="N644" i="1"/>
  <c r="N645" i="1"/>
  <c r="N646" i="1"/>
  <c r="N647" i="1"/>
  <c r="N648" i="1" s="1"/>
  <c r="N649" i="1"/>
  <c r="N650" i="1"/>
  <c r="N651" i="1" s="1"/>
  <c r="N652" i="1" s="1"/>
  <c r="N653" i="1"/>
  <c r="N654" i="1" s="1"/>
  <c r="N655" i="1" s="1"/>
  <c r="N656" i="1" s="1"/>
  <c r="N657" i="1" s="1"/>
  <c r="N658" i="1" s="1"/>
  <c r="N659" i="1" s="1"/>
  <c r="N660" i="1" s="1"/>
  <c r="N661" i="1"/>
  <c r="N662" i="1" s="1"/>
  <c r="N663" i="1"/>
  <c r="N664" i="1"/>
  <c r="N665" i="1"/>
  <c r="N666" i="1" s="1"/>
  <c r="N667" i="1" s="1"/>
  <c r="N668" i="1" s="1"/>
  <c r="N669" i="1"/>
  <c r="N670" i="1"/>
  <c r="N671" i="1"/>
  <c r="N672" i="1" s="1"/>
  <c r="N673" i="1" s="1"/>
  <c r="N674" i="1"/>
  <c r="N675" i="1" s="1"/>
  <c r="N676" i="1"/>
  <c r="N677" i="1" s="1"/>
  <c r="N678" i="1" s="1"/>
  <c r="N679" i="1"/>
  <c r="N680" i="1" s="1"/>
  <c r="N681" i="1" s="1"/>
  <c r="N682" i="1" s="1"/>
  <c r="N683" i="1" s="1"/>
  <c r="N684" i="1" s="1"/>
  <c r="N685" i="1" s="1"/>
  <c r="N686" i="1" s="1"/>
  <c r="N687" i="1" s="1"/>
  <c r="N688" i="1" s="1"/>
  <c r="N689" i="1" s="1"/>
  <c r="N690" i="1"/>
  <c r="N691" i="1"/>
  <c r="N692" i="1" s="1"/>
  <c r="N693" i="1"/>
  <c r="N694" i="1"/>
  <c r="N695" i="1" s="1"/>
  <c r="N696" i="1" s="1"/>
  <c r="N697" i="1" s="1"/>
  <c r="N698" i="1" s="1"/>
  <c r="N699" i="1" s="1"/>
  <c r="N700" i="1" s="1"/>
  <c r="N701" i="1" s="1"/>
  <c r="N702" i="1" s="1"/>
  <c r="N703" i="1" s="1"/>
  <c r="N704" i="1" s="1"/>
  <c r="N705" i="1" s="1"/>
  <c r="N706" i="1" s="1"/>
  <c r="N707" i="1" s="1"/>
  <c r="N708" i="1" s="1"/>
  <c r="N709" i="1" s="1"/>
  <c r="N710" i="1" s="1"/>
  <c r="N711" i="1" s="1"/>
  <c r="N712" i="1"/>
  <c r="N713" i="1"/>
  <c r="N714" i="1" s="1"/>
  <c r="N715" i="1"/>
  <c r="N716" i="1" s="1"/>
  <c r="N717" i="1" s="1"/>
  <c r="N718" i="1" s="1"/>
  <c r="N719" i="1"/>
  <c r="N720" i="1" s="1"/>
  <c r="N721" i="1" s="1"/>
  <c r="N722" i="1" s="1"/>
  <c r="N723" i="1" s="1"/>
  <c r="N724" i="1" s="1"/>
  <c r="N725" i="1" s="1"/>
  <c r="N726" i="1" s="1"/>
  <c r="N727" i="1" s="1"/>
  <c r="N728" i="1" s="1"/>
  <c r="N729" i="1" s="1"/>
  <c r="N730" i="1" s="1"/>
  <c r="N731" i="1" s="1"/>
  <c r="N732" i="1" s="1"/>
  <c r="N733" i="1" s="1"/>
  <c r="N734" i="1"/>
  <c r="N735" i="1"/>
  <c r="N736" i="1" s="1"/>
  <c r="N737" i="1" s="1"/>
  <c r="N738" i="1" s="1"/>
  <c r="N739" i="1" s="1"/>
  <c r="N740" i="1" s="1"/>
  <c r="N741" i="1"/>
  <c r="N742" i="1" s="1"/>
  <c r="N743" i="1" s="1"/>
  <c r="N744" i="1" s="1"/>
  <c r="N745" i="1"/>
  <c r="N746" i="1"/>
  <c r="N747" i="1"/>
  <c r="N748" i="1" s="1"/>
  <c r="N749" i="1" s="1"/>
  <c r="N750" i="1" s="1"/>
  <c r="N751" i="1" s="1"/>
  <c r="N752" i="1"/>
  <c r="N753" i="1" s="1"/>
  <c r="N754" i="1" s="1"/>
  <c r="N755" i="1" s="1"/>
  <c r="N756" i="1" s="1"/>
  <c r="N757" i="1" s="1"/>
  <c r="N758" i="1" s="1"/>
  <c r="N759" i="1" s="1"/>
  <c r="N760" i="1" s="1"/>
  <c r="N761" i="1" s="1"/>
  <c r="N762" i="1" s="1"/>
  <c r="N763" i="1" s="1"/>
  <c r="N764" i="1"/>
  <c r="N765" i="1" s="1"/>
  <c r="N766" i="1"/>
  <c r="N767" i="1"/>
  <c r="N768" i="1" s="1"/>
  <c r="N769" i="1" s="1"/>
  <c r="N770" i="1" s="1"/>
  <c r="N771" i="1" s="1"/>
  <c r="N772" i="1" s="1"/>
  <c r="N773" i="1" s="1"/>
  <c r="N774" i="1" s="1"/>
  <c r="N775" i="1" s="1"/>
  <c r="N776" i="1" s="1"/>
  <c r="N777" i="1" s="1"/>
  <c r="N778" i="1" s="1"/>
  <c r="N779" i="1" s="1"/>
  <c r="N780" i="1" s="1"/>
  <c r="N781" i="1" s="1"/>
  <c r="N782" i="1" s="1"/>
  <c r="N783" i="1" s="1"/>
  <c r="N784" i="1" s="1"/>
  <c r="N785" i="1" s="1"/>
  <c r="N786" i="1" s="1"/>
  <c r="N787" i="1" s="1"/>
  <c r="N788" i="1" s="1"/>
  <c r="N789" i="1" s="1"/>
  <c r="N790" i="1"/>
  <c r="N791" i="1"/>
  <c r="N792" i="1"/>
  <c r="N793" i="1"/>
  <c r="N794" i="1"/>
  <c r="N795" i="1" s="1"/>
  <c r="N796" i="1" s="1"/>
  <c r="N797" i="1" s="1"/>
  <c r="N798" i="1" s="1"/>
  <c r="N799" i="1" s="1"/>
  <c r="N800" i="1"/>
  <c r="N801" i="1" s="1"/>
  <c r="N802" i="1" s="1"/>
  <c r="N803" i="1"/>
  <c r="N804" i="1"/>
  <c r="N805" i="1"/>
  <c r="N806" i="1" s="1"/>
  <c r="N807" i="1" s="1"/>
  <c r="N808" i="1"/>
  <c r="N809" i="1"/>
  <c r="N810" i="1" s="1"/>
  <c r="N811" i="1" s="1"/>
  <c r="N812" i="1" s="1"/>
  <c r="N813" i="1" s="1"/>
  <c r="N814" i="1" s="1"/>
  <c r="N815" i="1" s="1"/>
  <c r="N816" i="1" s="1"/>
  <c r="N817" i="1" s="1"/>
  <c r="N818" i="1" s="1"/>
  <c r="N819" i="1" s="1"/>
  <c r="N820" i="1" s="1"/>
  <c r="N821" i="1" s="1"/>
  <c r="N822" i="1"/>
  <c r="N823" i="1"/>
  <c r="N824" i="1"/>
  <c r="N825" i="1"/>
  <c r="N826" i="1" s="1"/>
  <c r="N827" i="1" s="1"/>
  <c r="N828" i="1" s="1"/>
  <c r="N829" i="1" s="1"/>
  <c r="N830" i="1" s="1"/>
  <c r="N831" i="1" s="1"/>
  <c r="N832" i="1" s="1"/>
  <c r="N833" i="1" s="1"/>
  <c r="N834" i="1" s="1"/>
  <c r="N835" i="1" s="1"/>
  <c r="N836" i="1" s="1"/>
  <c r="N837" i="1" s="1"/>
  <c r="N838" i="1" s="1"/>
  <c r="N839" i="1" s="1"/>
  <c r="N840" i="1" s="1"/>
  <c r="N841" i="1" s="1"/>
  <c r="N842" i="1" s="1"/>
  <c r="N843" i="1" s="1"/>
  <c r="N844" i="1" s="1"/>
  <c r="N845" i="1" s="1"/>
  <c r="N846" i="1" s="1"/>
  <c r="N847" i="1"/>
  <c r="N848" i="1"/>
  <c r="N849" i="1" s="1"/>
  <c r="N850" i="1"/>
  <c r="N851" i="1" s="1"/>
  <c r="N852" i="1" s="1"/>
  <c r="N853" i="1"/>
  <c r="N854" i="1" s="1"/>
  <c r="N855" i="1" s="1"/>
  <c r="N856" i="1" s="1"/>
  <c r="N857" i="1" s="1"/>
  <c r="N858" i="1" s="1"/>
  <c r="N859" i="1" s="1"/>
  <c r="N860" i="1" s="1"/>
  <c r="N861" i="1" s="1"/>
  <c r="N862" i="1" s="1"/>
  <c r="N863" i="1" s="1"/>
  <c r="N864" i="1" s="1"/>
  <c r="N865" i="1" s="1"/>
  <c r="N866" i="1" s="1"/>
  <c r="N867" i="1" s="1"/>
  <c r="N868" i="1" s="1"/>
  <c r="N869" i="1" s="1"/>
  <c r="N870" i="1" s="1"/>
  <c r="N871" i="1" s="1"/>
  <c r="N872" i="1" s="1"/>
  <c r="N873" i="1" s="1"/>
  <c r="N874" i="1" s="1"/>
  <c r="N875" i="1" s="1"/>
  <c r="N876" i="1" s="1"/>
  <c r="N877" i="1" s="1"/>
  <c r="N878" i="1" s="1"/>
  <c r="N879" i="1" s="1"/>
  <c r="N880" i="1" s="1"/>
  <c r="N881" i="1" s="1"/>
  <c r="N882" i="1" s="1"/>
  <c r="N883" i="1" s="1"/>
  <c r="N884" i="1" s="1"/>
  <c r="N885" i="1" s="1"/>
  <c r="N886" i="1" s="1"/>
  <c r="N887" i="1" s="1"/>
  <c r="N888" i="1" s="1"/>
  <c r="N889" i="1" s="1"/>
  <c r="N890" i="1" s="1"/>
  <c r="N891" i="1" s="1"/>
  <c r="N892" i="1" s="1"/>
  <c r="N893" i="1" s="1"/>
  <c r="N894" i="1" s="1"/>
  <c r="N895" i="1" s="1"/>
  <c r="N896" i="1" s="1"/>
  <c r="N897" i="1"/>
  <c r="N898" i="1"/>
  <c r="N899" i="1"/>
  <c r="N900" i="1" s="1"/>
  <c r="N901" i="1"/>
  <c r="N902" i="1"/>
  <c r="N903" i="1"/>
  <c r="N904" i="1" s="1"/>
  <c r="N905" i="1" s="1"/>
  <c r="N906" i="1"/>
  <c r="N907" i="1" s="1"/>
  <c r="N908" i="1" s="1"/>
  <c r="N909" i="1" s="1"/>
  <c r="N910" i="1" s="1"/>
  <c r="N911" i="1"/>
  <c r="N912" i="1" s="1"/>
  <c r="N913" i="1" s="1"/>
  <c r="N914" i="1" s="1"/>
  <c r="N915" i="1" s="1"/>
  <c r="N916" i="1" s="1"/>
  <c r="N917" i="1"/>
  <c r="N918" i="1" s="1"/>
  <c r="N919" i="1" s="1"/>
  <c r="N920" i="1" s="1"/>
  <c r="N921" i="1" s="1"/>
  <c r="N922" i="1" s="1"/>
  <c r="N923" i="1" s="1"/>
  <c r="N924" i="1" s="1"/>
  <c r="N925" i="1" s="1"/>
  <c r="N926" i="1" s="1"/>
  <c r="N927" i="1" s="1"/>
  <c r="N928" i="1" s="1"/>
  <c r="N929" i="1" s="1"/>
  <c r="N930" i="1" s="1"/>
  <c r="N931" i="1" s="1"/>
  <c r="N932" i="1" s="1"/>
  <c r="N933" i="1" s="1"/>
  <c r="N934" i="1" s="1"/>
  <c r="N935" i="1" s="1"/>
  <c r="N936" i="1" s="1"/>
  <c r="N937" i="1" s="1"/>
  <c r="N938" i="1" s="1"/>
  <c r="N939" i="1" s="1"/>
  <c r="N940" i="1" s="1"/>
  <c r="N941" i="1" s="1"/>
  <c r="N942" i="1" s="1"/>
  <c r="N943" i="1" s="1"/>
  <c r="N944" i="1" s="1"/>
  <c r="N945" i="1" s="1"/>
  <c r="N946" i="1" s="1"/>
  <c r="N947" i="1" s="1"/>
  <c r="N948" i="1" s="1"/>
  <c r="N949" i="1" s="1"/>
  <c r="N950" i="1" s="1"/>
  <c r="N951" i="1" s="1"/>
  <c r="N952" i="1" s="1"/>
  <c r="N953" i="1" s="1"/>
  <c r="N954" i="1" s="1"/>
  <c r="N955" i="1" s="1"/>
  <c r="N956" i="1" s="1"/>
  <c r="N957" i="1" s="1"/>
  <c r="N958" i="1" s="1"/>
  <c r="N959" i="1" s="1"/>
  <c r="N960" i="1" s="1"/>
  <c r="N961" i="1" s="1"/>
  <c r="N962" i="1" s="1"/>
  <c r="N963" i="1" s="1"/>
  <c r="N964" i="1" s="1"/>
  <c r="N965" i="1" s="1"/>
  <c r="N966" i="1" s="1"/>
  <c r="N967" i="1" s="1"/>
  <c r="N968" i="1" s="1"/>
  <c r="N969" i="1" s="1"/>
  <c r="N970" i="1" s="1"/>
  <c r="N971" i="1" s="1"/>
  <c r="N972" i="1" s="1"/>
  <c r="N973" i="1" s="1"/>
  <c r="N974" i="1" s="1"/>
  <c r="N975" i="1" s="1"/>
  <c r="N976" i="1" s="1"/>
  <c r="N977" i="1" s="1"/>
  <c r="N978" i="1" s="1"/>
  <c r="N979" i="1" s="1"/>
  <c r="N980" i="1" s="1"/>
  <c r="N981" i="1" s="1"/>
  <c r="N982" i="1" s="1"/>
  <c r="N983" i="1" s="1"/>
  <c r="N984" i="1" s="1"/>
  <c r="N985" i="1" s="1"/>
  <c r="N986" i="1"/>
  <c r="N987" i="1"/>
  <c r="N988" i="1" s="1"/>
  <c r="N989" i="1" s="1"/>
  <c r="N990" i="1" s="1"/>
  <c r="N991" i="1" s="1"/>
  <c r="N992" i="1" s="1"/>
  <c r="N993" i="1" s="1"/>
  <c r="N994" i="1" s="1"/>
  <c r="N995" i="1" s="1"/>
  <c r="N996" i="1" s="1"/>
  <c r="N997" i="1" s="1"/>
  <c r="N998" i="1" s="1"/>
  <c r="N999" i="1" s="1"/>
  <c r="N1000" i="1" s="1"/>
  <c r="N1001" i="1" s="1"/>
  <c r="N1002" i="1" s="1"/>
  <c r="N1003" i="1" s="1"/>
  <c r="N1004" i="1" s="1"/>
  <c r="N1005" i="1" s="1"/>
  <c r="N1006" i="1" s="1"/>
  <c r="N1007" i="1" s="1"/>
  <c r="N1008" i="1" s="1"/>
  <c r="N1009" i="1" s="1"/>
  <c r="N1010" i="1" s="1"/>
  <c r="N1011" i="1" s="1"/>
  <c r="N1012" i="1" s="1"/>
  <c r="N1013" i="1" s="1"/>
  <c r="N1014" i="1" s="1"/>
  <c r="N1015" i="1" s="1"/>
  <c r="N1016" i="1" s="1"/>
  <c r="N1017" i="1" s="1"/>
  <c r="N1018" i="1" s="1"/>
  <c r="N1019" i="1" s="1"/>
  <c r="N1020" i="1" s="1"/>
  <c r="N1021" i="1" s="1"/>
  <c r="N1022" i="1" s="1"/>
  <c r="N1023" i="1" s="1"/>
  <c r="N1024" i="1" s="1"/>
  <c r="N1025" i="1" s="1"/>
  <c r="N1026" i="1" s="1"/>
  <c r="N1027" i="1" s="1"/>
  <c r="N1028" i="1" s="1"/>
  <c r="N1029" i="1" s="1"/>
  <c r="N1030" i="1" s="1"/>
  <c r="N1031" i="1" s="1"/>
  <c r="N1032" i="1" s="1"/>
  <c r="N1033" i="1" s="1"/>
  <c r="N1034" i="1" s="1"/>
  <c r="N1035" i="1" s="1"/>
  <c r="N1036" i="1" s="1"/>
  <c r="N1037" i="1" s="1"/>
  <c r="N1038" i="1" s="1"/>
  <c r="N1039" i="1" s="1"/>
  <c r="N1040" i="1" s="1"/>
  <c r="N1041" i="1" s="1"/>
  <c r="N1042" i="1" s="1"/>
  <c r="N1043" i="1" s="1"/>
  <c r="N1044" i="1" s="1"/>
  <c r="N1045" i="1" s="1"/>
  <c r="N1046" i="1" s="1"/>
  <c r="N1047" i="1" s="1"/>
  <c r="N1048" i="1" s="1"/>
  <c r="N1049" i="1" s="1"/>
  <c r="N1050" i="1" s="1"/>
  <c r="N1051" i="1" s="1"/>
  <c r="N1052" i="1" s="1"/>
  <c r="N1053" i="1" s="1"/>
  <c r="N1054" i="1" s="1"/>
  <c r="N1055" i="1" s="1"/>
  <c r="N1056" i="1" s="1"/>
  <c r="N1057" i="1" s="1"/>
  <c r="N1058" i="1" s="1"/>
  <c r="N1059" i="1" s="1"/>
  <c r="N1060" i="1" s="1"/>
  <c r="N1061" i="1" s="1"/>
  <c r="N1062" i="1" s="1"/>
  <c r="N1063" i="1" s="1"/>
  <c r="N1064" i="1" s="1"/>
  <c r="N1065" i="1" s="1"/>
  <c r="N1066" i="1" s="1"/>
  <c r="N1067" i="1" s="1"/>
  <c r="N1068" i="1" s="1"/>
  <c r="N1069" i="1" s="1"/>
  <c r="N1070" i="1" s="1"/>
  <c r="N1071" i="1" s="1"/>
  <c r="N1072" i="1" s="1"/>
  <c r="N1073" i="1" s="1"/>
  <c r="N1074" i="1" s="1"/>
  <c r="N1075" i="1" s="1"/>
  <c r="N1076" i="1" s="1"/>
  <c r="N1077" i="1" s="1"/>
  <c r="N1078" i="1" s="1"/>
  <c r="N1079" i="1" s="1"/>
  <c r="N1080" i="1" s="1"/>
  <c r="N1081" i="1" s="1"/>
  <c r="N1082" i="1" s="1"/>
  <c r="N1083" i="1" s="1"/>
  <c r="N1084" i="1" s="1"/>
  <c r="N1085" i="1" s="1"/>
  <c r="N1086" i="1" s="1"/>
  <c r="N1087" i="1" s="1"/>
  <c r="N1088" i="1" s="1"/>
  <c r="N1089" i="1" s="1"/>
  <c r="N1090" i="1" s="1"/>
  <c r="N1091" i="1" s="1"/>
  <c r="N1092" i="1" s="1"/>
  <c r="N1093" i="1" s="1"/>
  <c r="N1094" i="1" s="1"/>
  <c r="N1095" i="1" s="1"/>
  <c r="N1096" i="1" s="1"/>
  <c r="N1097" i="1" s="1"/>
  <c r="N1098" i="1" s="1"/>
  <c r="N1099" i="1" s="1"/>
  <c r="N1100" i="1" s="1"/>
  <c r="N1101" i="1" s="1"/>
  <c r="N1102" i="1" s="1"/>
  <c r="N1103" i="1" s="1"/>
  <c r="N1104" i="1" s="1"/>
  <c r="N1105" i="1" s="1"/>
  <c r="N1106" i="1" s="1"/>
  <c r="N1107" i="1" s="1"/>
  <c r="N1108" i="1" s="1"/>
  <c r="N1109" i="1" s="1"/>
  <c r="N1110" i="1" s="1"/>
  <c r="N1111" i="1" s="1"/>
  <c r="N1112" i="1" s="1"/>
  <c r="N1113" i="1" s="1"/>
  <c r="N1114" i="1" s="1"/>
  <c r="N1115" i="1" s="1"/>
  <c r="N1116" i="1" s="1"/>
  <c r="N1117" i="1" s="1"/>
  <c r="N1118" i="1" s="1"/>
  <c r="N1119" i="1" s="1"/>
  <c r="N1120" i="1" s="1"/>
  <c r="N1121" i="1" s="1"/>
  <c r="N1122" i="1" s="1"/>
  <c r="N1123" i="1" s="1"/>
  <c r="N1124" i="1" s="1"/>
  <c r="N1125" i="1" s="1"/>
  <c r="N1126" i="1" s="1"/>
  <c r="N1127" i="1" s="1"/>
  <c r="N1128" i="1" s="1"/>
  <c r="N1129" i="1" s="1"/>
  <c r="N1130" i="1" s="1"/>
  <c r="N1131" i="1" s="1"/>
  <c r="N1132" i="1" s="1"/>
  <c r="N1133" i="1" s="1"/>
  <c r="N1134" i="1" s="1"/>
  <c r="N1135" i="1" s="1"/>
  <c r="N1136" i="1" s="1"/>
  <c r="N1137" i="1" s="1"/>
  <c r="N1138" i="1" s="1"/>
  <c r="N1139" i="1" s="1"/>
  <c r="N1140" i="1" s="1"/>
  <c r="N1141" i="1" s="1"/>
  <c r="N1142" i="1" s="1"/>
  <c r="N1143" i="1" s="1"/>
  <c r="N1144" i="1" s="1"/>
  <c r="N1145" i="1" s="1"/>
  <c r="N1146" i="1" s="1"/>
  <c r="N1147" i="1" s="1"/>
  <c r="N1148" i="1" s="1"/>
  <c r="N1149" i="1" s="1"/>
  <c r="N1150" i="1" s="1"/>
  <c r="N1151" i="1" s="1"/>
  <c r="N1152" i="1" s="1"/>
  <c r="N1153" i="1" s="1"/>
  <c r="N1154" i="1" s="1"/>
  <c r="N1155" i="1" s="1"/>
  <c r="N1156" i="1" s="1"/>
  <c r="N1157" i="1" s="1"/>
  <c r="N1158" i="1" s="1"/>
  <c r="N1159" i="1" s="1"/>
  <c r="N1160" i="1" s="1"/>
  <c r="N1161" i="1" s="1"/>
  <c r="N1162" i="1" s="1"/>
  <c r="N1163" i="1" s="1"/>
  <c r="N1164" i="1" s="1"/>
  <c r="N1165" i="1" s="1"/>
  <c r="N1166" i="1" s="1"/>
  <c r="N1167" i="1" s="1"/>
  <c r="N1168" i="1" s="1"/>
  <c r="N1169" i="1" s="1"/>
  <c r="N1170" i="1" s="1"/>
  <c r="N1171" i="1" s="1"/>
  <c r="N1172" i="1" s="1"/>
  <c r="N1173" i="1" s="1"/>
  <c r="N1174" i="1" s="1"/>
  <c r="N1175" i="1" s="1"/>
  <c r="N1176" i="1" s="1"/>
  <c r="N1177" i="1" s="1"/>
  <c r="N1178" i="1" s="1"/>
  <c r="N1179" i="1" s="1"/>
  <c r="N1180" i="1" s="1"/>
  <c r="N1181" i="1" s="1"/>
  <c r="N1182" i="1" s="1"/>
  <c r="N1183" i="1" s="1"/>
  <c r="N1184" i="1" s="1"/>
  <c r="N1185" i="1" s="1"/>
  <c r="N1186" i="1" s="1"/>
  <c r="N1187" i="1" s="1"/>
  <c r="N1188" i="1" s="1"/>
  <c r="N1189" i="1" s="1"/>
  <c r="N1190" i="1" s="1"/>
  <c r="N1191" i="1" s="1"/>
  <c r="N1192" i="1" s="1"/>
  <c r="N1193" i="1" s="1"/>
  <c r="N1194" i="1" s="1"/>
  <c r="N1195" i="1" s="1"/>
  <c r="N1196" i="1" s="1"/>
  <c r="N1197" i="1"/>
  <c r="N1198" i="1"/>
  <c r="N1199" i="1" s="1"/>
  <c r="N1200" i="1" s="1"/>
  <c r="N1201" i="1" s="1"/>
  <c r="N1202" i="1" s="1"/>
  <c r="N1203" i="1"/>
  <c r="N1204" i="1"/>
  <c r="N1205" i="1"/>
  <c r="N1206" i="1" s="1"/>
  <c r="N1207" i="1"/>
  <c r="N1208" i="1" s="1"/>
  <c r="N1209" i="1" s="1"/>
  <c r="N1210" i="1" s="1"/>
  <c r="N1211" i="1" s="1"/>
  <c r="N1212" i="1" s="1"/>
  <c r="N1213" i="1" s="1"/>
  <c r="N1214" i="1" s="1"/>
  <c r="N1215" i="1" s="1"/>
  <c r="N1216" i="1" s="1"/>
  <c r="N1217" i="1" s="1"/>
  <c r="N1218" i="1" s="1"/>
  <c r="N1219" i="1" s="1"/>
  <c r="N1220" i="1" s="1"/>
  <c r="N1221" i="1" s="1"/>
  <c r="N1222" i="1" s="1"/>
  <c r="N1223" i="1" s="1"/>
  <c r="N1224" i="1" s="1"/>
  <c r="N1225" i="1" s="1"/>
  <c r="N1226" i="1" s="1"/>
  <c r="N1227" i="1" s="1"/>
  <c r="N1228" i="1" s="1"/>
  <c r="N1229" i="1" s="1"/>
  <c r="N1230" i="1" s="1"/>
  <c r="N1231" i="1" s="1"/>
  <c r="N1232" i="1" s="1"/>
  <c r="N1233" i="1"/>
  <c r="N1234" i="1"/>
  <c r="N1235" i="1" s="1"/>
  <c r="N1236" i="1" s="1"/>
  <c r="N1237" i="1" s="1"/>
  <c r="N1238" i="1" s="1"/>
  <c r="N1239" i="1" s="1"/>
  <c r="N1240" i="1" s="1"/>
  <c r="N1241" i="1" s="1"/>
  <c r="N1242" i="1" s="1"/>
  <c r="N1243" i="1" s="1"/>
  <c r="N1244" i="1" s="1"/>
  <c r="N1245" i="1"/>
  <c r="N1246" i="1" s="1"/>
  <c r="N1247" i="1" s="1"/>
  <c r="N1248" i="1"/>
  <c r="N1249" i="1"/>
  <c r="N1250" i="1"/>
  <c r="N1251" i="1" s="1"/>
  <c r="N1252" i="1"/>
  <c r="N1253" i="1" s="1"/>
  <c r="N1254" i="1" s="1"/>
  <c r="N1255" i="1" s="1"/>
  <c r="N1256" i="1" s="1"/>
  <c r="N1257" i="1" s="1"/>
  <c r="N1258" i="1" s="1"/>
  <c r="N1259" i="1" s="1"/>
  <c r="N1260" i="1" s="1"/>
  <c r="N1261" i="1" s="1"/>
  <c r="N1262" i="1" s="1"/>
  <c r="N1263" i="1"/>
  <c r="N1264" i="1" s="1"/>
  <c r="N1265" i="1" s="1"/>
  <c r="N1266" i="1" s="1"/>
  <c r="N1267" i="1" s="1"/>
  <c r="N1268" i="1" s="1"/>
  <c r="N1269" i="1" s="1"/>
  <c r="N1270" i="1" s="1"/>
  <c r="N1271" i="1" s="1"/>
  <c r="N1272" i="1" s="1"/>
  <c r="N1273" i="1" s="1"/>
  <c r="N1274" i="1" s="1"/>
  <c r="N1275" i="1" s="1"/>
  <c r="N1276" i="1" s="1"/>
  <c r="N1277" i="1" s="1"/>
  <c r="N1278" i="1" s="1"/>
  <c r="N1279" i="1" s="1"/>
  <c r="N1280" i="1" s="1"/>
  <c r="N1281" i="1" s="1"/>
  <c r="N1282" i="1" s="1"/>
  <c r="N1283" i="1" s="1"/>
  <c r="N1284" i="1" s="1"/>
  <c r="N1285" i="1" s="1"/>
  <c r="N1286" i="1" s="1"/>
  <c r="N1287" i="1" s="1"/>
  <c r="N1288" i="1" s="1"/>
  <c r="N1289" i="1" s="1"/>
  <c r="N1290" i="1" s="1"/>
  <c r="N1291" i="1" s="1"/>
  <c r="N1292" i="1" s="1"/>
  <c r="N1293" i="1" s="1"/>
  <c r="N1294" i="1" s="1"/>
  <c r="N1295" i="1" s="1"/>
  <c r="N1296" i="1" s="1"/>
  <c r="N1297" i="1"/>
  <c r="N1298" i="1"/>
  <c r="N1299" i="1" s="1"/>
  <c r="N1300" i="1" s="1"/>
  <c r="N1301" i="1" s="1"/>
  <c r="N1302" i="1" s="1"/>
  <c r="N1303" i="1" s="1"/>
  <c r="N1304" i="1" s="1"/>
  <c r="N1305" i="1" s="1"/>
  <c r="N1306" i="1" s="1"/>
  <c r="N1307" i="1"/>
  <c r="N1308" i="1"/>
  <c r="N1309" i="1" s="1"/>
  <c r="N1310" i="1" s="1"/>
  <c r="N1311" i="1" s="1"/>
  <c r="N1312" i="1" s="1"/>
  <c r="N1313" i="1" s="1"/>
  <c r="N1314" i="1" s="1"/>
  <c r="N1315" i="1" s="1"/>
  <c r="N1316" i="1" s="1"/>
  <c r="N1317" i="1" s="1"/>
  <c r="N1318" i="1" s="1"/>
  <c r="N1319" i="1" s="1"/>
  <c r="N1320" i="1" s="1"/>
  <c r="N1321" i="1" s="1"/>
  <c r="N1322" i="1" s="1"/>
  <c r="N1323" i="1" s="1"/>
  <c r="N1324" i="1" s="1"/>
  <c r="N1325" i="1" s="1"/>
  <c r="N1326" i="1" s="1"/>
  <c r="N1327" i="1" s="1"/>
  <c r="N1328" i="1" s="1"/>
  <c r="N1329" i="1" s="1"/>
  <c r="N1330" i="1" s="1"/>
  <c r="N1331" i="1" s="1"/>
  <c r="N1332" i="1" s="1"/>
  <c r="N1333" i="1" s="1"/>
  <c r="N1334" i="1"/>
  <c r="N1335" i="1"/>
  <c r="N1336" i="1"/>
  <c r="N1337" i="1"/>
  <c r="N1338" i="1"/>
  <c r="N1339" i="1" s="1"/>
  <c r="N1340" i="1"/>
  <c r="N1341" i="1" s="1"/>
  <c r="N1342" i="1"/>
  <c r="N1343" i="1"/>
  <c r="N1344" i="1"/>
  <c r="N1345" i="1"/>
  <c r="N1346" i="1"/>
  <c r="N1347" i="1"/>
  <c r="N1348" i="1"/>
  <c r="N1349" i="1" s="1"/>
  <c r="N1350" i="1" s="1"/>
  <c r="N1351" i="1" s="1"/>
  <c r="N1352" i="1"/>
  <c r="N1353" i="1" s="1"/>
  <c r="N1354" i="1" s="1"/>
  <c r="N1355" i="1" s="1"/>
  <c r="N1356" i="1" s="1"/>
  <c r="N1357" i="1" s="1"/>
  <c r="N1358" i="1" s="1"/>
  <c r="N1359" i="1" s="1"/>
  <c r="N1360" i="1" s="1"/>
  <c r="N1361" i="1" s="1"/>
  <c r="N1362" i="1" s="1"/>
  <c r="N1363" i="1" s="1"/>
  <c r="N1364" i="1" s="1"/>
  <c r="N1365" i="1" s="1"/>
  <c r="N1366" i="1" s="1"/>
  <c r="N1367" i="1" s="1"/>
  <c r="N1368" i="1" s="1"/>
  <c r="N1369" i="1" s="1"/>
  <c r="N1370" i="1" s="1"/>
  <c r="N1371" i="1"/>
  <c r="N1372" i="1"/>
  <c r="N1373" i="1"/>
  <c r="N1374" i="1" s="1"/>
  <c r="N1375" i="1" s="1"/>
  <c r="N1376" i="1" s="1"/>
  <c r="N1377" i="1" s="1"/>
  <c r="N1378" i="1" s="1"/>
  <c r="N1379" i="1" s="1"/>
  <c r="N1380" i="1" s="1"/>
  <c r="N1381" i="1" s="1"/>
  <c r="N1382" i="1" s="1"/>
  <c r="N1383" i="1"/>
  <c r="N1384" i="1" s="1"/>
  <c r="N1385" i="1" s="1"/>
  <c r="N1386" i="1"/>
  <c r="N1387" i="1"/>
  <c r="N1388" i="1"/>
  <c r="N1389" i="1" s="1"/>
  <c r="N1390" i="1" s="1"/>
  <c r="N1391" i="1" s="1"/>
  <c r="N1392" i="1"/>
  <c r="N1393" i="1"/>
  <c r="N1394" i="1" s="1"/>
  <c r="N1395" i="1" s="1"/>
  <c r="N1396" i="1" s="1"/>
  <c r="N1397" i="1" s="1"/>
  <c r="N1398" i="1"/>
  <c r="N1399" i="1"/>
  <c r="N1400" i="1"/>
  <c r="N1401" i="1" s="1"/>
  <c r="N1402" i="1"/>
  <c r="N1403" i="1"/>
  <c r="N1404" i="1" s="1"/>
  <c r="N1405" i="1" s="1"/>
  <c r="N1406" i="1" s="1"/>
  <c r="N1407" i="1" s="1"/>
  <c r="N1408" i="1" s="1"/>
  <c r="N1409" i="1" s="1"/>
  <c r="N1410" i="1" s="1"/>
  <c r="N1411" i="1" s="1"/>
  <c r="N1412" i="1" s="1"/>
  <c r="N1413" i="1" s="1"/>
  <c r="N1414" i="1" s="1"/>
  <c r="N1415" i="1" s="1"/>
  <c r="N1416" i="1" s="1"/>
  <c r="N1417" i="1" s="1"/>
  <c r="N1418" i="1" s="1"/>
  <c r="N1419" i="1" s="1"/>
  <c r="N1420" i="1" s="1"/>
  <c r="N1421" i="1" s="1"/>
  <c r="N1422" i="1" s="1"/>
  <c r="N1423" i="1" s="1"/>
  <c r="N1424" i="1" s="1"/>
  <c r="N1425" i="1" s="1"/>
  <c r="N1426" i="1" s="1"/>
  <c r="N1427" i="1" s="1"/>
  <c r="N1428" i="1" s="1"/>
  <c r="N1429" i="1" s="1"/>
  <c r="N1430" i="1" s="1"/>
  <c r="N1431" i="1" s="1"/>
  <c r="N1432" i="1" s="1"/>
  <c r="N1433" i="1" s="1"/>
  <c r="N1434" i="1" s="1"/>
  <c r="N1435" i="1"/>
  <c r="N1436" i="1" s="1"/>
  <c r="N1437" i="1" s="1"/>
  <c r="N1438" i="1" s="1"/>
  <c r="N1439" i="1" s="1"/>
  <c r="N1440" i="1" s="1"/>
  <c r="N1441" i="1" s="1"/>
  <c r="N1442" i="1" s="1"/>
  <c r="N1443" i="1"/>
  <c r="N1444" i="1"/>
  <c r="N1445" i="1"/>
  <c r="N1446" i="1" s="1"/>
  <c r="N1447" i="1"/>
  <c r="N1448" i="1" s="1"/>
  <c r="N1449" i="1" s="1"/>
  <c r="N1450" i="1" s="1"/>
  <c r="N1451" i="1" s="1"/>
  <c r="N1452" i="1" s="1"/>
  <c r="N1453" i="1" s="1"/>
  <c r="N1454" i="1" s="1"/>
  <c r="N1455" i="1" s="1"/>
  <c r="N1456" i="1" s="1"/>
  <c r="N1457" i="1" s="1"/>
  <c r="N1458" i="1"/>
  <c r="N1459" i="1" s="1"/>
  <c r="N1460" i="1" s="1"/>
  <c r="N1461" i="1" s="1"/>
  <c r="N1462" i="1" s="1"/>
  <c r="N1463" i="1" s="1"/>
  <c r="N1464" i="1" s="1"/>
  <c r="N1465" i="1" s="1"/>
  <c r="N1466" i="1" s="1"/>
  <c r="N1467" i="1" s="1"/>
  <c r="N1468" i="1" s="1"/>
  <c r="N1469" i="1" s="1"/>
  <c r="N1470" i="1" s="1"/>
  <c r="N1471" i="1" s="1"/>
  <c r="N1472" i="1" s="1"/>
  <c r="N1473" i="1" s="1"/>
  <c r="N1474" i="1" s="1"/>
  <c r="N1475" i="1" s="1"/>
  <c r="N1476" i="1" s="1"/>
  <c r="N1477" i="1" s="1"/>
  <c r="N1478" i="1" s="1"/>
  <c r="N1479" i="1" s="1"/>
  <c r="N1480" i="1" s="1"/>
  <c r="N1481" i="1" s="1"/>
  <c r="N1482" i="1" s="1"/>
  <c r="N1483" i="1" s="1"/>
  <c r="N1484" i="1" s="1"/>
  <c r="N1485" i="1" s="1"/>
  <c r="N1486" i="1" s="1"/>
  <c r="N1487" i="1" s="1"/>
  <c r="N1488" i="1" s="1"/>
  <c r="N1489" i="1" s="1"/>
  <c r="N1490" i="1" s="1"/>
  <c r="N1491" i="1" s="1"/>
  <c r="N1492" i="1" s="1"/>
  <c r="N1493" i="1" s="1"/>
  <c r="N1494" i="1" s="1"/>
  <c r="N1495" i="1" s="1"/>
  <c r="N1496" i="1" s="1"/>
  <c r="N1497" i="1" s="1"/>
  <c r="N1498" i="1" s="1"/>
  <c r="N1499" i="1" s="1"/>
  <c r="N1500" i="1" s="1"/>
  <c r="N1501" i="1" s="1"/>
  <c r="N1502" i="1" s="1"/>
  <c r="N1503" i="1" s="1"/>
  <c r="N1504" i="1" s="1"/>
  <c r="N1505" i="1" s="1"/>
  <c r="N1506" i="1" s="1"/>
  <c r="N1507" i="1" s="1"/>
  <c r="N1508" i="1" s="1"/>
  <c r="N1509" i="1" s="1"/>
  <c r="N1510" i="1" s="1"/>
  <c r="N1511" i="1" s="1"/>
  <c r="N1512" i="1" s="1"/>
  <c r="N1513" i="1" s="1"/>
  <c r="N1514" i="1" s="1"/>
  <c r="N1515" i="1" s="1"/>
  <c r="N1516" i="1" s="1"/>
  <c r="N1517" i="1" s="1"/>
  <c r="N1518" i="1" s="1"/>
  <c r="N1519" i="1" s="1"/>
  <c r="N1520" i="1" s="1"/>
  <c r="N1521" i="1" s="1"/>
  <c r="N1522" i="1" s="1"/>
  <c r="N1523" i="1" s="1"/>
  <c r="N1524" i="1" s="1"/>
  <c r="N1525" i="1" s="1"/>
  <c r="N1526" i="1" s="1"/>
  <c r="N1527" i="1" s="1"/>
  <c r="N1528" i="1" s="1"/>
  <c r="N1529" i="1" s="1"/>
  <c r="N1530" i="1" s="1"/>
  <c r="N1531" i="1" s="1"/>
  <c r="N1532" i="1" s="1"/>
  <c r="N1533" i="1" s="1"/>
  <c r="N1534" i="1" s="1"/>
  <c r="N1535" i="1" s="1"/>
  <c r="N1536" i="1" s="1"/>
  <c r="N1537" i="1" s="1"/>
  <c r="N1538" i="1" s="1"/>
  <c r="N1539" i="1" s="1"/>
  <c r="N1540" i="1" s="1"/>
  <c r="N1541" i="1" s="1"/>
  <c r="N1542" i="1" s="1"/>
  <c r="N1543" i="1" s="1"/>
  <c r="N1544" i="1" s="1"/>
  <c r="N1545" i="1" s="1"/>
  <c r="N1546" i="1" s="1"/>
  <c r="N1547" i="1" s="1"/>
  <c r="N1548" i="1" s="1"/>
  <c r="N1549" i="1" s="1"/>
  <c r="N1550" i="1" s="1"/>
  <c r="N1551" i="1" s="1"/>
  <c r="N1552" i="1" s="1"/>
  <c r="N1553" i="1" s="1"/>
  <c r="N1554" i="1" s="1"/>
  <c r="N1555" i="1" s="1"/>
  <c r="N1556" i="1" s="1"/>
  <c r="N1557" i="1" s="1"/>
  <c r="N1558" i="1" s="1"/>
  <c r="N1559" i="1" s="1"/>
  <c r="N1560" i="1" s="1"/>
  <c r="N1561" i="1" s="1"/>
  <c r="N1562" i="1" s="1"/>
  <c r="N1563" i="1" s="1"/>
  <c r="N1564" i="1" s="1"/>
  <c r="N1565" i="1" s="1"/>
  <c r="N1566" i="1" s="1"/>
  <c r="N1567" i="1" s="1"/>
  <c r="N1568" i="1" s="1"/>
  <c r="N1569" i="1" s="1"/>
  <c r="N1570" i="1" s="1"/>
  <c r="N1571" i="1" s="1"/>
  <c r="N1572" i="1" s="1"/>
  <c r="N1573" i="1" s="1"/>
  <c r="N1574" i="1" s="1"/>
  <c r="N1575" i="1" s="1"/>
  <c r="D88" i="5"/>
  <c r="D89" i="5"/>
  <c r="D90" i="5"/>
  <c r="D91" i="5"/>
  <c r="D92" i="5"/>
  <c r="D93" i="5"/>
  <c r="D94" i="5"/>
  <c r="D95" i="5"/>
  <c r="D96" i="5"/>
  <c r="D97" i="5"/>
  <c r="D98" i="5"/>
  <c r="D99" i="5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 s="1"/>
  <c r="C99" i="5" a="1"/>
  <c r="C99" i="5" s="1"/>
  <c r="M4514" i="1"/>
  <c r="M4515" i="1"/>
  <c r="M4516" i="1"/>
  <c r="M4517" i="1"/>
  <c r="M4518" i="1"/>
  <c r="M4519" i="1"/>
  <c r="M4520" i="1"/>
  <c r="M4521" i="1"/>
  <c r="M4522" i="1"/>
  <c r="M4523" i="1"/>
  <c r="M4524" i="1"/>
  <c r="M4525" i="1"/>
  <c r="M4526" i="1"/>
  <c r="M4527" i="1"/>
  <c r="M4528" i="1"/>
  <c r="M4529" i="1"/>
  <c r="M4530" i="1"/>
  <c r="M4531" i="1"/>
  <c r="M4532" i="1"/>
  <c r="M4533" i="1"/>
  <c r="M4534" i="1"/>
  <c r="M4535" i="1"/>
  <c r="M4536" i="1"/>
  <c r="M4537" i="1"/>
  <c r="M4538" i="1"/>
  <c r="M4539" i="1"/>
  <c r="M4540" i="1"/>
  <c r="M4541" i="1"/>
  <c r="M4542" i="1"/>
  <c r="M4543" i="1"/>
  <c r="M4544" i="1"/>
  <c r="M4545" i="1"/>
  <c r="M4546" i="1"/>
  <c r="M4547" i="1"/>
  <c r="M4548" i="1"/>
  <c r="M4549" i="1"/>
  <c r="M4550" i="1"/>
  <c r="M4551" i="1"/>
  <c r="M4552" i="1"/>
  <c r="M4553" i="1"/>
  <c r="M4554" i="1"/>
  <c r="M4555" i="1"/>
  <c r="M4556" i="1"/>
  <c r="M4557" i="1"/>
  <c r="M4558" i="1"/>
  <c r="M4559" i="1"/>
  <c r="M4560" i="1"/>
  <c r="M4561" i="1"/>
  <c r="M4562" i="1"/>
  <c r="M4563" i="1"/>
  <c r="M4564" i="1"/>
  <c r="M4565" i="1"/>
  <c r="M4566" i="1"/>
  <c r="M4567" i="1"/>
  <c r="M4568" i="1"/>
  <c r="M4569" i="1"/>
  <c r="M4570" i="1"/>
  <c r="M4571" i="1"/>
  <c r="M4572" i="1"/>
  <c r="M4573" i="1"/>
  <c r="M4574" i="1"/>
  <c r="M4575" i="1"/>
  <c r="M4576" i="1"/>
  <c r="M4577" i="1"/>
  <c r="M4578" i="1"/>
  <c r="M4579" i="1"/>
  <c r="M4580" i="1"/>
  <c r="M4581" i="1"/>
  <c r="M4582" i="1"/>
  <c r="M4583" i="1"/>
  <c r="M4584" i="1"/>
  <c r="M4585" i="1"/>
  <c r="M4586" i="1"/>
  <c r="M4587" i="1"/>
  <c r="M4588" i="1"/>
  <c r="M4589" i="1"/>
  <c r="M4590" i="1"/>
  <c r="M4591" i="1"/>
  <c r="M4592" i="1"/>
  <c r="M4593" i="1"/>
  <c r="M4594" i="1"/>
  <c r="M4595" i="1"/>
  <c r="M4596" i="1"/>
  <c r="M4597" i="1"/>
  <c r="M4598" i="1"/>
  <c r="M4599" i="1"/>
  <c r="M4600" i="1"/>
  <c r="M4601" i="1"/>
  <c r="M4602" i="1"/>
  <c r="M4603" i="1"/>
  <c r="M4604" i="1"/>
  <c r="M4605" i="1"/>
  <c r="M4606" i="1"/>
  <c r="M4607" i="1"/>
  <c r="M4608" i="1"/>
  <c r="M4609" i="1"/>
  <c r="M4610" i="1"/>
  <c r="M4611" i="1"/>
  <c r="M4612" i="1"/>
  <c r="M4613" i="1"/>
  <c r="M4614" i="1"/>
  <c r="M4615" i="1"/>
  <c r="M4616" i="1"/>
  <c r="M4617" i="1"/>
  <c r="M4618" i="1"/>
  <c r="M4619" i="1"/>
  <c r="M4620" i="1"/>
  <c r="M4621" i="1"/>
  <c r="M4622" i="1"/>
  <c r="M4623" i="1"/>
  <c r="M4624" i="1"/>
  <c r="M4625" i="1"/>
  <c r="M4626" i="1"/>
  <c r="M4627" i="1"/>
  <c r="M4628" i="1"/>
  <c r="M4629" i="1"/>
  <c r="M4630" i="1"/>
  <c r="M4631" i="1"/>
  <c r="M4632" i="1"/>
  <c r="M4633" i="1"/>
  <c r="M4634" i="1"/>
  <c r="M4635" i="1"/>
  <c r="M4636" i="1"/>
  <c r="M4637" i="1"/>
  <c r="M4638" i="1"/>
  <c r="M4639" i="1"/>
  <c r="M4640" i="1"/>
  <c r="M4641" i="1"/>
  <c r="M4642" i="1"/>
  <c r="M4643" i="1"/>
  <c r="M4644" i="1"/>
  <c r="M4645" i="1"/>
  <c r="M4646" i="1"/>
  <c r="M4647" i="1"/>
  <c r="M4648" i="1"/>
  <c r="M4649" i="1"/>
  <c r="M4650" i="1"/>
  <c r="M4651" i="1"/>
  <c r="M4652" i="1"/>
  <c r="M4653" i="1"/>
  <c r="M4654" i="1"/>
  <c r="M4655" i="1"/>
  <c r="M4656" i="1"/>
  <c r="M4657" i="1"/>
  <c r="M4658" i="1"/>
  <c r="M4659" i="1"/>
  <c r="M4660" i="1"/>
  <c r="M4661" i="1"/>
  <c r="M4662" i="1"/>
  <c r="M4663" i="1"/>
  <c r="M4664" i="1"/>
  <c r="M4665" i="1"/>
  <c r="M4666" i="1"/>
  <c r="M4667" i="1"/>
  <c r="M4668" i="1"/>
  <c r="M4669" i="1"/>
  <c r="M4670" i="1"/>
  <c r="M4671" i="1"/>
  <c r="M4672" i="1"/>
  <c r="M4673" i="1"/>
  <c r="M4674" i="1"/>
  <c r="M4675" i="1"/>
  <c r="M4676" i="1"/>
  <c r="M4677" i="1"/>
  <c r="M4678" i="1"/>
  <c r="M4679" i="1"/>
  <c r="M4680" i="1"/>
  <c r="M4681" i="1"/>
  <c r="M4682" i="1"/>
  <c r="M4683" i="1"/>
  <c r="M4684" i="1"/>
  <c r="M4685" i="1"/>
  <c r="M4686" i="1"/>
  <c r="M4687" i="1"/>
  <c r="M4688" i="1"/>
  <c r="M4689" i="1"/>
  <c r="M4690" i="1"/>
  <c r="M4691" i="1"/>
  <c r="M4692" i="1"/>
  <c r="M4693" i="1"/>
  <c r="M4694" i="1"/>
  <c r="M4695" i="1"/>
  <c r="M4696" i="1"/>
  <c r="M4697" i="1"/>
  <c r="M4698" i="1"/>
  <c r="M4699" i="1"/>
  <c r="M4700" i="1"/>
  <c r="M4701" i="1"/>
  <c r="M4702" i="1"/>
  <c r="M4703" i="1"/>
  <c r="M4704" i="1"/>
  <c r="M4705" i="1"/>
  <c r="M4706" i="1"/>
  <c r="M4707" i="1"/>
  <c r="M4708" i="1"/>
  <c r="M4709" i="1"/>
  <c r="M4710" i="1"/>
  <c r="M4711" i="1"/>
  <c r="M4712" i="1"/>
  <c r="M4713" i="1"/>
  <c r="M4714" i="1"/>
  <c r="M4715" i="1"/>
  <c r="M4716" i="1"/>
  <c r="M4717" i="1"/>
  <c r="M4718" i="1"/>
  <c r="M4719" i="1"/>
  <c r="M4720" i="1"/>
  <c r="M4721" i="1"/>
  <c r="M4722" i="1"/>
  <c r="M4723" i="1"/>
  <c r="M4724" i="1"/>
  <c r="M4725" i="1"/>
  <c r="M4726" i="1"/>
  <c r="M4727" i="1"/>
  <c r="M4728" i="1"/>
  <c r="M4729" i="1"/>
  <c r="M4730" i="1"/>
  <c r="M4731" i="1"/>
  <c r="M4732" i="1"/>
  <c r="M4733" i="1"/>
  <c r="M4734" i="1"/>
  <c r="M4735" i="1"/>
  <c r="M4736" i="1"/>
  <c r="M4737" i="1"/>
  <c r="M4738" i="1"/>
  <c r="M4739" i="1"/>
  <c r="M4740" i="1"/>
  <c r="M4741" i="1"/>
  <c r="M4742" i="1"/>
  <c r="M4743" i="1"/>
  <c r="M4744" i="1"/>
  <c r="M4745" i="1"/>
  <c r="M4746" i="1"/>
  <c r="M4747" i="1"/>
  <c r="M4748" i="1"/>
  <c r="M4749" i="1"/>
  <c r="M4750" i="1"/>
  <c r="M4751" i="1"/>
  <c r="M4752" i="1"/>
  <c r="M4753" i="1"/>
  <c r="M4754" i="1"/>
  <c r="M4755" i="1"/>
  <c r="M4756" i="1"/>
  <c r="M4757" i="1"/>
  <c r="M4758" i="1"/>
  <c r="M4759" i="1"/>
  <c r="M4760" i="1"/>
  <c r="M4761" i="1"/>
  <c r="M4762" i="1"/>
  <c r="M4763" i="1"/>
  <c r="M4764" i="1"/>
  <c r="M4765" i="1"/>
  <c r="M4766" i="1"/>
  <c r="M4767" i="1"/>
  <c r="M4768" i="1"/>
  <c r="M4769" i="1"/>
  <c r="M4770" i="1"/>
  <c r="M4771" i="1"/>
  <c r="M4772" i="1"/>
  <c r="M4773" i="1"/>
  <c r="M4774" i="1"/>
  <c r="M4775" i="1"/>
  <c r="M4776" i="1"/>
  <c r="M4777" i="1"/>
  <c r="M4778" i="1"/>
  <c r="M4779" i="1"/>
  <c r="M4780" i="1"/>
  <c r="M4781" i="1"/>
  <c r="M4782" i="1"/>
  <c r="M4783" i="1"/>
  <c r="M4784" i="1"/>
  <c r="M4785" i="1"/>
  <c r="M4786" i="1"/>
  <c r="M4787" i="1"/>
  <c r="M4788" i="1"/>
  <c r="M4789" i="1"/>
  <c r="M4790" i="1"/>
  <c r="M4791" i="1"/>
  <c r="M4792" i="1"/>
  <c r="M4793" i="1"/>
  <c r="M4794" i="1"/>
  <c r="M4795" i="1"/>
  <c r="M4796" i="1"/>
  <c r="M4797" i="1"/>
  <c r="M4798" i="1"/>
  <c r="M4799" i="1"/>
  <c r="M4800" i="1"/>
  <c r="M4801" i="1"/>
  <c r="M4802" i="1"/>
  <c r="M4803" i="1"/>
  <c r="M4804" i="1"/>
  <c r="M4805" i="1"/>
  <c r="M4806" i="1"/>
  <c r="M4807" i="1"/>
  <c r="M4808" i="1"/>
  <c r="M4809" i="1"/>
  <c r="M4810" i="1"/>
  <c r="M4811" i="1"/>
  <c r="M4812" i="1"/>
  <c r="M4813" i="1"/>
  <c r="M4814" i="1"/>
  <c r="M4815" i="1"/>
  <c r="M4816" i="1"/>
  <c r="M4817" i="1"/>
  <c r="M4818" i="1"/>
  <c r="M4819" i="1"/>
  <c r="M4820" i="1"/>
  <c r="M4821" i="1"/>
  <c r="M4822" i="1"/>
  <c r="M4823" i="1"/>
  <c r="M4824" i="1"/>
  <c r="M4825" i="1"/>
  <c r="M4826" i="1"/>
  <c r="M4827" i="1"/>
  <c r="M4828" i="1"/>
  <c r="M4829" i="1"/>
  <c r="M4830" i="1"/>
  <c r="M4831" i="1"/>
  <c r="M4832" i="1"/>
  <c r="M4833" i="1"/>
  <c r="M4834" i="1"/>
  <c r="M4835" i="1"/>
  <c r="M4836" i="1"/>
  <c r="M4837" i="1"/>
  <c r="M4838" i="1"/>
  <c r="M4839" i="1"/>
  <c r="M4840" i="1"/>
  <c r="M4841" i="1"/>
  <c r="M4842" i="1"/>
  <c r="M4843" i="1"/>
  <c r="M4844" i="1"/>
  <c r="M4845" i="1"/>
  <c r="M4846" i="1"/>
  <c r="M4847" i="1"/>
  <c r="M4848" i="1"/>
  <c r="M4849" i="1"/>
  <c r="M4850" i="1"/>
  <c r="M4851" i="1"/>
  <c r="M4852" i="1"/>
  <c r="M4853" i="1"/>
  <c r="M4854" i="1"/>
  <c r="M4855" i="1"/>
  <c r="M4856" i="1"/>
  <c r="M4857" i="1"/>
  <c r="M4858" i="1"/>
  <c r="M4859" i="1"/>
  <c r="M4860" i="1"/>
  <c r="M4861" i="1"/>
  <c r="M4862" i="1"/>
  <c r="M4863" i="1"/>
  <c r="M4864" i="1"/>
  <c r="M4865" i="1"/>
  <c r="M4866" i="1"/>
  <c r="M4867" i="1"/>
  <c r="M4868" i="1"/>
  <c r="M4869" i="1"/>
  <c r="M4870" i="1"/>
  <c r="M4871" i="1"/>
  <c r="M4872" i="1"/>
  <c r="M4873" i="1"/>
  <c r="M4874" i="1"/>
  <c r="M4875" i="1"/>
  <c r="M4876" i="1"/>
  <c r="M4877" i="1"/>
  <c r="M4878" i="1"/>
  <c r="M4879" i="1"/>
  <c r="M4880" i="1"/>
  <c r="M4881" i="1"/>
  <c r="M4882" i="1"/>
  <c r="M4883" i="1"/>
  <c r="M4884" i="1"/>
  <c r="M4885" i="1"/>
  <c r="M4886" i="1"/>
  <c r="M4887" i="1"/>
  <c r="M4888" i="1"/>
  <c r="M4889" i="1"/>
  <c r="M4890" i="1"/>
  <c r="M4891" i="1"/>
  <c r="M4892" i="1"/>
  <c r="M4893" i="1"/>
  <c r="M4894" i="1"/>
  <c r="M4895" i="1"/>
  <c r="M4896" i="1"/>
  <c r="M4897" i="1"/>
  <c r="M4898" i="1"/>
  <c r="M4899" i="1"/>
  <c r="M4900" i="1"/>
  <c r="M4901" i="1"/>
  <c r="M4902" i="1"/>
  <c r="M4903" i="1"/>
  <c r="M4904" i="1"/>
  <c r="M4905" i="1"/>
  <c r="M4906" i="1"/>
  <c r="M4907" i="1"/>
  <c r="M4908" i="1"/>
  <c r="M4909" i="1"/>
  <c r="M4910" i="1"/>
  <c r="M4911" i="1"/>
  <c r="M4912" i="1"/>
  <c r="M4913" i="1"/>
  <c r="M4914" i="1"/>
  <c r="M4915" i="1"/>
  <c r="M4916" i="1"/>
  <c r="M4917" i="1"/>
  <c r="M4918" i="1"/>
  <c r="M4919" i="1"/>
  <c r="M4920" i="1"/>
  <c r="M4921" i="1"/>
  <c r="M4922" i="1"/>
  <c r="M4923" i="1"/>
  <c r="M4924" i="1"/>
  <c r="M4925" i="1"/>
  <c r="M4926" i="1"/>
  <c r="M4927" i="1"/>
  <c r="M4928" i="1"/>
  <c r="M4929" i="1"/>
  <c r="M4930" i="1"/>
  <c r="M4931" i="1"/>
  <c r="M4932" i="1"/>
  <c r="M4933" i="1"/>
  <c r="M4934" i="1"/>
  <c r="M4935" i="1"/>
  <c r="M4936" i="1"/>
  <c r="M4937" i="1"/>
  <c r="M4938" i="1"/>
  <c r="M4939" i="1"/>
  <c r="M4940" i="1"/>
  <c r="M4941" i="1"/>
  <c r="M4942" i="1"/>
  <c r="M4943" i="1"/>
  <c r="M4944" i="1"/>
  <c r="M4945" i="1"/>
  <c r="M4946" i="1"/>
  <c r="M4947" i="1"/>
  <c r="M4948" i="1"/>
  <c r="M4949" i="1"/>
  <c r="M4950" i="1"/>
  <c r="M4951" i="1"/>
  <c r="M4952" i="1"/>
  <c r="M4953" i="1"/>
  <c r="M4954" i="1"/>
  <c r="M4955" i="1"/>
  <c r="M4956" i="1"/>
  <c r="M4957" i="1"/>
  <c r="M4958" i="1"/>
  <c r="M4959" i="1"/>
  <c r="M4960" i="1"/>
  <c r="M4961" i="1"/>
  <c r="M4962" i="1"/>
  <c r="M4963" i="1"/>
  <c r="M4964" i="1"/>
  <c r="M4965" i="1"/>
  <c r="M4966" i="1"/>
  <c r="M4967" i="1"/>
  <c r="M4968" i="1"/>
  <c r="M4969" i="1"/>
  <c r="M4970" i="1"/>
  <c r="M4971" i="1"/>
  <c r="M4972" i="1"/>
  <c r="M4973" i="1"/>
  <c r="M4974" i="1"/>
  <c r="M4975" i="1"/>
  <c r="M4976" i="1"/>
  <c r="M4977" i="1"/>
  <c r="M4978" i="1"/>
  <c r="M4979" i="1"/>
  <c r="M4980" i="1"/>
  <c r="M4981" i="1"/>
  <c r="M4982" i="1"/>
  <c r="M4983" i="1"/>
  <c r="M4984" i="1"/>
  <c r="M4985" i="1"/>
  <c r="M4986" i="1"/>
  <c r="M4987" i="1"/>
  <c r="M4988" i="1"/>
  <c r="M4989" i="1"/>
  <c r="M4990" i="1"/>
  <c r="M4991" i="1"/>
  <c r="M4992" i="1"/>
  <c r="M4993" i="1"/>
  <c r="M4994" i="1"/>
  <c r="M4995" i="1"/>
  <c r="M4996" i="1"/>
  <c r="M4997" i="1"/>
  <c r="M4998" i="1"/>
  <c r="M4999" i="1"/>
  <c r="M5000" i="1"/>
  <c r="M5001" i="1"/>
  <c r="M5002" i="1"/>
  <c r="M5003" i="1"/>
  <c r="M5004" i="1"/>
  <c r="M5005" i="1"/>
  <c r="M5006" i="1"/>
  <c r="M5007" i="1"/>
  <c r="M5008" i="1"/>
  <c r="M5009" i="1"/>
  <c r="M5010" i="1"/>
  <c r="M5011" i="1"/>
  <c r="M5012" i="1"/>
  <c r="M5013" i="1"/>
  <c r="M5014" i="1"/>
  <c r="M5015" i="1"/>
  <c r="M5016" i="1"/>
  <c r="M5017" i="1"/>
  <c r="M5018" i="1"/>
  <c r="M5019" i="1"/>
  <c r="M5020" i="1"/>
  <c r="M5021" i="1"/>
  <c r="M5022" i="1"/>
  <c r="M5023" i="1"/>
  <c r="M5024" i="1"/>
  <c r="M5025" i="1"/>
  <c r="M5026" i="1"/>
  <c r="M5027" i="1"/>
  <c r="M5028" i="1"/>
  <c r="M5029" i="1"/>
  <c r="M5030" i="1"/>
  <c r="M5031" i="1"/>
  <c r="M5032" i="1"/>
  <c r="M5033" i="1"/>
  <c r="M5034" i="1"/>
  <c r="M5035" i="1"/>
  <c r="M5036" i="1"/>
  <c r="M5037" i="1"/>
  <c r="M5038" i="1"/>
  <c r="M5039" i="1"/>
  <c r="M5040" i="1"/>
  <c r="M5041" i="1"/>
  <c r="M5042" i="1"/>
  <c r="M5043" i="1"/>
  <c r="M5044" i="1"/>
  <c r="M5045" i="1"/>
  <c r="M5046" i="1"/>
  <c r="M5047" i="1"/>
  <c r="M5048" i="1"/>
  <c r="M5049" i="1"/>
  <c r="M5050" i="1"/>
  <c r="M5051" i="1"/>
  <c r="M5052" i="1"/>
  <c r="M5053" i="1"/>
  <c r="M5054" i="1"/>
  <c r="M5055" i="1"/>
  <c r="M5056" i="1"/>
  <c r="M5057" i="1"/>
  <c r="M5058" i="1"/>
  <c r="M5059" i="1"/>
  <c r="M5060" i="1"/>
  <c r="M5061" i="1"/>
  <c r="M5062" i="1"/>
  <c r="M5063" i="1"/>
  <c r="M5064" i="1"/>
  <c r="M5065" i="1"/>
  <c r="M5066" i="1"/>
  <c r="M5067" i="1"/>
  <c r="M5068" i="1"/>
  <c r="M5069" i="1"/>
  <c r="M5070" i="1"/>
  <c r="M5071" i="1"/>
  <c r="M5072" i="1"/>
  <c r="M5073" i="1"/>
  <c r="M5074" i="1"/>
  <c r="M5075" i="1"/>
  <c r="M5076" i="1"/>
  <c r="M5077" i="1"/>
  <c r="M5078" i="1"/>
  <c r="M5079" i="1"/>
  <c r="M5080" i="1"/>
  <c r="M5081" i="1"/>
  <c r="M5082" i="1"/>
  <c r="M5083" i="1"/>
  <c r="M5084" i="1"/>
  <c r="M5085" i="1"/>
  <c r="M5086" i="1"/>
  <c r="M5087" i="1"/>
  <c r="M5088" i="1"/>
  <c r="M5089" i="1"/>
  <c r="M5090" i="1"/>
  <c r="M5091" i="1"/>
  <c r="M5092" i="1"/>
  <c r="M5093" i="1"/>
  <c r="M5094" i="1"/>
  <c r="M5095" i="1"/>
  <c r="M5096" i="1"/>
  <c r="M5097" i="1"/>
  <c r="M5098" i="1"/>
  <c r="M5099" i="1"/>
  <c r="M5100" i="1"/>
  <c r="M5101" i="1"/>
  <c r="M5102" i="1"/>
  <c r="M5103" i="1"/>
  <c r="M5104" i="1"/>
  <c r="M5105" i="1"/>
  <c r="M5106" i="1"/>
  <c r="M5107" i="1"/>
  <c r="M5108" i="1"/>
  <c r="M5109" i="1"/>
  <c r="M5110" i="1"/>
  <c r="M5111" i="1"/>
  <c r="M5112" i="1"/>
  <c r="M5113" i="1"/>
  <c r="M5114" i="1"/>
  <c r="M5115" i="1"/>
  <c r="M5116" i="1"/>
  <c r="M5117" i="1"/>
  <c r="M5118" i="1"/>
  <c r="M5119" i="1"/>
  <c r="M5120" i="1"/>
  <c r="M5121" i="1"/>
  <c r="M5122" i="1"/>
  <c r="M5123" i="1"/>
  <c r="M5124" i="1"/>
  <c r="M5125" i="1"/>
  <c r="M5126" i="1"/>
  <c r="M5127" i="1"/>
  <c r="M5128" i="1"/>
  <c r="M5129" i="1"/>
  <c r="M5130" i="1"/>
  <c r="M5131" i="1"/>
  <c r="M5132" i="1"/>
  <c r="M5133" i="1"/>
  <c r="M5134" i="1"/>
  <c r="M5135" i="1"/>
  <c r="M5136" i="1"/>
  <c r="M5137" i="1"/>
  <c r="M5138" i="1"/>
  <c r="M5139" i="1"/>
  <c r="M5140" i="1"/>
  <c r="M5141" i="1"/>
  <c r="M5142" i="1"/>
  <c r="M5143" i="1"/>
  <c r="M5144" i="1"/>
  <c r="M5145" i="1"/>
  <c r="M5146" i="1"/>
  <c r="M5147" i="1"/>
  <c r="M5148" i="1"/>
  <c r="M5149" i="1"/>
  <c r="M5150" i="1"/>
  <c r="M5151" i="1"/>
  <c r="M5152" i="1"/>
  <c r="M5153" i="1"/>
  <c r="M5154" i="1"/>
  <c r="M5155" i="1"/>
  <c r="M5156" i="1"/>
  <c r="M5157" i="1"/>
  <c r="M5158" i="1"/>
  <c r="M5159" i="1"/>
  <c r="M5160" i="1"/>
  <c r="M5161" i="1"/>
  <c r="M5162" i="1"/>
  <c r="M5163" i="1"/>
  <c r="M5164" i="1"/>
  <c r="M5165" i="1"/>
  <c r="M5166" i="1"/>
  <c r="M5167" i="1"/>
  <c r="M5168" i="1"/>
  <c r="M5169" i="1"/>
  <c r="M5170" i="1"/>
  <c r="M5171" i="1"/>
  <c r="M5172" i="1"/>
  <c r="M5173" i="1"/>
  <c r="M5174" i="1"/>
  <c r="M5175" i="1"/>
  <c r="M5176" i="1"/>
  <c r="M5177" i="1"/>
  <c r="M5178" i="1"/>
  <c r="M5179" i="1"/>
  <c r="M5180" i="1"/>
  <c r="M5181" i="1"/>
  <c r="M5182" i="1"/>
  <c r="M5183" i="1"/>
  <c r="M5184" i="1"/>
  <c r="M5185" i="1"/>
  <c r="M5186" i="1"/>
  <c r="M5187" i="1"/>
  <c r="M5188" i="1"/>
  <c r="M5189" i="1"/>
  <c r="M5190" i="1"/>
  <c r="M5191" i="1"/>
  <c r="M5192" i="1"/>
  <c r="M5193" i="1"/>
  <c r="M5194" i="1"/>
  <c r="M5195" i="1"/>
  <c r="M5196" i="1"/>
  <c r="M5197" i="1"/>
  <c r="M5198" i="1"/>
  <c r="M5199" i="1"/>
  <c r="M5200" i="1"/>
  <c r="M5201" i="1"/>
  <c r="M5202" i="1"/>
  <c r="M5203" i="1"/>
  <c r="M5204" i="1"/>
  <c r="M5205" i="1"/>
  <c r="M5206" i="1"/>
  <c r="M5207" i="1"/>
  <c r="M5208" i="1"/>
  <c r="M5209" i="1"/>
  <c r="M5210" i="1"/>
  <c r="M5211" i="1"/>
  <c r="M5212" i="1"/>
  <c r="M5213" i="1"/>
  <c r="M5214" i="1"/>
  <c r="M5215" i="1"/>
  <c r="M5216" i="1"/>
  <c r="M5217" i="1"/>
  <c r="M5218" i="1"/>
  <c r="M5219" i="1"/>
  <c r="M5220" i="1"/>
  <c r="M5221" i="1"/>
  <c r="M5222" i="1"/>
  <c r="M5223" i="1"/>
  <c r="M5224" i="1"/>
  <c r="M5225" i="1"/>
  <c r="M5226" i="1"/>
  <c r="M5227" i="1"/>
  <c r="M5228" i="1"/>
  <c r="M5229" i="1"/>
  <c r="M5230" i="1"/>
  <c r="M5231" i="1"/>
  <c r="M5232" i="1"/>
  <c r="M5233" i="1"/>
  <c r="M5234" i="1"/>
  <c r="M5235" i="1"/>
  <c r="M5236" i="1"/>
  <c r="M5237" i="1"/>
  <c r="M5238" i="1"/>
  <c r="M5239" i="1"/>
  <c r="M5240" i="1"/>
  <c r="M5241" i="1"/>
  <c r="M5242" i="1"/>
  <c r="M5243" i="1"/>
  <c r="M5244" i="1"/>
  <c r="M5245" i="1"/>
  <c r="M5246" i="1"/>
  <c r="M5247" i="1"/>
  <c r="M5248" i="1"/>
  <c r="M5249" i="1"/>
  <c r="M5250" i="1"/>
  <c r="M5251" i="1"/>
  <c r="M5252" i="1"/>
  <c r="M5253" i="1"/>
  <c r="M5254" i="1"/>
  <c r="M5255" i="1"/>
  <c r="M5256" i="1"/>
  <c r="M5257" i="1"/>
  <c r="M5258" i="1"/>
  <c r="M5259" i="1"/>
  <c r="M5260" i="1"/>
  <c r="M5261" i="1"/>
  <c r="M5262" i="1"/>
  <c r="M5263" i="1"/>
  <c r="M5264" i="1"/>
  <c r="M5265" i="1"/>
  <c r="M5266" i="1"/>
  <c r="M5267" i="1"/>
  <c r="M5268" i="1"/>
  <c r="M5269" i="1"/>
  <c r="M5270" i="1"/>
  <c r="M5271" i="1"/>
  <c r="M5272" i="1"/>
  <c r="M5273" i="1"/>
  <c r="M5274" i="1"/>
  <c r="M5275" i="1"/>
  <c r="M5276" i="1"/>
  <c r="M5277" i="1"/>
  <c r="M5278" i="1"/>
  <c r="M5279" i="1"/>
  <c r="M5280" i="1"/>
  <c r="M5281" i="1"/>
  <c r="M5282" i="1"/>
  <c r="M5283" i="1"/>
  <c r="M5284" i="1"/>
  <c r="M5285" i="1"/>
  <c r="M5286" i="1"/>
  <c r="M5287" i="1"/>
  <c r="M5288" i="1"/>
  <c r="M5289" i="1"/>
  <c r="M5290" i="1"/>
  <c r="M5291" i="1"/>
  <c r="M5292" i="1"/>
  <c r="M5293" i="1"/>
  <c r="M5294" i="1"/>
  <c r="M5295" i="1"/>
  <c r="M5296" i="1"/>
  <c r="M5297" i="1"/>
  <c r="M5298" i="1"/>
  <c r="M5299" i="1"/>
  <c r="M5300" i="1"/>
  <c r="M5301" i="1"/>
  <c r="M5302" i="1"/>
  <c r="M5303" i="1"/>
  <c r="M5304" i="1"/>
  <c r="M5305" i="1"/>
  <c r="M5306" i="1"/>
  <c r="M5307" i="1"/>
  <c r="M5308" i="1"/>
  <c r="M5309" i="1"/>
  <c r="M5310" i="1"/>
  <c r="M5311" i="1"/>
  <c r="M5312" i="1"/>
  <c r="M5313" i="1"/>
  <c r="M5314" i="1"/>
  <c r="M5315" i="1"/>
  <c r="M5316" i="1"/>
  <c r="M5317" i="1"/>
  <c r="M5318" i="1"/>
  <c r="M5319" i="1"/>
  <c r="M5320" i="1"/>
  <c r="M5321" i="1"/>
  <c r="M5322" i="1"/>
  <c r="M5323" i="1"/>
  <c r="M5324" i="1"/>
  <c r="M5325" i="1"/>
  <c r="M5326" i="1"/>
  <c r="M5327" i="1"/>
  <c r="M5328" i="1"/>
  <c r="M5329" i="1"/>
  <c r="M5330" i="1"/>
  <c r="M5331" i="1"/>
  <c r="M5332" i="1"/>
  <c r="M5333" i="1"/>
  <c r="M5334" i="1"/>
  <c r="M5335" i="1"/>
  <c r="M5336" i="1"/>
  <c r="M5337" i="1"/>
  <c r="M5338" i="1"/>
  <c r="M5339" i="1"/>
  <c r="M5340" i="1"/>
  <c r="M5341" i="1"/>
  <c r="M5342" i="1"/>
  <c r="M5343" i="1"/>
  <c r="M5344" i="1"/>
  <c r="M5345" i="1"/>
  <c r="M5346" i="1"/>
  <c r="M5347" i="1"/>
  <c r="M5348" i="1"/>
  <c r="M5349" i="1"/>
  <c r="M5350" i="1"/>
  <c r="M5351" i="1"/>
  <c r="M5352" i="1"/>
  <c r="M5353" i="1"/>
  <c r="M5354" i="1"/>
  <c r="M5355" i="1"/>
  <c r="M5356" i="1"/>
  <c r="M5357" i="1"/>
  <c r="M5358" i="1"/>
  <c r="M5359" i="1"/>
  <c r="M5360" i="1"/>
  <c r="M5361" i="1"/>
  <c r="M5362" i="1"/>
  <c r="M5363" i="1"/>
  <c r="M5364" i="1"/>
  <c r="M5365" i="1"/>
  <c r="M5366" i="1"/>
  <c r="M5367" i="1"/>
  <c r="M5368" i="1"/>
  <c r="M5369" i="1"/>
  <c r="M5370" i="1"/>
  <c r="M5371" i="1"/>
  <c r="M5372" i="1"/>
  <c r="M5373" i="1"/>
  <c r="M5374" i="1"/>
  <c r="M5375" i="1"/>
  <c r="M5376" i="1"/>
  <c r="M5377" i="1"/>
  <c r="M5378" i="1"/>
  <c r="M5379" i="1"/>
  <c r="M5380" i="1"/>
  <c r="M5381" i="1"/>
  <c r="M5382" i="1"/>
  <c r="M5383" i="1"/>
  <c r="M5384" i="1"/>
  <c r="M5385" i="1"/>
  <c r="M5386" i="1"/>
  <c r="M5387" i="1"/>
  <c r="M5388" i="1"/>
  <c r="M5389" i="1"/>
  <c r="M5390" i="1"/>
  <c r="M5391" i="1"/>
  <c r="M5392" i="1"/>
  <c r="M5393" i="1"/>
  <c r="M5394" i="1"/>
  <c r="M5395" i="1"/>
  <c r="M5396" i="1"/>
  <c r="M5397" i="1"/>
  <c r="M5398" i="1"/>
  <c r="M5399" i="1"/>
  <c r="M5400" i="1"/>
  <c r="M5401" i="1"/>
  <c r="M5402" i="1"/>
  <c r="M5403" i="1"/>
  <c r="M5404" i="1"/>
  <c r="M5405" i="1"/>
  <c r="M5406" i="1"/>
  <c r="M5407" i="1"/>
  <c r="M5408" i="1"/>
  <c r="M5409" i="1"/>
  <c r="M5410" i="1"/>
  <c r="M5411" i="1"/>
  <c r="M5412" i="1"/>
  <c r="M5413" i="1"/>
  <c r="M5414" i="1"/>
  <c r="M5415" i="1"/>
  <c r="M5416" i="1"/>
  <c r="M5417" i="1"/>
  <c r="M5418" i="1"/>
  <c r="M5419" i="1"/>
  <c r="M5420" i="1"/>
  <c r="M5421" i="1"/>
  <c r="M5422" i="1"/>
  <c r="M5423" i="1"/>
  <c r="M5424" i="1"/>
  <c r="M5425" i="1"/>
  <c r="M5426" i="1"/>
  <c r="M5427" i="1"/>
  <c r="M5428" i="1"/>
  <c r="M5429" i="1"/>
  <c r="M5430" i="1"/>
  <c r="M5431" i="1"/>
  <c r="M5432" i="1"/>
  <c r="M5433" i="1"/>
  <c r="M5434" i="1"/>
  <c r="M5435" i="1"/>
  <c r="M5436" i="1"/>
  <c r="M5437" i="1"/>
  <c r="M5438" i="1"/>
  <c r="M5439" i="1"/>
  <c r="M5440" i="1"/>
  <c r="M5441" i="1"/>
  <c r="M5442" i="1"/>
  <c r="M5443" i="1"/>
  <c r="M5444" i="1"/>
  <c r="M5445" i="1"/>
  <c r="M5446" i="1"/>
  <c r="M5447" i="1"/>
  <c r="M5448" i="1"/>
  <c r="M5449" i="1"/>
  <c r="M5450" i="1"/>
  <c r="M5451" i="1"/>
  <c r="M5452" i="1"/>
  <c r="M5453" i="1"/>
  <c r="M5454" i="1"/>
  <c r="M5455" i="1"/>
  <c r="M5456" i="1"/>
  <c r="M5457" i="1"/>
  <c r="M5458" i="1"/>
  <c r="M5459" i="1"/>
  <c r="M5460" i="1"/>
  <c r="M5461" i="1"/>
  <c r="M5462" i="1"/>
  <c r="M5463" i="1"/>
  <c r="M5464" i="1"/>
  <c r="M5465" i="1"/>
  <c r="M5466" i="1"/>
  <c r="M5467" i="1"/>
  <c r="M5468" i="1"/>
  <c r="M5469" i="1"/>
  <c r="M5470" i="1"/>
  <c r="M5471" i="1"/>
  <c r="M5472" i="1"/>
  <c r="M5473" i="1"/>
  <c r="M5474" i="1"/>
  <c r="M5475" i="1"/>
  <c r="M5476" i="1"/>
  <c r="M5477" i="1"/>
  <c r="M5478" i="1"/>
  <c r="M5479" i="1"/>
  <c r="M5480" i="1"/>
  <c r="M5481" i="1"/>
  <c r="M5482" i="1"/>
  <c r="M5483" i="1"/>
  <c r="M5484" i="1"/>
  <c r="M5485" i="1"/>
  <c r="M5486" i="1"/>
  <c r="M5487" i="1"/>
  <c r="M5488" i="1"/>
  <c r="M5489" i="1"/>
  <c r="M5490" i="1"/>
  <c r="M5491" i="1"/>
  <c r="M5492" i="1"/>
  <c r="M5493" i="1"/>
  <c r="M5494" i="1"/>
  <c r="M5495" i="1"/>
  <c r="M5496" i="1"/>
  <c r="M5497" i="1"/>
  <c r="M5498" i="1"/>
  <c r="M5499" i="1"/>
  <c r="M5500" i="1"/>
  <c r="M5501" i="1"/>
  <c r="M5502" i="1"/>
  <c r="M5503" i="1"/>
  <c r="M5504" i="1"/>
  <c r="M5505" i="1"/>
  <c r="M5506" i="1"/>
  <c r="M5507" i="1"/>
  <c r="M5508" i="1"/>
  <c r="M5509" i="1"/>
  <c r="M5510" i="1"/>
  <c r="M5511" i="1"/>
  <c r="M5512" i="1"/>
  <c r="M5513" i="1"/>
  <c r="M5514" i="1"/>
  <c r="M5515" i="1"/>
  <c r="M5516" i="1"/>
  <c r="M5517" i="1"/>
  <c r="M5518" i="1"/>
  <c r="M5519" i="1"/>
  <c r="M5520" i="1"/>
  <c r="M5521" i="1"/>
  <c r="M5522" i="1"/>
  <c r="M5523" i="1"/>
  <c r="M5524" i="1"/>
  <c r="M5525" i="1"/>
  <c r="M5526" i="1"/>
  <c r="M5527" i="1"/>
  <c r="M5528" i="1"/>
  <c r="M5529" i="1"/>
  <c r="M5530" i="1"/>
  <c r="M5531" i="1"/>
  <c r="M5532" i="1"/>
  <c r="M5533" i="1"/>
  <c r="M5534" i="1"/>
  <c r="M5535" i="1"/>
  <c r="M5536" i="1"/>
  <c r="M5537" i="1"/>
  <c r="M5538" i="1"/>
  <c r="M5539" i="1"/>
  <c r="M5540" i="1"/>
  <c r="M5541" i="1"/>
  <c r="M5542" i="1"/>
  <c r="M5543" i="1"/>
  <c r="M5544" i="1"/>
  <c r="M5545" i="1"/>
  <c r="M5546" i="1"/>
  <c r="M5547" i="1"/>
  <c r="M5548" i="1"/>
  <c r="M5549" i="1"/>
  <c r="M5550" i="1"/>
  <c r="M5551" i="1"/>
  <c r="M5552" i="1"/>
  <c r="M5553" i="1"/>
  <c r="M5554" i="1"/>
  <c r="M5555" i="1"/>
  <c r="M5556" i="1"/>
  <c r="M5557" i="1"/>
  <c r="M5558" i="1"/>
  <c r="M5559" i="1"/>
  <c r="M5560" i="1"/>
  <c r="M5561" i="1"/>
  <c r="M5562" i="1"/>
  <c r="M5563" i="1"/>
  <c r="M5564" i="1"/>
  <c r="M5565" i="1"/>
  <c r="M5566" i="1"/>
  <c r="M5567" i="1"/>
  <c r="M5568" i="1"/>
  <c r="M5569" i="1"/>
  <c r="M5570" i="1"/>
  <c r="M5571" i="1"/>
  <c r="M5572" i="1"/>
  <c r="M5573" i="1"/>
  <c r="M5574" i="1"/>
  <c r="M5575" i="1"/>
  <c r="M5576" i="1"/>
  <c r="M5577" i="1"/>
  <c r="M5578" i="1"/>
  <c r="M5579" i="1"/>
  <c r="M5580" i="1"/>
  <c r="M5581" i="1"/>
  <c r="M5582" i="1"/>
  <c r="M5583" i="1"/>
  <c r="M5584" i="1"/>
  <c r="M5585" i="1"/>
  <c r="M5586" i="1"/>
  <c r="M5587" i="1"/>
  <c r="M5588" i="1"/>
  <c r="M5589" i="1"/>
  <c r="M5590" i="1"/>
  <c r="M5591" i="1"/>
  <c r="M5592" i="1"/>
  <c r="M5593" i="1"/>
  <c r="M5594" i="1"/>
  <c r="M5595" i="1"/>
  <c r="M5596" i="1"/>
  <c r="M5597" i="1"/>
  <c r="M5598" i="1"/>
  <c r="M5599" i="1"/>
  <c r="M5600" i="1"/>
  <c r="M5601" i="1"/>
  <c r="M5602" i="1"/>
  <c r="M5603" i="1"/>
  <c r="M5604" i="1"/>
  <c r="M5605" i="1"/>
  <c r="M5606" i="1"/>
  <c r="M5607" i="1"/>
  <c r="M5608" i="1"/>
  <c r="M5609" i="1"/>
  <c r="M5610" i="1"/>
  <c r="M5611" i="1"/>
  <c r="M5612" i="1"/>
  <c r="M5613" i="1"/>
  <c r="M5614" i="1"/>
  <c r="M5615" i="1"/>
  <c r="M5616" i="1"/>
  <c r="M5617" i="1"/>
  <c r="M5618" i="1"/>
  <c r="M5619" i="1"/>
  <c r="M5620" i="1"/>
  <c r="M5621" i="1"/>
  <c r="M5622" i="1"/>
  <c r="M5623" i="1"/>
  <c r="M5624" i="1"/>
  <c r="M5625" i="1"/>
  <c r="M5626" i="1"/>
  <c r="M5627" i="1"/>
  <c r="M5628" i="1"/>
  <c r="M5629" i="1"/>
  <c r="M5630" i="1"/>
  <c r="M5631" i="1"/>
  <c r="M5632" i="1"/>
  <c r="M5633" i="1"/>
  <c r="M5634" i="1"/>
  <c r="M5635" i="1"/>
  <c r="M5636" i="1"/>
  <c r="M5637" i="1"/>
  <c r="M5638" i="1"/>
  <c r="M5639" i="1"/>
  <c r="M5640" i="1"/>
  <c r="M5641" i="1"/>
  <c r="M5642" i="1"/>
  <c r="M5643" i="1"/>
  <c r="M5644" i="1"/>
  <c r="M5645" i="1"/>
  <c r="M5646" i="1"/>
  <c r="M5647" i="1"/>
  <c r="M5648" i="1"/>
  <c r="M5649" i="1"/>
  <c r="M5650" i="1"/>
  <c r="M5651" i="1"/>
  <c r="M5652" i="1"/>
  <c r="M5653" i="1"/>
  <c r="M5654" i="1"/>
  <c r="M5655" i="1"/>
  <c r="M5656" i="1"/>
  <c r="M5657" i="1"/>
  <c r="M5658" i="1"/>
  <c r="M5659" i="1"/>
  <c r="M5660" i="1"/>
  <c r="M5661" i="1"/>
  <c r="M5662" i="1"/>
  <c r="M5663" i="1"/>
  <c r="M5664" i="1"/>
  <c r="M5665" i="1"/>
  <c r="M5666" i="1"/>
  <c r="M5667" i="1"/>
  <c r="M5668" i="1"/>
  <c r="M5669" i="1"/>
  <c r="M5670" i="1"/>
  <c r="M5671" i="1"/>
  <c r="M5672" i="1"/>
  <c r="M5673" i="1"/>
  <c r="M5674" i="1"/>
  <c r="M5675" i="1"/>
  <c r="M5676" i="1"/>
  <c r="M5677" i="1"/>
  <c r="M5678" i="1"/>
  <c r="M5679" i="1"/>
  <c r="M5680" i="1"/>
  <c r="M5681" i="1"/>
  <c r="M5682" i="1"/>
  <c r="M5683" i="1"/>
  <c r="M5684" i="1"/>
  <c r="M5685" i="1"/>
  <c r="M5686" i="1"/>
  <c r="M5687" i="1"/>
  <c r="M5688" i="1"/>
  <c r="M5689" i="1"/>
  <c r="M5690" i="1"/>
  <c r="M5691" i="1"/>
  <c r="M5692" i="1"/>
  <c r="M5693" i="1"/>
  <c r="M5694" i="1"/>
  <c r="M5695" i="1"/>
  <c r="M5696" i="1"/>
  <c r="M5697" i="1"/>
  <c r="M5698" i="1"/>
  <c r="M5699" i="1"/>
  <c r="M5700" i="1"/>
  <c r="M5701" i="1"/>
  <c r="M5702" i="1"/>
  <c r="M5703" i="1"/>
  <c r="M5704" i="1"/>
  <c r="M5705" i="1"/>
  <c r="M5706" i="1"/>
  <c r="M5707" i="1"/>
  <c r="M5708" i="1"/>
  <c r="M5709" i="1"/>
  <c r="M5710" i="1"/>
  <c r="M5711" i="1"/>
  <c r="M5712" i="1"/>
  <c r="M5713" i="1"/>
  <c r="M5714" i="1"/>
  <c r="M5715" i="1"/>
  <c r="M5716" i="1"/>
  <c r="M5717" i="1"/>
  <c r="M5718" i="1"/>
  <c r="M5719" i="1"/>
  <c r="M5720" i="1"/>
  <c r="M5721" i="1"/>
  <c r="M5722" i="1"/>
  <c r="M5723" i="1"/>
  <c r="M5724" i="1"/>
  <c r="M5725" i="1"/>
  <c r="M5726" i="1"/>
  <c r="M5727" i="1"/>
  <c r="M5728" i="1"/>
  <c r="M5729" i="1"/>
  <c r="M5730" i="1"/>
  <c r="M5731" i="1"/>
  <c r="M5732" i="1"/>
  <c r="M5733" i="1"/>
  <c r="M5734" i="1"/>
  <c r="M5735" i="1"/>
  <c r="M5736" i="1"/>
  <c r="M5737" i="1"/>
  <c r="M5738" i="1"/>
  <c r="M5739" i="1"/>
  <c r="M5740" i="1"/>
  <c r="M5741" i="1"/>
  <c r="M5742" i="1"/>
  <c r="M5743" i="1"/>
  <c r="M5744" i="1"/>
  <c r="M5745" i="1"/>
  <c r="M5746" i="1"/>
  <c r="M5747" i="1"/>
  <c r="M5748" i="1"/>
  <c r="M5749" i="1"/>
  <c r="M5750" i="1"/>
  <c r="M5751" i="1"/>
  <c r="M5752" i="1"/>
  <c r="M5753" i="1"/>
  <c r="M5754" i="1"/>
  <c r="M5755" i="1"/>
  <c r="M5756" i="1"/>
  <c r="M5757" i="1"/>
  <c r="M5758" i="1"/>
  <c r="M5759" i="1"/>
  <c r="M5760" i="1"/>
  <c r="M5761" i="1"/>
  <c r="M5762" i="1"/>
  <c r="M5763" i="1"/>
  <c r="M5764" i="1"/>
  <c r="M5765" i="1"/>
  <c r="M5766" i="1"/>
  <c r="M5767" i="1"/>
  <c r="M5768" i="1"/>
  <c r="M5769" i="1"/>
  <c r="M5770" i="1"/>
  <c r="M5771" i="1"/>
  <c r="M5772" i="1"/>
  <c r="M5773" i="1"/>
  <c r="M5774" i="1"/>
  <c r="M5775" i="1"/>
  <c r="M5776" i="1"/>
  <c r="M5777" i="1"/>
  <c r="M5778" i="1"/>
  <c r="M5779" i="1"/>
  <c r="M5780" i="1"/>
  <c r="M5781" i="1"/>
  <c r="M5782" i="1"/>
  <c r="M5783" i="1"/>
  <c r="M5784" i="1"/>
  <c r="M5785" i="1"/>
  <c r="M5786" i="1"/>
  <c r="M5787" i="1"/>
  <c r="M5788" i="1"/>
  <c r="M5789" i="1"/>
  <c r="M5790" i="1"/>
  <c r="M5791" i="1"/>
  <c r="M5792" i="1"/>
  <c r="M5793" i="1"/>
  <c r="M5794" i="1"/>
  <c r="M5795" i="1"/>
  <c r="M5796" i="1"/>
  <c r="M5797" i="1"/>
  <c r="M5798" i="1"/>
  <c r="M5799" i="1"/>
  <c r="M5800" i="1"/>
  <c r="M5801" i="1"/>
  <c r="M5802" i="1"/>
  <c r="M5803" i="1"/>
  <c r="M5804" i="1"/>
  <c r="M5805" i="1"/>
  <c r="M5806" i="1"/>
  <c r="M5807" i="1"/>
  <c r="M5808" i="1"/>
  <c r="M5809" i="1"/>
  <c r="M5810" i="1"/>
  <c r="M5811" i="1"/>
  <c r="M5812" i="1"/>
  <c r="M5813" i="1"/>
  <c r="M5814" i="1"/>
  <c r="M5815" i="1"/>
  <c r="M5816" i="1"/>
  <c r="M5817" i="1"/>
  <c r="M5818" i="1"/>
  <c r="M5819" i="1"/>
  <c r="M5820" i="1"/>
  <c r="M5821" i="1"/>
  <c r="M5822" i="1"/>
  <c r="M5823" i="1"/>
  <c r="M5824" i="1"/>
  <c r="M5825" i="1"/>
  <c r="M5826" i="1"/>
  <c r="M5827" i="1"/>
  <c r="M5828" i="1"/>
  <c r="M5829" i="1"/>
  <c r="M5830" i="1"/>
  <c r="M5831" i="1"/>
  <c r="M5832" i="1"/>
  <c r="M5833" i="1"/>
  <c r="M5834" i="1"/>
  <c r="M5835" i="1"/>
  <c r="M5836" i="1"/>
  <c r="M5837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4243" i="1"/>
  <c r="M4244" i="1"/>
  <c r="M4245" i="1"/>
  <c r="M4246" i="1"/>
  <c r="M4247" i="1"/>
  <c r="M4248" i="1"/>
  <c r="M4249" i="1"/>
  <c r="M4250" i="1"/>
  <c r="M4251" i="1"/>
  <c r="M4252" i="1"/>
  <c r="M4253" i="1"/>
  <c r="M4254" i="1"/>
  <c r="M4255" i="1"/>
  <c r="M4256" i="1"/>
  <c r="M4257" i="1"/>
  <c r="M4258" i="1"/>
  <c r="M4259" i="1"/>
  <c r="M4260" i="1"/>
  <c r="M4261" i="1"/>
  <c r="M4262" i="1"/>
  <c r="M4263" i="1"/>
  <c r="M4264" i="1"/>
  <c r="M4265" i="1"/>
  <c r="M4266" i="1"/>
  <c r="M4267" i="1"/>
  <c r="M4268" i="1"/>
  <c r="M4269" i="1"/>
  <c r="M4270" i="1"/>
  <c r="M4271" i="1"/>
  <c r="M4272" i="1"/>
  <c r="M4273" i="1"/>
  <c r="M4274" i="1"/>
  <c r="M4275" i="1"/>
  <c r="M4276" i="1"/>
  <c r="M4277" i="1"/>
  <c r="M4278" i="1"/>
  <c r="M4279" i="1"/>
  <c r="M4280" i="1"/>
  <c r="M4281" i="1"/>
  <c r="M4282" i="1"/>
  <c r="M4283" i="1"/>
  <c r="M4284" i="1"/>
  <c r="M4285" i="1"/>
  <c r="M4286" i="1"/>
  <c r="M4287" i="1"/>
  <c r="M4288" i="1"/>
  <c r="M4289" i="1"/>
  <c r="M4290" i="1"/>
  <c r="M4291" i="1"/>
  <c r="M4292" i="1"/>
  <c r="M4293" i="1"/>
  <c r="M4294" i="1"/>
  <c r="M4295" i="1"/>
  <c r="M4296" i="1"/>
  <c r="M4297" i="1"/>
  <c r="M4298" i="1"/>
  <c r="M4299" i="1"/>
  <c r="M4300" i="1"/>
  <c r="M4301" i="1"/>
  <c r="M4302" i="1"/>
  <c r="M4303" i="1"/>
  <c r="M4304" i="1"/>
  <c r="M4305" i="1"/>
  <c r="M4306" i="1"/>
  <c r="M4307" i="1"/>
  <c r="M4308" i="1"/>
  <c r="M4309" i="1"/>
  <c r="M4310" i="1"/>
  <c r="M4311" i="1"/>
  <c r="M4312" i="1"/>
  <c r="M4313" i="1"/>
  <c r="M4314" i="1"/>
  <c r="M4315" i="1"/>
  <c r="M4316" i="1"/>
  <c r="M4317" i="1"/>
  <c r="M4318" i="1"/>
  <c r="M4319" i="1"/>
  <c r="M4320" i="1"/>
  <c r="M4321" i="1"/>
  <c r="M4322" i="1"/>
  <c r="M4323" i="1"/>
  <c r="M4324" i="1"/>
  <c r="M4325" i="1"/>
  <c r="M4326" i="1"/>
  <c r="M4327" i="1"/>
  <c r="M4328" i="1"/>
  <c r="M4329" i="1"/>
  <c r="M4330" i="1"/>
  <c r="M4331" i="1"/>
  <c r="M4332" i="1"/>
  <c r="M4333" i="1"/>
  <c r="M4334" i="1"/>
  <c r="M4335" i="1"/>
  <c r="M4336" i="1"/>
  <c r="M4337" i="1"/>
  <c r="M4338" i="1"/>
  <c r="M4339" i="1"/>
  <c r="M4340" i="1"/>
  <c r="M4341" i="1"/>
  <c r="M4342" i="1"/>
  <c r="M4343" i="1"/>
  <c r="M4344" i="1"/>
  <c r="M4345" i="1"/>
  <c r="M4346" i="1"/>
  <c r="M4347" i="1"/>
  <c r="M4348" i="1"/>
  <c r="M4349" i="1"/>
  <c r="M4350" i="1"/>
  <c r="M4351" i="1"/>
  <c r="M4352" i="1"/>
  <c r="M4353" i="1"/>
  <c r="M4354" i="1"/>
  <c r="M4355" i="1"/>
  <c r="M4356" i="1"/>
  <c r="M4357" i="1"/>
  <c r="M4358" i="1"/>
  <c r="M4359" i="1"/>
  <c r="M4360" i="1"/>
  <c r="M4361" i="1"/>
  <c r="M4362" i="1"/>
  <c r="M4363" i="1"/>
  <c r="M4364" i="1"/>
  <c r="M4365" i="1"/>
  <c r="M4366" i="1"/>
  <c r="M4367" i="1"/>
  <c r="M4368" i="1"/>
  <c r="M4369" i="1"/>
  <c r="M4370" i="1"/>
  <c r="M4371" i="1"/>
  <c r="M4372" i="1"/>
  <c r="M4373" i="1"/>
  <c r="M4374" i="1"/>
  <c r="M4375" i="1"/>
  <c r="M4376" i="1"/>
  <c r="M4377" i="1"/>
  <c r="M4378" i="1"/>
  <c r="M4379" i="1"/>
  <c r="M4380" i="1"/>
  <c r="M4381" i="1"/>
  <c r="M4382" i="1"/>
  <c r="M4383" i="1"/>
  <c r="M4384" i="1"/>
  <c r="M4385" i="1"/>
  <c r="M4386" i="1"/>
  <c r="M4387" i="1"/>
  <c r="M4388" i="1"/>
  <c r="M4389" i="1"/>
  <c r="M4390" i="1"/>
  <c r="M4391" i="1"/>
  <c r="M4392" i="1"/>
  <c r="M4393" i="1"/>
  <c r="M4394" i="1"/>
  <c r="M4395" i="1"/>
  <c r="M4396" i="1"/>
  <c r="M4397" i="1"/>
  <c r="M4398" i="1"/>
  <c r="M4399" i="1"/>
  <c r="M4400" i="1"/>
  <c r="M4401" i="1"/>
  <c r="M4402" i="1"/>
  <c r="M4403" i="1"/>
  <c r="M4404" i="1"/>
  <c r="M4405" i="1"/>
  <c r="M4406" i="1"/>
  <c r="M4407" i="1"/>
  <c r="M4408" i="1"/>
  <c r="M4409" i="1"/>
  <c r="M4410" i="1"/>
  <c r="M4411" i="1"/>
  <c r="M4412" i="1"/>
  <c r="M4413" i="1"/>
  <c r="M4414" i="1"/>
  <c r="M4415" i="1"/>
  <c r="M4416" i="1"/>
  <c r="M4417" i="1"/>
  <c r="M4418" i="1"/>
  <c r="M4419" i="1"/>
  <c r="M4420" i="1"/>
  <c r="M4421" i="1"/>
  <c r="M4422" i="1"/>
  <c r="M4423" i="1"/>
  <c r="M4424" i="1"/>
  <c r="M4425" i="1"/>
  <c r="M4426" i="1"/>
  <c r="M4427" i="1"/>
  <c r="M4428" i="1"/>
  <c r="M4429" i="1"/>
  <c r="M4430" i="1"/>
  <c r="M4431" i="1"/>
  <c r="M4432" i="1"/>
  <c r="M4433" i="1"/>
  <c r="M4434" i="1"/>
  <c r="M4435" i="1"/>
  <c r="M4436" i="1"/>
  <c r="M4437" i="1"/>
  <c r="M4438" i="1"/>
  <c r="M4439" i="1"/>
  <c r="M4440" i="1"/>
  <c r="M4441" i="1"/>
  <c r="M4442" i="1"/>
  <c r="M4443" i="1"/>
  <c r="M4444" i="1"/>
  <c r="M4445" i="1"/>
  <c r="M4446" i="1"/>
  <c r="M4447" i="1"/>
  <c r="M4448" i="1"/>
  <c r="M4449" i="1"/>
  <c r="M4450" i="1"/>
  <c r="M4451" i="1"/>
  <c r="M4452" i="1"/>
  <c r="M4453" i="1"/>
  <c r="M4454" i="1"/>
  <c r="M4455" i="1"/>
  <c r="M4456" i="1"/>
  <c r="M4457" i="1"/>
  <c r="M4458" i="1"/>
  <c r="M4459" i="1"/>
  <c r="M4460" i="1"/>
  <c r="M4461" i="1"/>
  <c r="M4462" i="1"/>
  <c r="M4463" i="1"/>
  <c r="M4464" i="1"/>
  <c r="M4465" i="1"/>
  <c r="M4466" i="1"/>
  <c r="M4467" i="1"/>
  <c r="M4468" i="1"/>
  <c r="M4469" i="1"/>
  <c r="M4470" i="1"/>
  <c r="M4471" i="1"/>
  <c r="M4472" i="1"/>
  <c r="M4473" i="1"/>
  <c r="M4474" i="1"/>
  <c r="M4475" i="1"/>
  <c r="M4476" i="1"/>
  <c r="M4477" i="1"/>
  <c r="M4478" i="1"/>
  <c r="M4479" i="1"/>
  <c r="M4480" i="1"/>
  <c r="M4481" i="1"/>
  <c r="M4482" i="1"/>
  <c r="M4483" i="1"/>
  <c r="M4484" i="1"/>
  <c r="M4485" i="1"/>
  <c r="M4486" i="1"/>
  <c r="M4487" i="1"/>
  <c r="M4488" i="1"/>
  <c r="M4489" i="1"/>
  <c r="M4490" i="1"/>
  <c r="M4491" i="1"/>
  <c r="M4492" i="1"/>
  <c r="M4493" i="1"/>
  <c r="M4494" i="1"/>
  <c r="M4495" i="1"/>
  <c r="M4496" i="1"/>
  <c r="M4497" i="1"/>
  <c r="M4498" i="1"/>
  <c r="M4499" i="1"/>
  <c r="M4500" i="1"/>
  <c r="M4501" i="1"/>
  <c r="M4502" i="1"/>
  <c r="M4503" i="1"/>
  <c r="M4504" i="1"/>
  <c r="M4505" i="1"/>
  <c r="M4506" i="1"/>
  <c r="M4507" i="1"/>
  <c r="M4508" i="1"/>
  <c r="M4509" i="1"/>
  <c r="M4510" i="1"/>
  <c r="M4511" i="1"/>
  <c r="M4512" i="1"/>
  <c r="M4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3" i="1"/>
  <c r="K4534" i="1"/>
  <c r="K4535" i="1"/>
  <c r="K4536" i="1"/>
  <c r="K4537" i="1"/>
  <c r="K4538" i="1"/>
  <c r="K4539" i="1"/>
  <c r="K4540" i="1"/>
  <c r="K4541" i="1"/>
  <c r="K4542" i="1"/>
  <c r="K4543" i="1"/>
  <c r="K4544" i="1"/>
  <c r="K4545" i="1"/>
  <c r="K4546" i="1"/>
  <c r="K4547" i="1"/>
  <c r="K4548" i="1"/>
  <c r="K4549" i="1"/>
  <c r="K4550" i="1"/>
  <c r="K4551" i="1"/>
  <c r="K4552" i="1"/>
  <c r="K4553" i="1"/>
  <c r="K4554" i="1"/>
  <c r="K4555" i="1"/>
  <c r="K4556" i="1"/>
  <c r="K4557" i="1"/>
  <c r="K4558" i="1"/>
  <c r="K4559" i="1"/>
  <c r="K4560" i="1"/>
  <c r="K4561" i="1"/>
  <c r="K4562" i="1"/>
  <c r="K4563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0" i="1"/>
  <c r="K4581" i="1"/>
  <c r="K4582" i="1"/>
  <c r="K4583" i="1"/>
  <c r="K4584" i="1"/>
  <c r="K4585" i="1"/>
  <c r="K4586" i="1"/>
  <c r="K4587" i="1"/>
  <c r="K4588" i="1"/>
  <c r="K4589" i="1"/>
  <c r="K4590" i="1"/>
  <c r="K4591" i="1"/>
  <c r="K4592" i="1"/>
  <c r="K4593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6" i="1"/>
  <c r="K4607" i="1"/>
  <c r="K4608" i="1"/>
  <c r="K4609" i="1"/>
  <c r="K4610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4" i="1"/>
  <c r="K4625" i="1"/>
  <c r="K4626" i="1"/>
  <c r="K4627" i="1"/>
  <c r="K4628" i="1"/>
  <c r="K4629" i="1"/>
  <c r="K4630" i="1"/>
  <c r="K4631" i="1"/>
  <c r="K4632" i="1"/>
  <c r="K4633" i="1"/>
  <c r="K4634" i="1"/>
  <c r="K4635" i="1"/>
  <c r="K4636" i="1"/>
  <c r="K4637" i="1"/>
  <c r="K4638" i="1"/>
  <c r="K4639" i="1"/>
  <c r="K4640" i="1"/>
  <c r="K4641" i="1"/>
  <c r="K4642" i="1"/>
  <c r="K4643" i="1"/>
  <c r="K4644" i="1"/>
  <c r="K4645" i="1"/>
  <c r="K4646" i="1"/>
  <c r="K4647" i="1"/>
  <c r="K4648" i="1"/>
  <c r="K4649" i="1"/>
  <c r="K4650" i="1"/>
  <c r="K4651" i="1"/>
  <c r="K4652" i="1"/>
  <c r="K4653" i="1"/>
  <c r="K4654" i="1"/>
  <c r="K4655" i="1"/>
  <c r="K4656" i="1"/>
  <c r="K4657" i="1"/>
  <c r="K4658" i="1"/>
  <c r="K4659" i="1"/>
  <c r="K4660" i="1"/>
  <c r="K4661" i="1"/>
  <c r="K4662" i="1"/>
  <c r="K4663" i="1"/>
  <c r="K4664" i="1"/>
  <c r="K4665" i="1"/>
  <c r="K4666" i="1"/>
  <c r="K4667" i="1"/>
  <c r="K4668" i="1"/>
  <c r="K4669" i="1"/>
  <c r="K4670" i="1"/>
  <c r="K4671" i="1"/>
  <c r="K4672" i="1"/>
  <c r="K4673" i="1"/>
  <c r="K4674" i="1"/>
  <c r="K4675" i="1"/>
  <c r="K4676" i="1"/>
  <c r="K4677" i="1"/>
  <c r="K4678" i="1"/>
  <c r="K4679" i="1"/>
  <c r="K4680" i="1"/>
  <c r="K4681" i="1"/>
  <c r="K4682" i="1"/>
  <c r="K4683" i="1"/>
  <c r="K4684" i="1"/>
  <c r="K4685" i="1"/>
  <c r="K4686" i="1"/>
  <c r="K4687" i="1"/>
  <c r="K4688" i="1"/>
  <c r="K4689" i="1"/>
  <c r="K4690" i="1"/>
  <c r="K4691" i="1"/>
  <c r="K4692" i="1"/>
  <c r="K4693" i="1"/>
  <c r="K4694" i="1"/>
  <c r="K4695" i="1"/>
  <c r="K4696" i="1"/>
  <c r="K4697" i="1"/>
  <c r="K4698" i="1"/>
  <c r="K4699" i="1"/>
  <c r="K4700" i="1"/>
  <c r="K4701" i="1"/>
  <c r="K4702" i="1"/>
  <c r="K4703" i="1"/>
  <c r="K4704" i="1"/>
  <c r="K4705" i="1"/>
  <c r="K4706" i="1"/>
  <c r="K4707" i="1"/>
  <c r="K4708" i="1"/>
  <c r="K4709" i="1"/>
  <c r="K4710" i="1"/>
  <c r="K4711" i="1"/>
  <c r="K4712" i="1"/>
  <c r="K4713" i="1"/>
  <c r="K4714" i="1"/>
  <c r="K4715" i="1"/>
  <c r="K4716" i="1"/>
  <c r="K4717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0" i="1"/>
  <c r="K4731" i="1"/>
  <c r="K4732" i="1"/>
  <c r="K4733" i="1"/>
  <c r="K4734" i="1"/>
  <c r="K4735" i="1"/>
  <c r="K4736" i="1"/>
  <c r="K4737" i="1"/>
  <c r="K4738" i="1"/>
  <c r="K4739" i="1"/>
  <c r="K4740" i="1"/>
  <c r="K4741" i="1"/>
  <c r="K4742" i="1"/>
  <c r="K4743" i="1"/>
  <c r="K4744" i="1"/>
  <c r="K4745" i="1"/>
  <c r="K4746" i="1"/>
  <c r="K4747" i="1"/>
  <c r="K4748" i="1"/>
  <c r="K4749" i="1"/>
  <c r="K4750" i="1"/>
  <c r="K4751" i="1"/>
  <c r="K4752" i="1"/>
  <c r="K4753" i="1"/>
  <c r="K4754" i="1"/>
  <c r="K4755" i="1"/>
  <c r="K4756" i="1"/>
  <c r="K4757" i="1"/>
  <c r="K4758" i="1"/>
  <c r="K4759" i="1"/>
  <c r="K4760" i="1"/>
  <c r="K4761" i="1"/>
  <c r="K4762" i="1"/>
  <c r="K4763" i="1"/>
  <c r="K4764" i="1"/>
  <c r="K4765" i="1"/>
  <c r="K4766" i="1"/>
  <c r="K4767" i="1"/>
  <c r="K4768" i="1"/>
  <c r="K4769" i="1"/>
  <c r="K4770" i="1"/>
  <c r="K4771" i="1"/>
  <c r="K4772" i="1"/>
  <c r="K4773" i="1"/>
  <c r="K4774" i="1"/>
  <c r="K4775" i="1"/>
  <c r="K4776" i="1"/>
  <c r="K4777" i="1"/>
  <c r="K4778" i="1"/>
  <c r="K4779" i="1"/>
  <c r="K4780" i="1"/>
  <c r="K4781" i="1"/>
  <c r="K4782" i="1"/>
  <c r="K4783" i="1"/>
  <c r="K4784" i="1"/>
  <c r="K4785" i="1"/>
  <c r="K4786" i="1"/>
  <c r="K4787" i="1"/>
  <c r="K4788" i="1"/>
  <c r="K4789" i="1"/>
  <c r="K4790" i="1"/>
  <c r="K4791" i="1"/>
  <c r="K4792" i="1"/>
  <c r="K4793" i="1"/>
  <c r="K4794" i="1"/>
  <c r="K4795" i="1"/>
  <c r="K4796" i="1"/>
  <c r="K4797" i="1"/>
  <c r="K4798" i="1"/>
  <c r="K4799" i="1"/>
  <c r="K4800" i="1"/>
  <c r="K4801" i="1"/>
  <c r="K4802" i="1"/>
  <c r="K4803" i="1"/>
  <c r="K4804" i="1"/>
  <c r="K4805" i="1"/>
  <c r="K4806" i="1"/>
  <c r="K4807" i="1"/>
  <c r="K4808" i="1"/>
  <c r="K4809" i="1"/>
  <c r="K4810" i="1"/>
  <c r="K4811" i="1"/>
  <c r="K4812" i="1"/>
  <c r="K4813" i="1"/>
  <c r="K4814" i="1"/>
  <c r="K4815" i="1"/>
  <c r="K4816" i="1"/>
  <c r="K4817" i="1"/>
  <c r="K4818" i="1"/>
  <c r="K4819" i="1"/>
  <c r="K4820" i="1"/>
  <c r="K4821" i="1"/>
  <c r="K4822" i="1"/>
  <c r="K4823" i="1"/>
  <c r="K4824" i="1"/>
  <c r="K4825" i="1"/>
  <c r="K4826" i="1"/>
  <c r="K4827" i="1"/>
  <c r="K4828" i="1"/>
  <c r="K4829" i="1"/>
  <c r="K4830" i="1"/>
  <c r="K4831" i="1"/>
  <c r="K4832" i="1"/>
  <c r="K4833" i="1"/>
  <c r="K4834" i="1"/>
  <c r="K4835" i="1"/>
  <c r="K4836" i="1"/>
  <c r="K4837" i="1"/>
  <c r="K4838" i="1"/>
  <c r="K4839" i="1"/>
  <c r="K4840" i="1"/>
  <c r="K4841" i="1"/>
  <c r="K4842" i="1"/>
  <c r="K4843" i="1"/>
  <c r="K4844" i="1"/>
  <c r="K4845" i="1"/>
  <c r="K4846" i="1"/>
  <c r="K4847" i="1"/>
  <c r="K4848" i="1"/>
  <c r="K4849" i="1"/>
  <c r="K4850" i="1"/>
  <c r="K4851" i="1"/>
  <c r="K4852" i="1"/>
  <c r="K4853" i="1"/>
  <c r="K4854" i="1"/>
  <c r="K4855" i="1"/>
  <c r="K4856" i="1"/>
  <c r="K4857" i="1"/>
  <c r="K4858" i="1"/>
  <c r="K4859" i="1"/>
  <c r="K4860" i="1"/>
  <c r="K4861" i="1"/>
  <c r="K4862" i="1"/>
  <c r="K4863" i="1"/>
  <c r="K4864" i="1"/>
  <c r="K4865" i="1"/>
  <c r="K4866" i="1"/>
  <c r="K4867" i="1"/>
  <c r="K4868" i="1"/>
  <c r="K4869" i="1"/>
  <c r="K4870" i="1"/>
  <c r="K4871" i="1"/>
  <c r="K4872" i="1"/>
  <c r="K4873" i="1"/>
  <c r="K4874" i="1"/>
  <c r="K4875" i="1"/>
  <c r="K4876" i="1"/>
  <c r="K4877" i="1"/>
  <c r="K4878" i="1"/>
  <c r="K4879" i="1"/>
  <c r="K4880" i="1"/>
  <c r="K4881" i="1"/>
  <c r="K4882" i="1"/>
  <c r="K4883" i="1"/>
  <c r="K4884" i="1"/>
  <c r="K4885" i="1"/>
  <c r="K4886" i="1"/>
  <c r="K4887" i="1"/>
  <c r="K4888" i="1"/>
  <c r="K4889" i="1"/>
  <c r="K4890" i="1"/>
  <c r="K4891" i="1"/>
  <c r="K4892" i="1"/>
  <c r="K4893" i="1"/>
  <c r="K4894" i="1"/>
  <c r="K4895" i="1"/>
  <c r="K4896" i="1"/>
  <c r="K4897" i="1"/>
  <c r="K4898" i="1"/>
  <c r="K4899" i="1"/>
  <c r="K4900" i="1"/>
  <c r="K4901" i="1"/>
  <c r="K4902" i="1"/>
  <c r="K4903" i="1"/>
  <c r="K4904" i="1"/>
  <c r="K4905" i="1"/>
  <c r="K4906" i="1"/>
  <c r="K4907" i="1"/>
  <c r="K4908" i="1"/>
  <c r="K4909" i="1"/>
  <c r="K4910" i="1"/>
  <c r="K4911" i="1"/>
  <c r="K4912" i="1"/>
  <c r="K4913" i="1"/>
  <c r="K4914" i="1"/>
  <c r="K4915" i="1"/>
  <c r="K4916" i="1"/>
  <c r="K4917" i="1"/>
  <c r="K4918" i="1"/>
  <c r="K4919" i="1"/>
  <c r="K4920" i="1"/>
  <c r="K4921" i="1"/>
  <c r="K4922" i="1"/>
  <c r="K4923" i="1"/>
  <c r="K4924" i="1"/>
  <c r="K4925" i="1"/>
  <c r="K4926" i="1"/>
  <c r="K4927" i="1"/>
  <c r="K4928" i="1"/>
  <c r="K4929" i="1"/>
  <c r="K4930" i="1"/>
  <c r="K4931" i="1"/>
  <c r="K4932" i="1"/>
  <c r="K4933" i="1"/>
  <c r="K4934" i="1"/>
  <c r="K4935" i="1"/>
  <c r="K4936" i="1"/>
  <c r="K4937" i="1"/>
  <c r="K4938" i="1"/>
  <c r="K4939" i="1"/>
  <c r="K4940" i="1"/>
  <c r="K4941" i="1"/>
  <c r="K4942" i="1"/>
  <c r="K4943" i="1"/>
  <c r="K4944" i="1"/>
  <c r="K4945" i="1"/>
  <c r="K4946" i="1"/>
  <c r="K4947" i="1"/>
  <c r="K4948" i="1"/>
  <c r="K4949" i="1"/>
  <c r="K4950" i="1"/>
  <c r="K4951" i="1"/>
  <c r="K4952" i="1"/>
  <c r="K4953" i="1"/>
  <c r="K4954" i="1"/>
  <c r="K4955" i="1"/>
  <c r="K4956" i="1"/>
  <c r="K4957" i="1"/>
  <c r="K4958" i="1"/>
  <c r="K4959" i="1"/>
  <c r="K4960" i="1"/>
  <c r="K4961" i="1"/>
  <c r="K4962" i="1"/>
  <c r="K4963" i="1"/>
  <c r="K4964" i="1"/>
  <c r="K4965" i="1"/>
  <c r="K4966" i="1"/>
  <c r="K4967" i="1"/>
  <c r="K4968" i="1"/>
  <c r="K4969" i="1"/>
  <c r="K4970" i="1"/>
  <c r="K4971" i="1"/>
  <c r="K4972" i="1"/>
  <c r="K4973" i="1"/>
  <c r="K4974" i="1"/>
  <c r="K4975" i="1"/>
  <c r="K4976" i="1"/>
  <c r="K4977" i="1"/>
  <c r="K4978" i="1"/>
  <c r="K4979" i="1"/>
  <c r="K4980" i="1"/>
  <c r="K4981" i="1"/>
  <c r="K4982" i="1"/>
  <c r="K4983" i="1"/>
  <c r="K4984" i="1"/>
  <c r="K4985" i="1"/>
  <c r="K4986" i="1"/>
  <c r="K4987" i="1"/>
  <c r="K4988" i="1"/>
  <c r="K4989" i="1"/>
  <c r="K4990" i="1"/>
  <c r="K4991" i="1"/>
  <c r="K4992" i="1"/>
  <c r="K4993" i="1"/>
  <c r="K4994" i="1"/>
  <c r="K4995" i="1"/>
  <c r="K4996" i="1"/>
  <c r="K4997" i="1"/>
  <c r="K4998" i="1"/>
  <c r="K4999" i="1"/>
  <c r="K5000" i="1"/>
  <c r="K5001" i="1"/>
  <c r="K5002" i="1"/>
  <c r="K5003" i="1"/>
  <c r="K5004" i="1"/>
  <c r="K5005" i="1"/>
  <c r="K5006" i="1"/>
  <c r="K5007" i="1"/>
  <c r="K5008" i="1"/>
  <c r="K5009" i="1"/>
  <c r="K5010" i="1"/>
  <c r="K5011" i="1"/>
  <c r="K5012" i="1"/>
  <c r="K5013" i="1"/>
  <c r="K5014" i="1"/>
  <c r="K5015" i="1"/>
  <c r="K5016" i="1"/>
  <c r="K5017" i="1"/>
  <c r="K5018" i="1"/>
  <c r="K5019" i="1"/>
  <c r="K5020" i="1"/>
  <c r="K5021" i="1"/>
  <c r="K5022" i="1"/>
  <c r="K5023" i="1"/>
  <c r="K5024" i="1"/>
  <c r="K5025" i="1"/>
  <c r="K5026" i="1"/>
  <c r="K5027" i="1"/>
  <c r="K5028" i="1"/>
  <c r="K5029" i="1"/>
  <c r="K5030" i="1"/>
  <c r="K5031" i="1"/>
  <c r="K5032" i="1"/>
  <c r="K5033" i="1"/>
  <c r="K5034" i="1"/>
  <c r="K5035" i="1"/>
  <c r="K5036" i="1"/>
  <c r="K5037" i="1"/>
  <c r="K5038" i="1"/>
  <c r="K5039" i="1"/>
  <c r="K5040" i="1"/>
  <c r="K5041" i="1"/>
  <c r="K5042" i="1"/>
  <c r="K5043" i="1"/>
  <c r="K5044" i="1"/>
  <c r="K5045" i="1"/>
  <c r="K5046" i="1"/>
  <c r="K5047" i="1"/>
  <c r="K5048" i="1"/>
  <c r="K5049" i="1"/>
  <c r="K5050" i="1"/>
  <c r="K5051" i="1"/>
  <c r="K5052" i="1"/>
  <c r="K5053" i="1"/>
  <c r="K5054" i="1"/>
  <c r="K5055" i="1"/>
  <c r="K5056" i="1"/>
  <c r="K5057" i="1"/>
  <c r="K5058" i="1"/>
  <c r="K5059" i="1"/>
  <c r="K5060" i="1"/>
  <c r="K5061" i="1"/>
  <c r="K5062" i="1"/>
  <c r="K5063" i="1"/>
  <c r="K5064" i="1"/>
  <c r="K5065" i="1"/>
  <c r="K5066" i="1"/>
  <c r="K5067" i="1"/>
  <c r="K5068" i="1"/>
  <c r="K5069" i="1"/>
  <c r="K5070" i="1"/>
  <c r="K5071" i="1"/>
  <c r="K5072" i="1"/>
  <c r="K5073" i="1"/>
  <c r="K5074" i="1"/>
  <c r="K5075" i="1"/>
  <c r="K5076" i="1"/>
  <c r="K5077" i="1"/>
  <c r="K5078" i="1"/>
  <c r="K5079" i="1"/>
  <c r="K5080" i="1"/>
  <c r="K5081" i="1"/>
  <c r="K5082" i="1"/>
  <c r="K5083" i="1"/>
  <c r="K5084" i="1"/>
  <c r="K5085" i="1"/>
  <c r="K5086" i="1"/>
  <c r="K5087" i="1"/>
  <c r="K5088" i="1"/>
  <c r="K5089" i="1"/>
  <c r="K5090" i="1"/>
  <c r="K5091" i="1"/>
  <c r="K5092" i="1"/>
  <c r="K5093" i="1"/>
  <c r="K5094" i="1"/>
  <c r="K5095" i="1"/>
  <c r="K5096" i="1"/>
  <c r="K5097" i="1"/>
  <c r="K5098" i="1"/>
  <c r="K5099" i="1"/>
  <c r="K5100" i="1"/>
  <c r="K5101" i="1"/>
  <c r="K5102" i="1"/>
  <c r="K5103" i="1"/>
  <c r="K5104" i="1"/>
  <c r="K5105" i="1"/>
  <c r="K5106" i="1"/>
  <c r="K5107" i="1"/>
  <c r="K5108" i="1"/>
  <c r="K5109" i="1"/>
  <c r="K5110" i="1"/>
  <c r="K5111" i="1"/>
  <c r="K5112" i="1"/>
  <c r="K5113" i="1"/>
  <c r="K5114" i="1"/>
  <c r="K5115" i="1"/>
  <c r="K5116" i="1"/>
  <c r="K5117" i="1"/>
  <c r="K5118" i="1"/>
  <c r="K5119" i="1"/>
  <c r="K5120" i="1"/>
  <c r="K5121" i="1"/>
  <c r="K5122" i="1"/>
  <c r="K5123" i="1"/>
  <c r="K5124" i="1"/>
  <c r="K5125" i="1"/>
  <c r="K5126" i="1"/>
  <c r="K5127" i="1"/>
  <c r="K5128" i="1"/>
  <c r="K5129" i="1"/>
  <c r="K5130" i="1"/>
  <c r="K5131" i="1"/>
  <c r="K5132" i="1"/>
  <c r="K5133" i="1"/>
  <c r="K5134" i="1"/>
  <c r="K5135" i="1"/>
  <c r="K5136" i="1"/>
  <c r="K5137" i="1"/>
  <c r="K5138" i="1"/>
  <c r="K5139" i="1"/>
  <c r="K5140" i="1"/>
  <c r="K5141" i="1"/>
  <c r="K5142" i="1"/>
  <c r="K5143" i="1"/>
  <c r="K5144" i="1"/>
  <c r="K5145" i="1"/>
  <c r="K5146" i="1"/>
  <c r="K5147" i="1"/>
  <c r="K5148" i="1"/>
  <c r="K5149" i="1"/>
  <c r="K5150" i="1"/>
  <c r="K5151" i="1"/>
  <c r="K5152" i="1"/>
  <c r="K5153" i="1"/>
  <c r="K5154" i="1"/>
  <c r="K5155" i="1"/>
  <c r="K5156" i="1"/>
  <c r="K5157" i="1"/>
  <c r="K5158" i="1"/>
  <c r="K5159" i="1"/>
  <c r="K5160" i="1"/>
  <c r="K5161" i="1"/>
  <c r="K5162" i="1"/>
  <c r="K5163" i="1"/>
  <c r="K5164" i="1"/>
  <c r="K5165" i="1"/>
  <c r="K5166" i="1"/>
  <c r="K5167" i="1"/>
  <c r="K5168" i="1"/>
  <c r="K5169" i="1"/>
  <c r="K5170" i="1"/>
  <c r="K5171" i="1"/>
  <c r="K5172" i="1"/>
  <c r="K5173" i="1"/>
  <c r="K5174" i="1"/>
  <c r="K5175" i="1"/>
  <c r="K5176" i="1"/>
  <c r="K5177" i="1"/>
  <c r="K5178" i="1"/>
  <c r="K5179" i="1"/>
  <c r="K5180" i="1"/>
  <c r="K5181" i="1"/>
  <c r="K5182" i="1"/>
  <c r="K5183" i="1"/>
  <c r="K5184" i="1"/>
  <c r="K5185" i="1"/>
  <c r="K5186" i="1"/>
  <c r="K5187" i="1"/>
  <c r="K5188" i="1"/>
  <c r="K5189" i="1"/>
  <c r="K5190" i="1"/>
  <c r="K5191" i="1"/>
  <c r="K5192" i="1"/>
  <c r="K5193" i="1"/>
  <c r="K5194" i="1"/>
  <c r="K5195" i="1"/>
  <c r="K5196" i="1"/>
  <c r="K5197" i="1"/>
  <c r="K5198" i="1"/>
  <c r="K5199" i="1"/>
  <c r="K5200" i="1"/>
  <c r="K5201" i="1"/>
  <c r="K5202" i="1"/>
  <c r="K5203" i="1"/>
  <c r="K5204" i="1"/>
  <c r="K5205" i="1"/>
  <c r="K5206" i="1"/>
  <c r="K5207" i="1"/>
  <c r="K5208" i="1"/>
  <c r="K5209" i="1"/>
  <c r="K5210" i="1"/>
  <c r="K5211" i="1"/>
  <c r="K5212" i="1"/>
  <c r="K5213" i="1"/>
  <c r="K5214" i="1"/>
  <c r="K5215" i="1"/>
  <c r="K5216" i="1"/>
  <c r="K5217" i="1"/>
  <c r="K5218" i="1"/>
  <c r="K5219" i="1"/>
  <c r="K5220" i="1"/>
  <c r="K5221" i="1"/>
  <c r="K5222" i="1"/>
  <c r="K5223" i="1"/>
  <c r="K5224" i="1"/>
  <c r="K5225" i="1"/>
  <c r="K5226" i="1"/>
  <c r="K5227" i="1"/>
  <c r="K5228" i="1"/>
  <c r="K5229" i="1"/>
  <c r="K5230" i="1"/>
  <c r="K5231" i="1"/>
  <c r="K5232" i="1"/>
  <c r="K5233" i="1"/>
  <c r="K5234" i="1"/>
  <c r="K5235" i="1"/>
  <c r="K5236" i="1"/>
  <c r="K5237" i="1"/>
  <c r="K5238" i="1"/>
  <c r="K5239" i="1"/>
  <c r="K5240" i="1"/>
  <c r="K5241" i="1"/>
  <c r="K5242" i="1"/>
  <c r="K5243" i="1"/>
  <c r="K5244" i="1"/>
  <c r="K5245" i="1"/>
  <c r="K5246" i="1"/>
  <c r="K5247" i="1"/>
  <c r="K5248" i="1"/>
  <c r="K5249" i="1"/>
  <c r="K5250" i="1"/>
  <c r="K5251" i="1"/>
  <c r="K5252" i="1"/>
  <c r="K5253" i="1"/>
  <c r="K5254" i="1"/>
  <c r="K5255" i="1"/>
  <c r="K5256" i="1"/>
  <c r="K5257" i="1"/>
  <c r="K5258" i="1"/>
  <c r="K5259" i="1"/>
  <c r="K5260" i="1"/>
  <c r="K5261" i="1"/>
  <c r="K5262" i="1"/>
  <c r="K5263" i="1"/>
  <c r="K5264" i="1"/>
  <c r="K5265" i="1"/>
  <c r="K5266" i="1"/>
  <c r="K5267" i="1"/>
  <c r="K5268" i="1"/>
  <c r="K5269" i="1"/>
  <c r="K5270" i="1"/>
  <c r="K5271" i="1"/>
  <c r="K5272" i="1"/>
  <c r="K5273" i="1"/>
  <c r="K5274" i="1"/>
  <c r="K5275" i="1"/>
  <c r="K5276" i="1"/>
  <c r="K5277" i="1"/>
  <c r="K5278" i="1"/>
  <c r="K5279" i="1"/>
  <c r="K5280" i="1"/>
  <c r="K5281" i="1"/>
  <c r="K5282" i="1"/>
  <c r="K5283" i="1"/>
  <c r="K5284" i="1"/>
  <c r="K5285" i="1"/>
  <c r="K5286" i="1"/>
  <c r="K5287" i="1"/>
  <c r="K5288" i="1"/>
  <c r="K5289" i="1"/>
  <c r="K5290" i="1"/>
  <c r="K5291" i="1"/>
  <c r="K5292" i="1"/>
  <c r="K5293" i="1"/>
  <c r="K5294" i="1"/>
  <c r="K5295" i="1"/>
  <c r="K5296" i="1"/>
  <c r="K5297" i="1"/>
  <c r="K5298" i="1"/>
  <c r="K5299" i="1"/>
  <c r="K5300" i="1"/>
  <c r="K5301" i="1"/>
  <c r="K5302" i="1"/>
  <c r="K5303" i="1"/>
  <c r="K5304" i="1"/>
  <c r="K5305" i="1"/>
  <c r="K5306" i="1"/>
  <c r="K5307" i="1"/>
  <c r="K5308" i="1"/>
  <c r="K5309" i="1"/>
  <c r="K5310" i="1"/>
  <c r="K5311" i="1"/>
  <c r="K5312" i="1"/>
  <c r="K5313" i="1"/>
  <c r="K5314" i="1"/>
  <c r="K5315" i="1"/>
  <c r="K5316" i="1"/>
  <c r="K5317" i="1"/>
  <c r="K5318" i="1"/>
  <c r="K5319" i="1"/>
  <c r="K5320" i="1"/>
  <c r="K5321" i="1"/>
  <c r="K5322" i="1"/>
  <c r="K5323" i="1"/>
  <c r="K5324" i="1"/>
  <c r="K5325" i="1"/>
  <c r="K5326" i="1"/>
  <c r="K5327" i="1"/>
  <c r="K5328" i="1"/>
  <c r="K5329" i="1"/>
  <c r="K5330" i="1"/>
  <c r="K5331" i="1"/>
  <c r="K5332" i="1"/>
  <c r="K5333" i="1"/>
  <c r="K5334" i="1"/>
  <c r="K5335" i="1"/>
  <c r="K5336" i="1"/>
  <c r="K5337" i="1"/>
  <c r="K5338" i="1"/>
  <c r="K5339" i="1"/>
  <c r="K5340" i="1"/>
  <c r="K5341" i="1"/>
  <c r="K5342" i="1"/>
  <c r="K5343" i="1"/>
  <c r="K5344" i="1"/>
  <c r="K5345" i="1"/>
  <c r="K5346" i="1"/>
  <c r="K5347" i="1"/>
  <c r="K5348" i="1"/>
  <c r="K5349" i="1"/>
  <c r="K5350" i="1"/>
  <c r="K5351" i="1"/>
  <c r="K5352" i="1"/>
  <c r="K5353" i="1"/>
  <c r="K5354" i="1"/>
  <c r="K5355" i="1"/>
  <c r="K5356" i="1"/>
  <c r="K5357" i="1"/>
  <c r="K5358" i="1"/>
  <c r="K5359" i="1"/>
  <c r="K5360" i="1"/>
  <c r="K5361" i="1"/>
  <c r="K5362" i="1"/>
  <c r="K5363" i="1"/>
  <c r="K5364" i="1"/>
  <c r="K5365" i="1"/>
  <c r="K5366" i="1"/>
  <c r="K5367" i="1"/>
  <c r="K5368" i="1"/>
  <c r="K5369" i="1"/>
  <c r="K5370" i="1"/>
  <c r="K5371" i="1"/>
  <c r="K5372" i="1"/>
  <c r="K5373" i="1"/>
  <c r="K5374" i="1"/>
  <c r="K5375" i="1"/>
  <c r="K5376" i="1"/>
  <c r="K5377" i="1"/>
  <c r="K5378" i="1"/>
  <c r="K5379" i="1"/>
  <c r="K5380" i="1"/>
  <c r="K5381" i="1"/>
  <c r="K5382" i="1"/>
  <c r="K5383" i="1"/>
  <c r="K5384" i="1"/>
  <c r="K5385" i="1"/>
  <c r="K5386" i="1"/>
  <c r="K5387" i="1"/>
  <c r="K5388" i="1"/>
  <c r="K5389" i="1"/>
  <c r="K5390" i="1"/>
  <c r="K5391" i="1"/>
  <c r="K5392" i="1"/>
  <c r="K5393" i="1"/>
  <c r="K5394" i="1"/>
  <c r="K5395" i="1"/>
  <c r="K5396" i="1"/>
  <c r="K5397" i="1"/>
  <c r="K5398" i="1"/>
  <c r="K5399" i="1"/>
  <c r="K5400" i="1"/>
  <c r="K5401" i="1"/>
  <c r="K5402" i="1"/>
  <c r="K5403" i="1"/>
  <c r="K5404" i="1"/>
  <c r="K5405" i="1"/>
  <c r="K5406" i="1"/>
  <c r="K5407" i="1"/>
  <c r="K5408" i="1"/>
  <c r="K5409" i="1"/>
  <c r="K5410" i="1"/>
  <c r="K5411" i="1"/>
  <c r="K5412" i="1"/>
  <c r="K5413" i="1"/>
  <c r="K5414" i="1"/>
  <c r="K5415" i="1"/>
  <c r="K5416" i="1"/>
  <c r="K5417" i="1"/>
  <c r="K5418" i="1"/>
  <c r="K5419" i="1"/>
  <c r="K5420" i="1"/>
  <c r="K5421" i="1"/>
  <c r="K5422" i="1"/>
  <c r="K5423" i="1"/>
  <c r="K5424" i="1"/>
  <c r="K5425" i="1"/>
  <c r="K5426" i="1"/>
  <c r="K5427" i="1"/>
  <c r="K5428" i="1"/>
  <c r="K5429" i="1"/>
  <c r="K5430" i="1"/>
  <c r="K5431" i="1"/>
  <c r="K5432" i="1"/>
  <c r="K5433" i="1"/>
  <c r="K5434" i="1"/>
  <c r="K5435" i="1"/>
  <c r="K5436" i="1"/>
  <c r="K5437" i="1"/>
  <c r="K5438" i="1"/>
  <c r="K5439" i="1"/>
  <c r="K5440" i="1"/>
  <c r="K5441" i="1"/>
  <c r="K5442" i="1"/>
  <c r="K5443" i="1"/>
  <c r="K5444" i="1"/>
  <c r="K5445" i="1"/>
  <c r="K5446" i="1"/>
  <c r="K5447" i="1"/>
  <c r="K5448" i="1"/>
  <c r="K5449" i="1"/>
  <c r="K5450" i="1"/>
  <c r="K5451" i="1"/>
  <c r="K5452" i="1"/>
  <c r="K5453" i="1"/>
  <c r="K5454" i="1"/>
  <c r="K5455" i="1"/>
  <c r="K5456" i="1"/>
  <c r="K5457" i="1"/>
  <c r="K5458" i="1"/>
  <c r="K5459" i="1"/>
  <c r="K5460" i="1"/>
  <c r="K5461" i="1"/>
  <c r="K5462" i="1"/>
  <c r="K5463" i="1"/>
  <c r="K5464" i="1"/>
  <c r="K5465" i="1"/>
  <c r="K5466" i="1"/>
  <c r="K5467" i="1"/>
  <c r="K5468" i="1"/>
  <c r="K5469" i="1"/>
  <c r="K5470" i="1"/>
  <c r="K5471" i="1"/>
  <c r="K5472" i="1"/>
  <c r="K5473" i="1"/>
  <c r="K5474" i="1"/>
  <c r="K5475" i="1"/>
  <c r="K5476" i="1"/>
  <c r="K5477" i="1"/>
  <c r="K5478" i="1"/>
  <c r="K5479" i="1"/>
  <c r="K5480" i="1"/>
  <c r="K5481" i="1"/>
  <c r="K5482" i="1"/>
  <c r="K5483" i="1"/>
  <c r="K5484" i="1"/>
  <c r="K5485" i="1"/>
  <c r="K5486" i="1"/>
  <c r="K5487" i="1"/>
  <c r="K5488" i="1"/>
  <c r="K5489" i="1"/>
  <c r="K5490" i="1"/>
  <c r="K5491" i="1"/>
  <c r="K5492" i="1"/>
  <c r="K5493" i="1"/>
  <c r="K5494" i="1"/>
  <c r="K5495" i="1"/>
  <c r="K5496" i="1"/>
  <c r="K5497" i="1"/>
  <c r="K5498" i="1"/>
  <c r="K5499" i="1"/>
  <c r="K5500" i="1"/>
  <c r="K5501" i="1"/>
  <c r="K5502" i="1"/>
  <c r="K5503" i="1"/>
  <c r="K5504" i="1"/>
  <c r="K5505" i="1"/>
  <c r="K5506" i="1"/>
  <c r="K5507" i="1"/>
  <c r="K5508" i="1"/>
  <c r="K5509" i="1"/>
  <c r="K5510" i="1"/>
  <c r="K5511" i="1"/>
  <c r="K5512" i="1"/>
  <c r="K5513" i="1"/>
  <c r="K5514" i="1"/>
  <c r="K5515" i="1"/>
  <c r="K5516" i="1"/>
  <c r="K5517" i="1"/>
  <c r="K5518" i="1"/>
  <c r="K5519" i="1"/>
  <c r="K5520" i="1"/>
  <c r="K5521" i="1"/>
  <c r="K5522" i="1"/>
  <c r="K5523" i="1"/>
  <c r="K5524" i="1"/>
  <c r="K5525" i="1"/>
  <c r="K5526" i="1"/>
  <c r="K5527" i="1"/>
  <c r="K5528" i="1"/>
  <c r="K5529" i="1"/>
  <c r="K5530" i="1"/>
  <c r="K5531" i="1"/>
  <c r="K5532" i="1"/>
  <c r="K5533" i="1"/>
  <c r="K5534" i="1"/>
  <c r="K5535" i="1"/>
  <c r="K5536" i="1"/>
  <c r="K5537" i="1"/>
  <c r="K5538" i="1"/>
  <c r="K5539" i="1"/>
  <c r="K5540" i="1"/>
  <c r="K5541" i="1"/>
  <c r="K5542" i="1"/>
  <c r="K5543" i="1"/>
  <c r="K5544" i="1"/>
  <c r="K5545" i="1"/>
  <c r="K5546" i="1"/>
  <c r="K5547" i="1"/>
  <c r="K5548" i="1"/>
  <c r="K5549" i="1"/>
  <c r="K5550" i="1"/>
  <c r="K5551" i="1"/>
  <c r="K5552" i="1"/>
  <c r="K5553" i="1"/>
  <c r="K5554" i="1"/>
  <c r="K5555" i="1"/>
  <c r="K5556" i="1"/>
  <c r="K5557" i="1"/>
  <c r="K5558" i="1"/>
  <c r="K5559" i="1"/>
  <c r="K5560" i="1"/>
  <c r="K5561" i="1"/>
  <c r="K5562" i="1"/>
  <c r="K5563" i="1"/>
  <c r="K5564" i="1"/>
  <c r="K5565" i="1"/>
  <c r="K5566" i="1"/>
  <c r="K5567" i="1"/>
  <c r="K5568" i="1"/>
  <c r="K5569" i="1"/>
  <c r="K5570" i="1"/>
  <c r="K5571" i="1"/>
  <c r="K5572" i="1"/>
  <c r="K5573" i="1"/>
  <c r="K5574" i="1"/>
  <c r="K5575" i="1"/>
  <c r="K5576" i="1"/>
  <c r="K5577" i="1"/>
  <c r="K5578" i="1"/>
  <c r="K5579" i="1"/>
  <c r="K5580" i="1"/>
  <c r="K5581" i="1"/>
  <c r="K5582" i="1"/>
  <c r="K5583" i="1"/>
  <c r="K5584" i="1"/>
  <c r="K5585" i="1"/>
  <c r="K5586" i="1"/>
  <c r="K5587" i="1"/>
  <c r="K5588" i="1"/>
  <c r="K5589" i="1"/>
  <c r="K5590" i="1"/>
  <c r="K5591" i="1"/>
  <c r="K5592" i="1"/>
  <c r="K5593" i="1"/>
  <c r="K5594" i="1"/>
  <c r="K5595" i="1"/>
  <c r="K5596" i="1"/>
  <c r="K5597" i="1"/>
  <c r="K5598" i="1"/>
  <c r="K5599" i="1"/>
  <c r="K5600" i="1"/>
  <c r="K5601" i="1"/>
  <c r="K5602" i="1"/>
  <c r="K5603" i="1"/>
  <c r="K5604" i="1"/>
  <c r="K5605" i="1"/>
  <c r="K5606" i="1"/>
  <c r="K5607" i="1"/>
  <c r="K5608" i="1"/>
  <c r="K5609" i="1"/>
  <c r="K5610" i="1"/>
  <c r="K5611" i="1"/>
  <c r="K5612" i="1"/>
  <c r="K5613" i="1"/>
  <c r="K5614" i="1"/>
  <c r="K5615" i="1"/>
  <c r="K5616" i="1"/>
  <c r="K5617" i="1"/>
  <c r="K5618" i="1"/>
  <c r="K5619" i="1"/>
  <c r="K5620" i="1"/>
  <c r="K5621" i="1"/>
  <c r="K5622" i="1"/>
  <c r="K5623" i="1"/>
  <c r="K5624" i="1"/>
  <c r="K5625" i="1"/>
  <c r="K5626" i="1"/>
  <c r="K5627" i="1"/>
  <c r="K5628" i="1"/>
  <c r="K5629" i="1"/>
  <c r="K5630" i="1"/>
  <c r="K5631" i="1"/>
  <c r="K5632" i="1"/>
  <c r="K5633" i="1"/>
  <c r="K5634" i="1"/>
  <c r="K5635" i="1"/>
  <c r="K5636" i="1"/>
  <c r="K5637" i="1"/>
  <c r="K5638" i="1"/>
  <c r="K5639" i="1"/>
  <c r="K5640" i="1"/>
  <c r="K5641" i="1"/>
  <c r="K5642" i="1"/>
  <c r="K5643" i="1"/>
  <c r="K5644" i="1"/>
  <c r="K5645" i="1"/>
  <c r="K5646" i="1"/>
  <c r="K5647" i="1"/>
  <c r="K5648" i="1"/>
  <c r="K5649" i="1"/>
  <c r="K5650" i="1"/>
  <c r="K5651" i="1"/>
  <c r="K5652" i="1"/>
  <c r="K5653" i="1"/>
  <c r="K5654" i="1"/>
  <c r="K5655" i="1"/>
  <c r="K5656" i="1"/>
  <c r="K5657" i="1"/>
  <c r="K5658" i="1"/>
  <c r="K5659" i="1"/>
  <c r="K5660" i="1"/>
  <c r="K5661" i="1"/>
  <c r="K5662" i="1"/>
  <c r="K5663" i="1"/>
  <c r="K5664" i="1"/>
  <c r="K5665" i="1"/>
  <c r="K5666" i="1"/>
  <c r="K5667" i="1"/>
  <c r="K5668" i="1"/>
  <c r="K5669" i="1"/>
  <c r="K5670" i="1"/>
  <c r="K5671" i="1"/>
  <c r="K5672" i="1"/>
  <c r="K5673" i="1"/>
  <c r="K5674" i="1"/>
  <c r="K5675" i="1"/>
  <c r="K5676" i="1"/>
  <c r="K5677" i="1"/>
  <c r="K5678" i="1"/>
  <c r="K5679" i="1"/>
  <c r="K5680" i="1"/>
  <c r="K5681" i="1"/>
  <c r="K5682" i="1"/>
  <c r="K5683" i="1"/>
  <c r="K5684" i="1"/>
  <c r="K5685" i="1"/>
  <c r="K5686" i="1"/>
  <c r="K5687" i="1"/>
  <c r="K5688" i="1"/>
  <c r="K5689" i="1"/>
  <c r="K5690" i="1"/>
  <c r="K5691" i="1"/>
  <c r="K5692" i="1"/>
  <c r="K5693" i="1"/>
  <c r="K5694" i="1"/>
  <c r="K5695" i="1"/>
  <c r="K5696" i="1"/>
  <c r="K5697" i="1"/>
  <c r="K5698" i="1"/>
  <c r="K5699" i="1"/>
  <c r="K5700" i="1"/>
  <c r="K5701" i="1"/>
  <c r="K5702" i="1"/>
  <c r="K5703" i="1"/>
  <c r="K5704" i="1"/>
  <c r="K5705" i="1"/>
  <c r="K5706" i="1"/>
  <c r="K5707" i="1"/>
  <c r="K5708" i="1"/>
  <c r="K5709" i="1"/>
  <c r="K5710" i="1"/>
  <c r="K5711" i="1"/>
  <c r="K5712" i="1"/>
  <c r="K5713" i="1"/>
  <c r="K5714" i="1"/>
  <c r="K5715" i="1"/>
  <c r="K5716" i="1"/>
  <c r="K5717" i="1"/>
  <c r="K5718" i="1"/>
  <c r="K5719" i="1"/>
  <c r="K5720" i="1"/>
  <c r="K5721" i="1"/>
  <c r="K5722" i="1"/>
  <c r="K5723" i="1"/>
  <c r="K5724" i="1"/>
  <c r="K5725" i="1"/>
  <c r="K5726" i="1"/>
  <c r="K5727" i="1"/>
  <c r="K5728" i="1"/>
  <c r="K5729" i="1"/>
  <c r="K5730" i="1"/>
  <c r="K5731" i="1"/>
  <c r="K5732" i="1"/>
  <c r="K5733" i="1"/>
  <c r="K5734" i="1"/>
  <c r="K5735" i="1"/>
  <c r="K5736" i="1"/>
  <c r="K5737" i="1"/>
  <c r="K5738" i="1"/>
  <c r="K5739" i="1"/>
  <c r="K5740" i="1"/>
  <c r="K5741" i="1"/>
  <c r="K5742" i="1"/>
  <c r="K5743" i="1"/>
  <c r="K5744" i="1"/>
  <c r="K5745" i="1"/>
  <c r="K5746" i="1"/>
  <c r="K5747" i="1"/>
  <c r="K5748" i="1"/>
  <c r="K5749" i="1"/>
  <c r="K5750" i="1"/>
  <c r="K5751" i="1"/>
  <c r="K5752" i="1"/>
  <c r="K5753" i="1"/>
  <c r="K5754" i="1"/>
  <c r="K5755" i="1"/>
  <c r="K5756" i="1"/>
  <c r="K5757" i="1"/>
  <c r="K5758" i="1"/>
  <c r="K5759" i="1"/>
  <c r="K5760" i="1"/>
  <c r="K5761" i="1"/>
  <c r="K5762" i="1"/>
  <c r="K5763" i="1"/>
  <c r="K5764" i="1"/>
  <c r="K5765" i="1"/>
  <c r="K5766" i="1"/>
  <c r="K5767" i="1"/>
  <c r="K5768" i="1"/>
  <c r="K5769" i="1"/>
  <c r="K5770" i="1"/>
  <c r="K5771" i="1"/>
  <c r="K5772" i="1"/>
  <c r="K5773" i="1"/>
  <c r="K5774" i="1"/>
  <c r="K5775" i="1"/>
  <c r="K5776" i="1"/>
  <c r="K5777" i="1"/>
  <c r="K5778" i="1"/>
  <c r="K5779" i="1"/>
  <c r="K5780" i="1"/>
  <c r="K5781" i="1"/>
  <c r="K5782" i="1"/>
  <c r="K5783" i="1"/>
  <c r="K5784" i="1"/>
  <c r="K5785" i="1"/>
  <c r="K5786" i="1"/>
  <c r="K5787" i="1"/>
  <c r="K5788" i="1"/>
  <c r="K5789" i="1"/>
  <c r="K5790" i="1"/>
  <c r="K5791" i="1"/>
  <c r="K5792" i="1"/>
  <c r="K5793" i="1"/>
  <c r="K5794" i="1"/>
  <c r="K5795" i="1"/>
  <c r="K5796" i="1"/>
  <c r="K5797" i="1"/>
  <c r="K5798" i="1"/>
  <c r="K5799" i="1"/>
  <c r="K5800" i="1"/>
  <c r="K5801" i="1"/>
  <c r="K5802" i="1"/>
  <c r="K5803" i="1"/>
  <c r="K5804" i="1"/>
  <c r="K5805" i="1"/>
  <c r="K5806" i="1"/>
  <c r="K5807" i="1"/>
  <c r="K5808" i="1"/>
  <c r="K5809" i="1"/>
  <c r="K5810" i="1"/>
  <c r="K5811" i="1"/>
  <c r="K5812" i="1"/>
  <c r="K5813" i="1"/>
  <c r="K5814" i="1"/>
  <c r="K5815" i="1"/>
  <c r="K5816" i="1"/>
  <c r="K5817" i="1"/>
  <c r="K5818" i="1"/>
  <c r="K5819" i="1"/>
  <c r="K5820" i="1"/>
  <c r="K5821" i="1"/>
  <c r="K5822" i="1"/>
  <c r="K5823" i="1"/>
  <c r="K5824" i="1"/>
  <c r="K5825" i="1"/>
  <c r="K5826" i="1"/>
  <c r="K5827" i="1"/>
  <c r="K5828" i="1"/>
  <c r="K5829" i="1"/>
  <c r="K5830" i="1"/>
  <c r="K5831" i="1"/>
  <c r="K5832" i="1"/>
  <c r="K5833" i="1"/>
  <c r="K5834" i="1"/>
  <c r="K5835" i="1"/>
  <c r="K5836" i="1"/>
  <c r="K5837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6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8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3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6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5" i="1"/>
  <c r="K4106" i="1"/>
  <c r="K4107" i="1"/>
  <c r="K4108" i="1"/>
  <c r="K4109" i="1"/>
  <c r="K4110" i="1"/>
  <c r="K4111" i="1"/>
  <c r="K4112" i="1"/>
  <c r="K4113" i="1"/>
  <c r="K4114" i="1"/>
  <c r="K4115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5" i="1"/>
  <c r="K4136" i="1"/>
  <c r="K4137" i="1"/>
  <c r="K4138" i="1"/>
  <c r="K4139" i="1"/>
  <c r="K4140" i="1"/>
  <c r="K4141" i="1"/>
  <c r="K4142" i="1"/>
  <c r="K4143" i="1"/>
  <c r="K4144" i="1"/>
  <c r="K4145" i="1"/>
  <c r="K4146" i="1"/>
  <c r="K4147" i="1"/>
  <c r="K4148" i="1"/>
  <c r="K4149" i="1"/>
  <c r="K4150" i="1"/>
  <c r="K4151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0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6" i="1"/>
  <c r="K4187" i="1"/>
  <c r="K4188" i="1"/>
  <c r="K4189" i="1"/>
  <c r="K4190" i="1"/>
  <c r="K4191" i="1"/>
  <c r="K4192" i="1"/>
  <c r="K4193" i="1"/>
  <c r="K4194" i="1"/>
  <c r="K4195" i="1"/>
  <c r="K4196" i="1"/>
  <c r="K4197" i="1"/>
  <c r="K4198" i="1"/>
  <c r="K4199" i="1"/>
  <c r="K4200" i="1"/>
  <c r="K4201" i="1"/>
  <c r="K4202" i="1"/>
  <c r="K4203" i="1"/>
  <c r="K4204" i="1"/>
  <c r="K4205" i="1"/>
  <c r="K4206" i="1"/>
  <c r="K4207" i="1"/>
  <c r="K4208" i="1"/>
  <c r="K4209" i="1"/>
  <c r="K4210" i="1"/>
  <c r="K4211" i="1"/>
  <c r="K4212" i="1"/>
  <c r="K4213" i="1"/>
  <c r="K4214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4" i="1"/>
  <c r="K4235" i="1"/>
  <c r="K4236" i="1"/>
  <c r="K4237" i="1"/>
  <c r="K4238" i="1"/>
  <c r="K4239" i="1"/>
  <c r="K4240" i="1"/>
  <c r="K4241" i="1"/>
  <c r="K4242" i="1"/>
  <c r="K4243" i="1"/>
  <c r="K4244" i="1"/>
  <c r="K4245" i="1"/>
  <c r="K4246" i="1"/>
  <c r="K4247" i="1"/>
  <c r="K4248" i="1"/>
  <c r="K4249" i="1"/>
  <c r="K4250" i="1"/>
  <c r="K4251" i="1"/>
  <c r="K4252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2" i="1"/>
  <c r="K4273" i="1"/>
  <c r="K4274" i="1"/>
  <c r="K4275" i="1"/>
  <c r="K4276" i="1"/>
  <c r="K4277" i="1"/>
  <c r="K4278" i="1"/>
  <c r="K4279" i="1"/>
  <c r="K4280" i="1"/>
  <c r="K4281" i="1"/>
  <c r="K4282" i="1"/>
  <c r="K4283" i="1"/>
  <c r="K4284" i="1"/>
  <c r="K4285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8" i="1"/>
  <c r="K4319" i="1"/>
  <c r="K4320" i="1"/>
  <c r="K4321" i="1"/>
  <c r="K4322" i="1"/>
  <c r="K4323" i="1"/>
  <c r="K4324" i="1"/>
  <c r="K4325" i="1"/>
  <c r="K4326" i="1"/>
  <c r="K4327" i="1"/>
  <c r="K4328" i="1"/>
  <c r="K4329" i="1"/>
  <c r="K4330" i="1"/>
  <c r="K4331" i="1"/>
  <c r="K4332" i="1"/>
  <c r="K4333" i="1"/>
  <c r="K4334" i="1"/>
  <c r="K4335" i="1"/>
  <c r="K4336" i="1"/>
  <c r="K4337" i="1"/>
  <c r="K4338" i="1"/>
  <c r="K4339" i="1"/>
  <c r="K4340" i="1"/>
  <c r="K4341" i="1"/>
  <c r="K4342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2" i="1"/>
  <c r="K4363" i="1"/>
  <c r="K4364" i="1"/>
  <c r="K4365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2" i="1"/>
  <c r="K4383" i="1"/>
  <c r="K4384" i="1"/>
  <c r="K4385" i="1"/>
  <c r="K4386" i="1"/>
  <c r="K4387" i="1"/>
  <c r="K4388" i="1"/>
  <c r="K4389" i="1"/>
  <c r="K4390" i="1"/>
  <c r="K4391" i="1"/>
  <c r="K4392" i="1"/>
  <c r="K4393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09" i="1"/>
  <c r="K4410" i="1"/>
  <c r="K4411" i="1"/>
  <c r="K4412" i="1"/>
  <c r="K4413" i="1"/>
  <c r="K4414" i="1"/>
  <c r="K4415" i="1"/>
  <c r="K4416" i="1"/>
  <c r="K4417" i="1"/>
  <c r="K4418" i="1"/>
  <c r="K4419" i="1"/>
  <c r="K4420" i="1"/>
  <c r="K4421" i="1"/>
  <c r="K4422" i="1"/>
  <c r="K4423" i="1"/>
  <c r="K4424" i="1"/>
  <c r="K4425" i="1"/>
  <c r="K4426" i="1"/>
  <c r="K4427" i="1"/>
  <c r="K4428" i="1"/>
  <c r="K4429" i="1"/>
  <c r="K4430" i="1"/>
  <c r="K4431" i="1"/>
  <c r="K4432" i="1"/>
  <c r="K4433" i="1"/>
  <c r="K4434" i="1"/>
  <c r="K4435" i="1"/>
  <c r="K4436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7" i="1"/>
  <c r="K4458" i="1"/>
  <c r="K4459" i="1"/>
  <c r="K4460" i="1"/>
  <c r="K4461" i="1"/>
  <c r="K4462" i="1"/>
  <c r="K4463" i="1"/>
  <c r="K4464" i="1"/>
  <c r="K4465" i="1"/>
  <c r="K4466" i="1"/>
  <c r="K4467" i="1"/>
  <c r="K4468" i="1"/>
  <c r="K4469" i="1"/>
  <c r="K4470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5" i="1"/>
  <c r="K4486" i="1"/>
  <c r="K4487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2" i="1"/>
  <c r="K4503" i="1"/>
  <c r="K4504" i="1"/>
  <c r="K4505" i="1"/>
  <c r="K4506" i="1"/>
  <c r="K4507" i="1"/>
  <c r="K4508" i="1"/>
  <c r="K4509" i="1"/>
  <c r="K4510" i="1"/>
  <c r="K4511" i="1"/>
  <c r="K4512" i="1"/>
  <c r="K4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C49" i="6" l="1"/>
  <c r="F38" i="6"/>
  <c r="E28" i="6"/>
  <c r="D18" i="6"/>
  <c r="D67" i="6"/>
  <c r="E53" i="6"/>
  <c r="F39" i="6"/>
  <c r="C26" i="6"/>
  <c r="F15" i="6"/>
  <c r="F64" i="6"/>
  <c r="E54" i="6"/>
  <c r="D44" i="6"/>
  <c r="C34" i="6"/>
  <c r="F23" i="6"/>
  <c r="E13" i="6"/>
  <c r="E62" i="6"/>
  <c r="D52" i="6"/>
  <c r="G302" i="6"/>
  <c r="G288" i="6"/>
  <c r="G232" i="6"/>
  <c r="G218" i="6"/>
  <c r="G148" i="6"/>
  <c r="G229" i="6"/>
  <c r="G215" i="6"/>
  <c r="G201" i="6"/>
  <c r="G187" i="6"/>
  <c r="G173" i="6"/>
  <c r="G159" i="6"/>
  <c r="G145" i="6"/>
  <c r="G131" i="6"/>
  <c r="G117" i="6"/>
  <c r="G103" i="6"/>
  <c r="G89" i="6"/>
  <c r="G75" i="6"/>
  <c r="G344" i="6"/>
  <c r="G330" i="6"/>
  <c r="E322" i="6"/>
  <c r="G313" i="6"/>
  <c r="G285" i="6"/>
  <c r="G271" i="6"/>
  <c r="G257" i="6"/>
  <c r="G243" i="6"/>
  <c r="E316" i="6"/>
  <c r="G310" i="6"/>
  <c r="E302" i="6"/>
  <c r="G296" i="6"/>
  <c r="E288" i="6"/>
  <c r="G282" i="6"/>
  <c r="E274" i="6"/>
  <c r="G268" i="6"/>
  <c r="E260" i="6"/>
  <c r="G254" i="6"/>
  <c r="E246" i="6"/>
  <c r="G240" i="6"/>
  <c r="E232" i="6"/>
  <c r="G226" i="6"/>
  <c r="E218" i="6"/>
  <c r="G212" i="6"/>
  <c r="E204" i="6"/>
  <c r="G198" i="6"/>
  <c r="E190" i="6"/>
  <c r="G184" i="6"/>
  <c r="E176" i="6"/>
  <c r="G170" i="6"/>
  <c r="E162" i="6"/>
  <c r="G156" i="6"/>
  <c r="E148" i="6"/>
  <c r="G142" i="6"/>
  <c r="E134" i="6"/>
  <c r="G128" i="6"/>
  <c r="E120" i="6"/>
  <c r="G114" i="6"/>
  <c r="E106" i="6"/>
  <c r="G100" i="6"/>
  <c r="E92" i="6"/>
  <c r="G86" i="6"/>
  <c r="E78" i="6"/>
  <c r="G72" i="6"/>
  <c r="E55" i="6" s="1"/>
  <c r="E347" i="6"/>
  <c r="G341" i="6"/>
  <c r="G327" i="6"/>
  <c r="D322" i="6"/>
  <c r="G316" i="6"/>
  <c r="G274" i="6"/>
  <c r="G260" i="6"/>
  <c r="G176" i="6"/>
  <c r="G162" i="6"/>
  <c r="G299" i="6"/>
  <c r="D246" i="6"/>
  <c r="G237" i="6"/>
  <c r="G223" i="6"/>
  <c r="G209" i="6"/>
  <c r="D204" i="6"/>
  <c r="G195" i="6"/>
  <c r="D190" i="6"/>
  <c r="G181" i="6"/>
  <c r="G167" i="6"/>
  <c r="G153" i="6"/>
  <c r="G139" i="6"/>
  <c r="D134" i="6"/>
  <c r="G125" i="6"/>
  <c r="D120" i="6"/>
  <c r="G111" i="6"/>
  <c r="D106" i="6"/>
  <c r="G97" i="6"/>
  <c r="D92" i="6"/>
  <c r="G83" i="6"/>
  <c r="D78" i="6"/>
  <c r="E10" i="6" s="1"/>
  <c r="E344" i="6"/>
  <c r="E330" i="6"/>
  <c r="G324" i="6"/>
  <c r="E341" i="6"/>
  <c r="E327" i="6"/>
  <c r="G321" i="6"/>
  <c r="E324" i="6"/>
  <c r="E321" i="6"/>
  <c r="G309" i="6"/>
  <c r="G267" i="6"/>
  <c r="G253" i="6"/>
  <c r="G239" i="6"/>
  <c r="G71" i="6"/>
  <c r="E8" i="6" s="1"/>
  <c r="G340" i="6"/>
  <c r="G326" i="6"/>
  <c r="G211" i="6"/>
  <c r="G197" i="6"/>
  <c r="G183" i="6"/>
  <c r="G169" i="6"/>
  <c r="G155" i="6"/>
  <c r="G141" i="6"/>
  <c r="G113" i="6"/>
  <c r="G99" i="6"/>
  <c r="G320" i="6"/>
  <c r="E312" i="6"/>
  <c r="G306" i="6"/>
  <c r="E298" i="6"/>
  <c r="G292" i="6"/>
  <c r="E284" i="6"/>
  <c r="G278" i="6"/>
  <c r="E270" i="6"/>
  <c r="G264" i="6"/>
  <c r="E256" i="6"/>
  <c r="G250" i="6"/>
  <c r="E242" i="6"/>
  <c r="G236" i="6"/>
  <c r="G222" i="6"/>
  <c r="G208" i="6"/>
  <c r="G194" i="6"/>
  <c r="G180" i="6"/>
  <c r="G166" i="6"/>
  <c r="G152" i="6"/>
  <c r="G138" i="6"/>
  <c r="G124" i="6"/>
  <c r="G110" i="6"/>
  <c r="G96" i="6"/>
  <c r="G82" i="6"/>
  <c r="G351" i="6"/>
  <c r="G337" i="6"/>
  <c r="G323" i="6"/>
  <c r="G295" i="6"/>
  <c r="G281" i="6"/>
  <c r="G225" i="6"/>
  <c r="G127" i="6"/>
  <c r="G85" i="6"/>
  <c r="E309" i="6"/>
  <c r="E295" i="6"/>
  <c r="E281" i="6"/>
  <c r="E267" i="6"/>
  <c r="E253" i="6"/>
  <c r="E239" i="6"/>
  <c r="E225" i="6"/>
  <c r="E211" i="6"/>
  <c r="E197" i="6"/>
  <c r="E183" i="6"/>
  <c r="E169" i="6"/>
  <c r="E155" i="6"/>
  <c r="E141" i="6"/>
  <c r="E127" i="6"/>
  <c r="E113" i="6"/>
  <c r="E99" i="6"/>
  <c r="E85" i="6"/>
  <c r="E71" i="6"/>
  <c r="D8" i="6" s="1"/>
  <c r="G348" i="6"/>
  <c r="E340" i="6"/>
  <c r="E326" i="6"/>
  <c r="G331" i="6"/>
  <c r="E323" i="6"/>
  <c r="D59" i="6" l="1"/>
  <c r="D10" i="6"/>
  <c r="E20" i="6"/>
  <c r="F30" i="6"/>
  <c r="C41" i="6"/>
  <c r="D51" i="6"/>
  <c r="E61" i="6"/>
  <c r="E12" i="6"/>
  <c r="F22" i="6"/>
  <c r="C33" i="6"/>
  <c r="F46" i="6"/>
  <c r="E60" i="6"/>
  <c r="E11" i="6"/>
  <c r="D25" i="6"/>
  <c r="E35" i="6"/>
  <c r="F45" i="6"/>
  <c r="C56" i="6"/>
  <c r="F55" i="6"/>
  <c r="C66" i="6"/>
  <c r="C17" i="6"/>
  <c r="D27" i="6"/>
  <c r="E37" i="6"/>
  <c r="F47" i="6"/>
  <c r="C58" i="6"/>
  <c r="C9" i="6"/>
  <c r="D19" i="6"/>
  <c r="E29" i="6"/>
  <c r="D43" i="6"/>
  <c r="C57" i="6"/>
  <c r="C8" i="6"/>
  <c r="F21" i="6"/>
  <c r="C32" i="6"/>
  <c r="D42" i="6"/>
  <c r="E52" i="6"/>
  <c r="F48" i="6"/>
  <c r="C59" i="6"/>
  <c r="C10" i="6"/>
  <c r="D20" i="6"/>
  <c r="E30" i="6"/>
  <c r="F40" i="6"/>
  <c r="C51" i="6"/>
  <c r="D61" i="6"/>
  <c r="D12" i="6"/>
  <c r="E22" i="6"/>
  <c r="D36" i="6"/>
  <c r="C50" i="6"/>
  <c r="F63" i="6"/>
  <c r="F14" i="6"/>
  <c r="C25" i="6"/>
  <c r="D35" i="6"/>
  <c r="E45" i="6"/>
  <c r="D45" i="6"/>
  <c r="F65" i="6"/>
  <c r="F16" i="6"/>
  <c r="C27" i="6"/>
  <c r="D37" i="6"/>
  <c r="E47" i="6"/>
  <c r="F57" i="6"/>
  <c r="F8" i="6"/>
  <c r="C19" i="6"/>
  <c r="F32" i="6"/>
  <c r="E46" i="6"/>
  <c r="D60" i="6"/>
  <c r="D11" i="6"/>
  <c r="E21" i="6"/>
  <c r="F31" i="6"/>
  <c r="C42" i="6"/>
  <c r="D38" i="6"/>
  <c r="E48" i="6"/>
  <c r="F58" i="6"/>
  <c r="F9" i="6"/>
  <c r="C20" i="6"/>
  <c r="D30" i="6"/>
  <c r="E40" i="6"/>
  <c r="F50" i="6"/>
  <c r="C61" i="6"/>
  <c r="C12" i="6"/>
  <c r="F25" i="6"/>
  <c r="E39" i="6"/>
  <c r="D53" i="6"/>
  <c r="E63" i="6"/>
  <c r="E14" i="6"/>
  <c r="F24" i="6"/>
  <c r="C35" i="6"/>
  <c r="C52" i="6"/>
  <c r="D13" i="6"/>
  <c r="F33" i="6"/>
  <c r="C44" i="6"/>
  <c r="E64" i="6"/>
  <c r="E15" i="6"/>
  <c r="D29" i="6"/>
  <c r="C43" i="6"/>
  <c r="F56" i="6"/>
  <c r="C67" i="6"/>
  <c r="C18" i="6"/>
  <c r="E38" i="6"/>
  <c r="F34" i="6"/>
  <c r="C45" i="6"/>
  <c r="D55" i="6"/>
  <c r="E65" i="6"/>
  <c r="E16" i="6"/>
  <c r="F26" i="6"/>
  <c r="C37" i="6"/>
  <c r="D47" i="6"/>
  <c r="E57" i="6"/>
  <c r="D22" i="6"/>
  <c r="C36" i="6"/>
  <c r="F49" i="6"/>
  <c r="C60" i="6"/>
  <c r="C11" i="6"/>
  <c r="D21" i="6"/>
  <c r="E31" i="6"/>
  <c r="D31" i="6"/>
  <c r="E41" i="6"/>
  <c r="F51" i="6"/>
  <c r="C62" i="6"/>
  <c r="C13" i="6"/>
  <c r="D23" i="6"/>
  <c r="E33" i="6"/>
  <c r="F43" i="6"/>
  <c r="C54" i="6"/>
  <c r="F67" i="6"/>
  <c r="F18" i="6"/>
  <c r="E32" i="6"/>
  <c r="D46" i="6"/>
  <c r="E56" i="6"/>
  <c r="F66" i="6"/>
  <c r="F17" i="6"/>
  <c r="C28" i="6"/>
  <c r="F27" i="6"/>
  <c r="C38" i="6"/>
  <c r="D48" i="6"/>
  <c r="E58" i="6"/>
  <c r="E9" i="6"/>
  <c r="F19" i="6"/>
  <c r="C30" i="6"/>
  <c r="D40" i="6"/>
  <c r="E50" i="6"/>
  <c r="D64" i="6"/>
  <c r="D15" i="6"/>
  <c r="C29" i="6"/>
  <c r="F42" i="6"/>
  <c r="C53" i="6"/>
  <c r="D63" i="6"/>
  <c r="D14" i="6"/>
  <c r="E24" i="6"/>
  <c r="D24" i="6"/>
  <c r="E34" i="6"/>
  <c r="F44" i="6"/>
  <c r="C55" i="6"/>
  <c r="D65" i="6"/>
  <c r="D16" i="6"/>
  <c r="E26" i="6"/>
  <c r="F36" i="6"/>
  <c r="C47" i="6"/>
  <c r="F60" i="6"/>
  <c r="F11" i="6"/>
  <c r="E25" i="6"/>
  <c r="D39" i="6"/>
  <c r="E49" i="6"/>
  <c r="F59" i="6"/>
  <c r="F10" i="6"/>
  <c r="C21" i="6"/>
  <c r="F20" i="6"/>
  <c r="C31" i="6"/>
  <c r="D41" i="6"/>
  <c r="E51" i="6"/>
  <c r="F61" i="6"/>
  <c r="F12" i="6"/>
  <c r="C23" i="6"/>
  <c r="D33" i="6"/>
  <c r="E43" i="6"/>
  <c r="D57" i="6"/>
  <c r="C22" i="6"/>
  <c r="F35" i="6"/>
  <c r="C46" i="6"/>
  <c r="D56" i="6"/>
  <c r="E66" i="6"/>
  <c r="E17" i="6"/>
  <c r="F41" i="6"/>
  <c r="D62" i="6"/>
  <c r="E23" i="6"/>
  <c r="D54" i="6"/>
  <c r="D28" i="6"/>
  <c r="D66" i="6"/>
  <c r="D17" i="6"/>
  <c r="E27" i="6"/>
  <c r="F37" i="6"/>
  <c r="C48" i="6"/>
  <c r="D58" i="6"/>
  <c r="D9" i="6"/>
  <c r="E19" i="6"/>
  <c r="F29" i="6"/>
  <c r="C40" i="6"/>
  <c r="F53" i="6"/>
  <c r="E67" i="6"/>
  <c r="E18" i="6"/>
  <c r="D32" i="6"/>
  <c r="E42" i="6"/>
  <c r="F52" i="6"/>
  <c r="C63" i="6"/>
  <c r="C14" i="6"/>
  <c r="F62" i="6"/>
  <c r="F13" i="6"/>
  <c r="C24" i="6"/>
  <c r="D34" i="6"/>
  <c r="E44" i="6"/>
  <c r="F54" i="6"/>
  <c r="C65" i="6"/>
  <c r="C16" i="6"/>
  <c r="D26" i="6"/>
  <c r="E36" i="6"/>
  <c r="D50" i="6"/>
  <c r="C64" i="6"/>
  <c r="C15" i="6"/>
  <c r="F28" i="6"/>
  <c r="C39" i="6"/>
  <c r="D49" i="6"/>
  <c r="E59" i="6"/>
  <c r="C68" i="6" l="1"/>
  <c r="D68" i="6"/>
  <c r="E68" i="6"/>
  <c r="F6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<sst xmlns="http://schemas.openxmlformats.org/spreadsheetml/2006/main" count="18181" uniqueCount="4925">
  <si>
    <t>Opportunity and products</t>
  </si>
  <si>
    <t>As of 2025-06-18 12:10:16 Greenwich Mean Time/GMT • Generated by Alastair Matchett</t>
  </si>
  <si>
    <t>Filtered By</t>
  </si>
  <si>
    <t>Date Field: Close Date equals Custom (01/01/2021 to 31/12/2025)</t>
  </si>
  <si>
    <t>Show: All opportunities</t>
  </si>
  <si>
    <t>Opportunity Status: Any</t>
  </si>
  <si>
    <t>Probability: All</t>
  </si>
  <si>
    <t>Stage not equal to Closed Lost</t>
  </si>
  <si>
    <t>Account Name  ↑</t>
  </si>
  <si>
    <t>Amount</t>
  </si>
  <si>
    <t>Opportunity Name</t>
  </si>
  <si>
    <t>Close Date</t>
  </si>
  <si>
    <t>Created Date</t>
  </si>
  <si>
    <t>Total Revenue (converted)</t>
  </si>
  <si>
    <t>Quantity</t>
  </si>
  <si>
    <t>Product Name</t>
  </si>
  <si>
    <t>Total Price (converted)</t>
  </si>
  <si>
    <t>Varsity Equity plc</t>
  </si>
  <si>
    <t>Alder Holdings Inc</t>
  </si>
  <si>
    <t>Valemont Private plc</t>
  </si>
  <si>
    <t>Lancer Ventures plc</t>
  </si>
  <si>
    <t>Glenmore Asset Management LLP</t>
  </si>
  <si>
    <t>Norcross Trust AG</t>
  </si>
  <si>
    <t>Ashford Financial plc</t>
  </si>
  <si>
    <t>Dearborn Private</t>
  </si>
  <si>
    <t>Ulster Partners LLP</t>
  </si>
  <si>
    <t>Jarrow Credit</t>
  </si>
  <si>
    <t>Northbridge Management Inc</t>
  </si>
  <si>
    <t>Linden Investments Inc</t>
  </si>
  <si>
    <t>Cromwell Partners AG</t>
  </si>
  <si>
    <t>Upton Ventures AG</t>
  </si>
  <si>
    <t>Quinnell Asset Management SA</t>
  </si>
  <si>
    <t>Pierpont Credit LLP</t>
  </si>
  <si>
    <t>Valemont Asset Management</t>
  </si>
  <si>
    <t>Zephyr Wealth SA</t>
  </si>
  <si>
    <t>Underhill Partners</t>
  </si>
  <si>
    <t>Inverness Markets LLP</t>
  </si>
  <si>
    <t>Ironside Capital Ltd</t>
  </si>
  <si>
    <t>Mayfair Private</t>
  </si>
  <si>
    <t>Fairhaven Trust</t>
  </si>
  <si>
    <t>Valemont Trust LLP</t>
  </si>
  <si>
    <t>Pembroke Management LLP</t>
  </si>
  <si>
    <t>Zurich Bay Global</t>
  </si>
  <si>
    <t>Inverness Global Ltd</t>
  </si>
  <si>
    <t>Upton Investments SA</t>
  </si>
  <si>
    <t>Westbrook Equity plc</t>
  </si>
  <si>
    <t>Cairn Strategies</t>
  </si>
  <si>
    <t>Inverness Credit LLC</t>
  </si>
  <si>
    <t>Hawthorn Trust LLC</t>
  </si>
  <si>
    <t>Jarrow Resources</t>
  </si>
  <si>
    <t>Lancer Management LLP</t>
  </si>
  <si>
    <t>Xerxes Holdings SA</t>
  </si>
  <si>
    <t>Cairn Group Ltd</t>
  </si>
  <si>
    <t>Monarch Wealth Ltd</t>
  </si>
  <si>
    <t>Parkside Private plc</t>
  </si>
  <si>
    <t>Argent Bancorp Ltd</t>
  </si>
  <si>
    <t>Kensington Resources Ltd</t>
  </si>
  <si>
    <t>Ashford Fund AG</t>
  </si>
  <si>
    <t>Quorn Resources LLP</t>
  </si>
  <si>
    <t>Varsity Financial LLP</t>
  </si>
  <si>
    <t>Dearborn Trust SA</t>
  </si>
  <si>
    <t>Westbrook Asset Management Ltd</t>
  </si>
  <si>
    <t>Cromwell Group</t>
  </si>
  <si>
    <t>Tiverton Strategies LLP</t>
  </si>
  <si>
    <t>Northbridge Global LLC</t>
  </si>
  <si>
    <t>Forester Equity Ltd</t>
  </si>
  <si>
    <t>Briar Securities Ltd</t>
  </si>
  <si>
    <t>Rosemont Investments Inc</t>
  </si>
  <si>
    <t>Whitaker Global AG</t>
  </si>
  <si>
    <t>Sterling Investments LLC</t>
  </si>
  <si>
    <t>Zenith Wealth LLP</t>
  </si>
  <si>
    <t>Northbridge Trust LLC</t>
  </si>
  <si>
    <t>Juniper Asset Management</t>
  </si>
  <si>
    <t>Tiverton Group Inc</t>
  </si>
  <si>
    <t>Elmwood Trust</t>
  </si>
  <si>
    <t>Linden Equity LLP</t>
  </si>
  <si>
    <t>Pierpont Credit plc</t>
  </si>
  <si>
    <t>Rosemont Equity LLP</t>
  </si>
  <si>
    <t>Whitaker Bancorp LLP</t>
  </si>
  <si>
    <t>Forester Global</t>
  </si>
  <si>
    <t>Mayfair Management plc</t>
  </si>
  <si>
    <t>Glenmore Partners</t>
  </si>
  <si>
    <t>Northbridge Credit SA</t>
  </si>
  <si>
    <t>Hadley Strategies plc</t>
  </si>
  <si>
    <t>Xander Management plc</t>
  </si>
  <si>
    <t>Varsity Investments Inc</t>
  </si>
  <si>
    <t>Quorn Wealth Ltd</t>
  </si>
  <si>
    <t>Vantage Private LLC</t>
  </si>
  <si>
    <t>Ogilvy Holdings Ltd</t>
  </si>
  <si>
    <t>Blackwood Partners AG</t>
  </si>
  <si>
    <t>Emberly Strategies plc</t>
  </si>
  <si>
    <t>Kilburn Trust LLP</t>
  </si>
  <si>
    <t>Valemont Holdings</t>
  </si>
  <si>
    <t>Westbrook Equity AG</t>
  </si>
  <si>
    <t>Emberly Bancorp plc</t>
  </si>
  <si>
    <t>Parkside Wealth Inc</t>
  </si>
  <si>
    <t>Jessup Financial Inc</t>
  </si>
  <si>
    <t>Harrow Investments LLC</t>
  </si>
  <si>
    <t>Larkspur Credit LLC</t>
  </si>
  <si>
    <t>Pembroke Global AG</t>
  </si>
  <si>
    <t>Inverness Advisors</t>
  </si>
  <si>
    <t>Larkspur Markets</t>
  </si>
  <si>
    <t>Quorn Equity Inc</t>
  </si>
  <si>
    <t>Hawthorn Management</t>
  </si>
  <si>
    <t>Dunmore Ventures SA</t>
  </si>
  <si>
    <t>Silvermark Advisors</t>
  </si>
  <si>
    <t>Glenmore Wealth plc</t>
  </si>
  <si>
    <t>Redwood Bancorp Inc</t>
  </si>
  <si>
    <t>Northbridge Partners</t>
  </si>
  <si>
    <t>Evergreen Ventures SA</t>
  </si>
  <si>
    <t>Alder Global</t>
  </si>
  <si>
    <t>Blackwood Securities Ltd</t>
  </si>
  <si>
    <t>Valemont Management Inc</t>
  </si>
  <si>
    <t>Parkside Markets</t>
  </si>
  <si>
    <t>Ulster Credit plc</t>
  </si>
  <si>
    <t>Vantage Trust AG</t>
  </si>
  <si>
    <t>Linden Asset Management Inc</t>
  </si>
  <si>
    <t>Glenmore Global SA</t>
  </si>
  <si>
    <t>Redwood Global</t>
  </si>
  <si>
    <t>Yew Fund LLC</t>
  </si>
  <si>
    <t>Xander Wealth plc</t>
  </si>
  <si>
    <t>Elmwood Resources LLC</t>
  </si>
  <si>
    <t>Quorn Equity Ltd</t>
  </si>
  <si>
    <t>Queensbury Management AG</t>
  </si>
  <si>
    <t>Pierpont Trust LLP</t>
  </si>
  <si>
    <t>Westbrook Strategies Inc</t>
  </si>
  <si>
    <t>Valemont Private SA</t>
  </si>
  <si>
    <t>Fenwick Trust LLP</t>
  </si>
  <si>
    <t>Ogilvy Resources Inc</t>
  </si>
  <si>
    <t>Lancer Partners Inc</t>
  </si>
  <si>
    <t>Rosemont Wealth Ltd</t>
  </si>
  <si>
    <t>Jessup Private SA</t>
  </si>
  <si>
    <t>Orwell Capital LLP</t>
  </si>
  <si>
    <t>Hawthorn Advisors Ltd</t>
  </si>
  <si>
    <t>Marlow Management SA</t>
  </si>
  <si>
    <t>Granite Capital LLC</t>
  </si>
  <si>
    <t>Cairn Ventures plc</t>
  </si>
  <si>
    <t>Xander Resources plc</t>
  </si>
  <si>
    <t>Bellweather Advisors AG</t>
  </si>
  <si>
    <t>Sterling Financial LLC</t>
  </si>
  <si>
    <t>Ulster Trust Inc</t>
  </si>
  <si>
    <t>Jarrow Trust</t>
  </si>
  <si>
    <t>Ironside Partners</t>
  </si>
  <si>
    <t>Bellweather Ventures LLC</t>
  </si>
  <si>
    <t>Zurich Bay Global plc</t>
  </si>
  <si>
    <t>Bellweather Wealth</t>
  </si>
  <si>
    <t>Fenwick Bancorp Ltd</t>
  </si>
  <si>
    <t>Parkside Bancorp Inc</t>
  </si>
  <si>
    <t>Kensington Partners SA</t>
  </si>
  <si>
    <t>Inverness Resources plc</t>
  </si>
  <si>
    <t>Norcross Markets LLP</t>
  </si>
  <si>
    <t>Larkspur Global SA</t>
  </si>
  <si>
    <t>Parkside Fund LLC</t>
  </si>
  <si>
    <t>Kensington Wealth AG</t>
  </si>
  <si>
    <t>Redwood Group</t>
  </si>
  <si>
    <t>Pembroke Fund</t>
  </si>
  <si>
    <t>Winslow Global LLC</t>
  </si>
  <si>
    <t>Dearborn Investments SA</t>
  </si>
  <si>
    <t>Hadley Ventures plc</t>
  </si>
  <si>
    <t>Kilburn Group AG</t>
  </si>
  <si>
    <t>Orwell Group plc</t>
  </si>
  <si>
    <t>Granite Advisors</t>
  </si>
  <si>
    <t>Quinnell Financial Inc</t>
  </si>
  <si>
    <t>Whitaker Financial SA</t>
  </si>
  <si>
    <t>Monarch Strategies plc</t>
  </si>
  <si>
    <t>Bellweather Group Inc</t>
  </si>
  <si>
    <t>Hadley Equity Inc</t>
  </si>
  <si>
    <t>Thornfield Financial</t>
  </si>
  <si>
    <t>Pierpont Investments Ltd</t>
  </si>
  <si>
    <t>Thornfield Credit</t>
  </si>
  <si>
    <t>Alder Partners</t>
  </si>
  <si>
    <t>Hadley Wealth plc</t>
  </si>
  <si>
    <t>Evergreen Global Inc</t>
  </si>
  <si>
    <t>Mayfair Credit Inc</t>
  </si>
  <si>
    <t>Jessup Global</t>
  </si>
  <si>
    <t>Dalton Capital SA</t>
  </si>
  <si>
    <t>Oakmere Securities SA</t>
  </si>
  <si>
    <t>Underhill Asset Management AG</t>
  </si>
  <si>
    <t>Sandringham Financial</t>
  </si>
  <si>
    <t>Silvermark Financial Ltd</t>
  </si>
  <si>
    <t>Lancer Fund LLP</t>
  </si>
  <si>
    <t>Emberly Private</t>
  </si>
  <si>
    <t>Newbury Financial</t>
  </si>
  <si>
    <t>Tarleton Partners Inc</t>
  </si>
  <si>
    <t>Mayfair Trust Inc</t>
  </si>
  <si>
    <t>Varsity Management AG</t>
  </si>
  <si>
    <t>Yew Strategies</t>
  </si>
  <si>
    <t>Linden Strategies plc</t>
  </si>
  <si>
    <t>Monarch Partners</t>
  </si>
  <si>
    <t>Cromwell Financial plc</t>
  </si>
  <si>
    <t>Briar Bancorp LLC</t>
  </si>
  <si>
    <t>Newbury Equity</t>
  </si>
  <si>
    <t>Zephyr Ventures LLP</t>
  </si>
  <si>
    <t>Dunmore Trust</t>
  </si>
  <si>
    <t>Kensington Ventures AG</t>
  </si>
  <si>
    <t>Dunmore Private</t>
  </si>
  <si>
    <t>Glendale Bancorp SA</t>
  </si>
  <si>
    <t>Blackwood Trust plc</t>
  </si>
  <si>
    <t>Thornfield Private</t>
  </si>
  <si>
    <t>Kilburn Securities plc</t>
  </si>
  <si>
    <t>Xander Asset Management Inc</t>
  </si>
  <si>
    <t>Pembroke Strategies LLP</t>
  </si>
  <si>
    <t>Upton Partners AG</t>
  </si>
  <si>
    <t>Keswick Equity AG</t>
  </si>
  <si>
    <t>Newbury Securities AG</t>
  </si>
  <si>
    <t>Northbridge Strategies LLP</t>
  </si>
  <si>
    <t>Briar Trust AG</t>
  </si>
  <si>
    <t>Redwood Private</t>
  </si>
  <si>
    <t>Ivybrook Capital</t>
  </si>
  <si>
    <t>Hawthorn Markets</t>
  </si>
  <si>
    <t>Cromwell Credit</t>
  </si>
  <si>
    <t>Glenmore Private</t>
  </si>
  <si>
    <t>Glendale Management Ltd</t>
  </si>
  <si>
    <t>Parkside Fund AG</t>
  </si>
  <si>
    <t>Dearborn Private AG</t>
  </si>
  <si>
    <t>Ogilvy Global Ltd</t>
  </si>
  <si>
    <t>Upton Equity AG</t>
  </si>
  <si>
    <t>Oakmere Advisors SA</t>
  </si>
  <si>
    <t>Fenwick Asset Management</t>
  </si>
  <si>
    <t>Vantage Equity AG</t>
  </si>
  <si>
    <t>Rosemont Trust Ltd</t>
  </si>
  <si>
    <t>Tarleton Credit</t>
  </si>
  <si>
    <t>Ravenscroft Holdings LLC</t>
  </si>
  <si>
    <t>Yew Credit</t>
  </si>
  <si>
    <t>Blackwood Wealth AG</t>
  </si>
  <si>
    <t>Zurich Bay Ventures</t>
  </si>
  <si>
    <t>Ravenscroft Markets LLC</t>
  </si>
  <si>
    <t>Orwell Securities LLP</t>
  </si>
  <si>
    <t>Westbrook Markets AG</t>
  </si>
  <si>
    <t>Zenith Credit Ltd</t>
  </si>
  <si>
    <t>Jessup Holdings AG</t>
  </si>
  <si>
    <t>Sandringham Wealth Inc</t>
  </si>
  <si>
    <t>Rosemont Global plc</t>
  </si>
  <si>
    <t>Jessup Private Inc</t>
  </si>
  <si>
    <t>Upton Wealth AG</t>
  </si>
  <si>
    <t>Glendale Holdings</t>
  </si>
  <si>
    <t>Dalton Securities LLC</t>
  </si>
  <si>
    <t>Blackwood Advisors AG</t>
  </si>
  <si>
    <t>Valemont Capital Inc</t>
  </si>
  <si>
    <t>Cairn Holdings SA</t>
  </si>
  <si>
    <t>Quinnell Asset Management AG</t>
  </si>
  <si>
    <t>Bellweather Investments AG</t>
  </si>
  <si>
    <t>Lancer Bancorp</t>
  </si>
  <si>
    <t>Parkside Investments plc</t>
  </si>
  <si>
    <t>Pierpont Markets Inc</t>
  </si>
  <si>
    <t>Northbridge Wealth AG</t>
  </si>
  <si>
    <t>Glenmore Markets Ltd</t>
  </si>
  <si>
    <t>Dunmore Holdings</t>
  </si>
  <si>
    <t>Tiverton Holdings</t>
  </si>
  <si>
    <t>Pierpont Advisors Inc</t>
  </si>
  <si>
    <t>Pembroke Private</t>
  </si>
  <si>
    <t>Pembroke Wealth Inc</t>
  </si>
  <si>
    <t>Sandringham Resources</t>
  </si>
  <si>
    <t>Ravenscroft Markets Ltd</t>
  </si>
  <si>
    <t>Dalton Credit Ltd</t>
  </si>
  <si>
    <t>Zenith Securities Ltd</t>
  </si>
  <si>
    <t>Yorkshire Resources plc</t>
  </si>
  <si>
    <t>Sterling Global Inc</t>
  </si>
  <si>
    <t>Orwell Fund AG</t>
  </si>
  <si>
    <t>Glendale Strategies LLP</t>
  </si>
  <si>
    <t>Inverness Capital LLP</t>
  </si>
  <si>
    <t>Dearborn Advisors Ltd</t>
  </si>
  <si>
    <t>Hadley Credit Inc</t>
  </si>
  <si>
    <t>Elmwood Strategies SA</t>
  </si>
  <si>
    <t>Inverness Investments SA</t>
  </si>
  <si>
    <t>Westbrook Global LLC</t>
  </si>
  <si>
    <t>Ironside Management Ltd</t>
  </si>
  <si>
    <t>Juniper Markets</t>
  </si>
  <si>
    <t>Glenmore Global</t>
  </si>
  <si>
    <t>Whitaker Resources LLP</t>
  </si>
  <si>
    <t>Newbury Group</t>
  </si>
  <si>
    <t>Jessup Equity</t>
  </si>
  <si>
    <t>Forester Partners Ltd</t>
  </si>
  <si>
    <t>Mayfair Securities</t>
  </si>
  <si>
    <t>Xerxes Fund LLC</t>
  </si>
  <si>
    <t>Juniper Group SA</t>
  </si>
  <si>
    <t>Keswick Strategies plc</t>
  </si>
  <si>
    <t>Rosemont Ventures SA</t>
  </si>
  <si>
    <t>Orwell Management LLP</t>
  </si>
  <si>
    <t>Ashford Management</t>
  </si>
  <si>
    <t>Underhill Group LLP</t>
  </si>
  <si>
    <t>Ashford Markets SA</t>
  </si>
  <si>
    <t>Xander Partners AG</t>
  </si>
  <si>
    <t>Briar Bancorp</t>
  </si>
  <si>
    <t>Ogilvy Group Inc</t>
  </si>
  <si>
    <t>Dunmore Partners LLC</t>
  </si>
  <si>
    <t>Sandringham Strategies AG</t>
  </si>
  <si>
    <t>Parkside Capital plc</t>
  </si>
  <si>
    <t>Dearborn Markets Ltd</t>
  </si>
  <si>
    <t>Winslow Markets SA</t>
  </si>
  <si>
    <t>Larkspur Investments LLC</t>
  </si>
  <si>
    <t>Fairhaven Wealth Inc</t>
  </si>
  <si>
    <t>Varsity Wealth AG</t>
  </si>
  <si>
    <t>Evergreen Resources SA</t>
  </si>
  <si>
    <t>Xander Equity plc</t>
  </si>
  <si>
    <t>Ravenscroft Equity</t>
  </si>
  <si>
    <t>Vantage Group LLC</t>
  </si>
  <si>
    <t>Varsity Private AG</t>
  </si>
  <si>
    <t>Harrow Securities Ltd</t>
  </si>
  <si>
    <t>Inverness Trust</t>
  </si>
  <si>
    <t>Strategic Advisory Services</t>
  </si>
  <si>
    <t>M&amp;A Advisory Engagement</t>
  </si>
  <si>
    <t>Buy-Side Deal Advisory</t>
  </si>
  <si>
    <t>Sell-Side Deal Advisory</t>
  </si>
  <si>
    <t>Restructuring Advisory</t>
  </si>
  <si>
    <t>Capital Structure Advisory</t>
  </si>
  <si>
    <t>Valuation Advisory</t>
  </si>
  <si>
    <t>Transaction Support Services</t>
  </si>
  <si>
    <t>Due Diligence Advisory</t>
  </si>
  <si>
    <t>Commercial Due Diligence</t>
  </si>
  <si>
    <t>Financial Due Diligence</t>
  </si>
  <si>
    <t>Operational Due Diligence</t>
  </si>
  <si>
    <t>Tax Advisory Services</t>
  </si>
  <si>
    <t>Regulatory Advisory</t>
  </si>
  <si>
    <t>Compliance Advisory</t>
  </si>
  <si>
    <t>Risk Advisory Services</t>
  </si>
  <si>
    <t>ESG Advisory</t>
  </si>
  <si>
    <t>Sustainability Consulting</t>
  </si>
  <si>
    <t>Corporate Finance Advisory</t>
  </si>
  <si>
    <t>Debt Advisory</t>
  </si>
  <si>
    <t>Equity Advisory</t>
  </si>
  <si>
    <t>IPO Readiness Advisory</t>
  </si>
  <si>
    <t>Investor Relations Advisory</t>
  </si>
  <si>
    <t>Treasury Consulting</t>
  </si>
  <si>
    <t>Working Capital Consulting</t>
  </si>
  <si>
    <t>Cost Optimization Advisory</t>
  </si>
  <si>
    <t>Performance Improvement</t>
  </si>
  <si>
    <t>Operating Model Advisory</t>
  </si>
  <si>
    <t>Digital Transformation Advisory</t>
  </si>
  <si>
    <t>Technology Consulting</t>
  </si>
  <si>
    <t>Data &amp; Analytics Advisory</t>
  </si>
  <si>
    <t>Business Intelligence Consulting</t>
  </si>
  <si>
    <t>Change Management Advisory</t>
  </si>
  <si>
    <t>Post-Merger Integration</t>
  </si>
  <si>
    <t>Carve-Out Advisory</t>
  </si>
  <si>
    <t>Separation Advisory</t>
  </si>
  <si>
    <t>Portfolio Strategy Advisory</t>
  </si>
  <si>
    <t>Growth Strategy Advisory</t>
  </si>
  <si>
    <t>Market Entry Advisory</t>
  </si>
  <si>
    <t>Commercial Strategy Consulting</t>
  </si>
  <si>
    <t>Pricing Strategy Advisory</t>
  </si>
  <si>
    <t>Go-to-Market Advisory</t>
  </si>
  <si>
    <t>Sector Insights - TMT</t>
  </si>
  <si>
    <t>Sector Insights - Healthcare</t>
  </si>
  <si>
    <t>Sector Insights - Energy</t>
  </si>
  <si>
    <t>Sector Insights - Financials</t>
  </si>
  <si>
    <t>Sector Insights - Industrials</t>
  </si>
  <si>
    <t>Real Estate Advisory</t>
  </si>
  <si>
    <t>Infrastructure Advisory</t>
  </si>
  <si>
    <t>Project Finance Advisory</t>
  </si>
  <si>
    <t>Private Equity Advisory</t>
  </si>
  <si>
    <t>Credit Advisory</t>
  </si>
  <si>
    <t>Fund Advisory Services</t>
  </si>
  <si>
    <t>Portfolio Monitoring Service</t>
  </si>
  <si>
    <t>Benchmarking Study</t>
  </si>
  <si>
    <t>Market Study</t>
  </si>
  <si>
    <t>Feasibility Study</t>
  </si>
  <si>
    <t>Independent Business Review</t>
  </si>
  <si>
    <t>Forensic Advisory</t>
  </si>
  <si>
    <t>Litigation Support</t>
  </si>
  <si>
    <t>Executive Advisory Session</t>
  </si>
  <si>
    <t>Board Advisory Services</t>
  </si>
  <si>
    <t>C-Suite Roundtable</t>
  </si>
  <si>
    <t>Partner Workshop</t>
  </si>
  <si>
    <t>Consulting Retainer</t>
  </si>
  <si>
    <t>Client Advisory Retainer</t>
  </si>
  <si>
    <t>Research Subscription - Annual</t>
  </si>
  <si>
    <t>Research Subscription - Quarterly</t>
  </si>
  <si>
    <t>Research Subscription - Half-Yearly</t>
  </si>
  <si>
    <t>Analytics Platform License</t>
  </si>
  <si>
    <t>Deal Pipeline License</t>
  </si>
  <si>
    <t>Project Support - Full Day</t>
  </si>
  <si>
    <t>Project Support - Half Day</t>
  </si>
  <si>
    <t>Travel &amp; Expenses</t>
  </si>
  <si>
    <t>Per Diem Reimbursement</t>
  </si>
  <si>
    <t>Varsity Equity plc - Strategic Advisory Services - Jun 2024</t>
  </si>
  <si>
    <t>Varsity Equity plc - Strategic Advisory Services - Jun 2025</t>
  </si>
  <si>
    <t>Alder Holdings Inc - M&amp;A Advisory Engagement - Dec 2024</t>
  </si>
  <si>
    <t>Valemont Private plc - Strategic Advisory Services - Mar 2022</t>
  </si>
  <si>
    <t>Valemont Private plc - Strategic Advisory Services - Aug 2023</t>
  </si>
  <si>
    <t>Valemont Private plc - Buy-Side Deal Advisory - Jul 2024</t>
  </si>
  <si>
    <t>Valemont Private plc - M&amp;A Advisory Engagement - Jul 2024</t>
  </si>
  <si>
    <t>Valemont Private plc - Buy-Side Deal Advisory - Sep 2024</t>
  </si>
  <si>
    <t>Valemont Private plc - Sell-Side Deal Advisory - Oct 2024</t>
  </si>
  <si>
    <t>Valemont Private plc - Sell-Side Deal Advisory - Nov 2024</t>
  </si>
  <si>
    <t>Valemont Private plc - Sell-Side Deal Advisory - Feb 2025</t>
  </si>
  <si>
    <t>Lancer Ventures plc - Strategic Advisory Services - Apr 2023</t>
  </si>
  <si>
    <t>Glenmore Asset Management LLP - M&amp;A Advisory Engagement - May 2025</t>
  </si>
  <si>
    <t>Norcross Trust AG - Restructuring Advisory - May 2025</t>
  </si>
  <si>
    <t>Norcross Trust AG - Capital Structure Advisory - May 2025</t>
  </si>
  <si>
    <t>Norcross Trust AG - Valuation Advisory - May 2025</t>
  </si>
  <si>
    <t>Norcross Trust AG - Transaction Support Services - May 2025</t>
  </si>
  <si>
    <t>Ashford Financial plc - M&amp;A Advisory Engagement - May 2024</t>
  </si>
  <si>
    <t>Ashford Financial plc - M&amp;A Advisory Engagement - Jun 2024</t>
  </si>
  <si>
    <t>Ashford Financial plc - M&amp;A Advisory Engagement - Jul 2024</t>
  </si>
  <si>
    <t>Ashford Financial plc - Due Diligence Advisory - Nov 2024</t>
  </si>
  <si>
    <t>Dearborn Private - Transaction Support Services - May 2025</t>
  </si>
  <si>
    <t>Dearborn Private - M&amp;A Advisory Engagement - May 2025</t>
  </si>
  <si>
    <t>Dearborn Private - Commercial Due Diligence - May 2025</t>
  </si>
  <si>
    <t>Dearborn Private - Financial Due Diligence - May 2025</t>
  </si>
  <si>
    <t>Dearborn Private - Operational Due Diligence - May 2025</t>
  </si>
  <si>
    <t>Ulster Partners LLP - Strategic Advisory Services - Sep 2025</t>
  </si>
  <si>
    <t>Jarrow Credit - Strategic Advisory Services - Jun 2025</t>
  </si>
  <si>
    <t>Jarrow Credit - Restructuring Advisory - Jun 2025</t>
  </si>
  <si>
    <t>Jarrow Credit - Capital Structure Advisory - Jun 2025</t>
  </si>
  <si>
    <t>Jarrow Credit - M&amp;A Advisory Engagement - Jun 2025</t>
  </si>
  <si>
    <t>Jarrow Credit - Tax Advisory Services - Jun 2025</t>
  </si>
  <si>
    <t>Jarrow Credit - Restructuring Advisory - Aug 2025</t>
  </si>
  <si>
    <t>Jarrow Credit - Capital Structure Advisory - Aug 2025</t>
  </si>
  <si>
    <t>Jarrow Credit - M&amp;A Advisory Engagement - Aug 2025</t>
  </si>
  <si>
    <t>Jarrow Credit - Strategic Advisory Services - Aug 2025</t>
  </si>
  <si>
    <t>Northbridge Management Inc - Regulatory Advisory - Jul 2022</t>
  </si>
  <si>
    <t>Linden Investments Inc - Regulatory Advisory - Jun 2024</t>
  </si>
  <si>
    <t>Cromwell Partners AG - Strategic Advisory Services - Sep 2024</t>
  </si>
  <si>
    <t>Upton Ventures AG - M&amp;A Advisory Engagement - Feb 2024</t>
  </si>
  <si>
    <t>Quinnell Asset Management SA - M&amp;A Advisory Engagement - Jan 2025</t>
  </si>
  <si>
    <t>Pierpont Credit LLP - Compliance Advisory - Sep 2021</t>
  </si>
  <si>
    <t>Pierpont Credit LLP - Strategic Advisory Services - Sep 2021</t>
  </si>
  <si>
    <t>Valemont Asset Management - Strategic Advisory Services - Oct 2022</t>
  </si>
  <si>
    <t>Zephyr Wealth SA - Risk Advisory Services - Jan 2025</t>
  </si>
  <si>
    <t>Underhill Partners - Strategic Advisory Services - Feb 2024</t>
  </si>
  <si>
    <t>Underhill Partners - Strategic Advisory Services - Apr 2024</t>
  </si>
  <si>
    <t>Underhill Partners - Strategic Advisory Services - Aug 2024</t>
  </si>
  <si>
    <t>Underhill Partners - Strategic Advisory Services - Apr 2025</t>
  </si>
  <si>
    <t>Underhill Partners - ESG Advisory - Apr 2025</t>
  </si>
  <si>
    <t>Underhill Partners - Sustainability Consulting - Apr 2025</t>
  </si>
  <si>
    <t>Underhill Partners - Strategic Advisory Services - May 2025</t>
  </si>
  <si>
    <t>Inverness Markets LLP - Sustainability Consulting - May 2022</t>
  </si>
  <si>
    <t>Ironside Capital Ltd - Strategic Advisory Services - Apr 2024</t>
  </si>
  <si>
    <t>Ironside Capital Ltd - Operational Due Diligence - Apr 2024</t>
  </si>
  <si>
    <t>Ironside Capital Ltd - Corporate Finance Advisory - Apr 2024</t>
  </si>
  <si>
    <t>Ironside Capital Ltd - Financial Due Diligence - Apr 2024</t>
  </si>
  <si>
    <t>Ironside Capital Ltd - Commercial Due Diligence - Apr 2024</t>
  </si>
  <si>
    <t>Mayfair Private - Strategic Advisory Services - Aug 2022</t>
  </si>
  <si>
    <t>Mayfair Private - M&amp;A Advisory Engagement - Aug 2022</t>
  </si>
  <si>
    <t>Mayfair Private - Capital Structure Advisory - Aug 2022</t>
  </si>
  <si>
    <t>Mayfair Private - Restructuring Advisory - Aug 2022</t>
  </si>
  <si>
    <t>Mayfair Private - Debt Advisory - Aug 2022</t>
  </si>
  <si>
    <t>Mayfair Private - Equity Advisory - Aug 2022</t>
  </si>
  <si>
    <t>Mayfair Private - M&amp;A Advisory Engagement - Sep 2022</t>
  </si>
  <si>
    <t>Mayfair Private - Strategic Advisory Services - Jun 2023</t>
  </si>
  <si>
    <t>Mayfair Private - M&amp;A Advisory Engagement - Jun 2023</t>
  </si>
  <si>
    <t>Mayfair Private - Operational Due Diligence - Jun 2023</t>
  </si>
  <si>
    <t>Mayfair Private - Financial Due Diligence - Jun 2023</t>
  </si>
  <si>
    <t>Mayfair Private - Corporate Finance Advisory - Jun 2023</t>
  </si>
  <si>
    <t>Mayfair Private - Commercial Due Diligence - Jun 2023</t>
  </si>
  <si>
    <t>Mayfair Private - M&amp;A Advisory Engagement - Aug 2023</t>
  </si>
  <si>
    <t>Mayfair Private - Strategic Advisory Services - Aug 2023</t>
  </si>
  <si>
    <t>Mayfair Private - Debt Advisory - Aug 2023</t>
  </si>
  <si>
    <t>Mayfair Private - IPO Readiness Advisory - Aug 2023</t>
  </si>
  <si>
    <t>Mayfair Private - Equity Advisory - Aug 2023</t>
  </si>
  <si>
    <t>Mayfair Private - Restructuring Advisory - Aug 2023</t>
  </si>
  <si>
    <t>Mayfair Private - Capital Structure Advisory - Aug 2023</t>
  </si>
  <si>
    <t>Mayfair Private - Tax Advisory Services - Aug 2023</t>
  </si>
  <si>
    <t>Mayfair Private - Operational Due Diligence - Aug 2023</t>
  </si>
  <si>
    <t>Mayfair Private - Financial Due Diligence - Aug 2023</t>
  </si>
  <si>
    <t>Mayfair Private - Corporate Finance Advisory - Aug 2023</t>
  </si>
  <si>
    <t>Mayfair Private - Commercial Due Diligence - Aug 2023</t>
  </si>
  <si>
    <t>Mayfair Private - M&amp;A Advisory Engagement - Dec 2022</t>
  </si>
  <si>
    <t>Mayfair Private - M&amp;A Advisory Engagement - Mar 2023</t>
  </si>
  <si>
    <t>Mayfair Private - Strategic Advisory Services - May 2024</t>
  </si>
  <si>
    <t>Mayfair Private - M&amp;A Advisory Engagement - May 2024</t>
  </si>
  <si>
    <t>Mayfair Private - Investor Relations Advisory - May 2024</t>
  </si>
  <si>
    <t>Mayfair Private - Operational Due Diligence - May 2024</t>
  </si>
  <si>
    <t>Mayfair Private - Financial Due Diligence - May 2024</t>
  </si>
  <si>
    <t>Mayfair Private - Corporate Finance Advisory - May 2024</t>
  </si>
  <si>
    <t>Mayfair Private - Commercial Due Diligence - May 2024</t>
  </si>
  <si>
    <t>Mayfair Private - Strategic Advisory Services - Aug 2024</t>
  </si>
  <si>
    <t>Mayfair Private - Restructuring Advisory - Aug 2024</t>
  </si>
  <si>
    <t>Mayfair Private - Capital Structure Advisory - Aug 2024</t>
  </si>
  <si>
    <t>Mayfair Private - M&amp;A Advisory Engagement - Aug 2024</t>
  </si>
  <si>
    <t>Mayfair Private - Debt Advisory - Aug 2024</t>
  </si>
  <si>
    <t>Mayfair Private - IPO Readiness Advisory - Aug 2024</t>
  </si>
  <si>
    <t>Mayfair Private - Tax Advisory Services - Aug 2024</t>
  </si>
  <si>
    <t>Mayfair Private - Strategic Advisory Services - May 2025</t>
  </si>
  <si>
    <t>Mayfair Private - M&amp;A Advisory Engagement - May 2025</t>
  </si>
  <si>
    <t>Mayfair Private - Investor Relations Advisory - May 2025</t>
  </si>
  <si>
    <t>Mayfair Private - M&amp;A Advisory Engagement - Aug 2025</t>
  </si>
  <si>
    <t>Mayfair Private - Capital Structure Advisory - Aug 2025</t>
  </si>
  <si>
    <t>Mayfair Private - Restructuring Advisory - Aug 2025</t>
  </si>
  <si>
    <t>Mayfair Private - Strategic Advisory Services - Aug 2025</t>
  </si>
  <si>
    <t>Fairhaven Trust - Due Diligence Advisory - May 2022</t>
  </si>
  <si>
    <t>Valemont Trust LLP - Strategic Advisory Services - Sep 2025</t>
  </si>
  <si>
    <t>Pembroke Management LLP - Strategic Advisory Services - Jan 2025</t>
  </si>
  <si>
    <t>Zurich Bay Global - Strategic Advisory Services - Feb 2023</t>
  </si>
  <si>
    <t>Zurich Bay Global - M&amp;A Advisory Engagement - Feb 2023</t>
  </si>
  <si>
    <t>Zurich Bay Global - Commercial Due Diligence - Feb 2023</t>
  </si>
  <si>
    <t>Zurich Bay Global - Corporate Finance Advisory - Feb 2023</t>
  </si>
  <si>
    <t>Zurich Bay Global - Strategic Advisory Services - Jan 2024</t>
  </si>
  <si>
    <t>Zurich Bay Global - Financial Due Diligence - Jan 2024</t>
  </si>
  <si>
    <t>Zurich Bay Global - Operational Due Diligence - Jan 2024</t>
  </si>
  <si>
    <t>Zurich Bay Global - Commercial Due Diligence - Jan 2024</t>
  </si>
  <si>
    <t>Zurich Bay Global - Corporate Finance Advisory - Jan 2024</t>
  </si>
  <si>
    <t>Inverness Global Ltd - Treasury Consulting - Aug 2022</t>
  </si>
  <si>
    <t>Inverness Global Ltd - Due Diligence Advisory - Apr 2023</t>
  </si>
  <si>
    <t>Inverness Global Ltd - Treasury Consulting - Aug 2023</t>
  </si>
  <si>
    <t>Inverness Global Ltd - Treasury Consulting - Dec 2023</t>
  </si>
  <si>
    <t>Inverness Global Ltd - Treasury Consulting - Jan 2024</t>
  </si>
  <si>
    <t>Inverness Global Ltd - M&amp;A Advisory Engagement - Aug 2024</t>
  </si>
  <si>
    <t>Inverness Global Ltd - M&amp;A Advisory Engagement - Feb 2025</t>
  </si>
  <si>
    <t>Inverness Global Ltd - Treasury Consulting - May 2025</t>
  </si>
  <si>
    <t>Inverness Global Ltd - Working Capital Consulting - Aug 2025</t>
  </si>
  <si>
    <t>Inverness Global Ltd - M&amp;A Advisory Engagement - Aug 2025</t>
  </si>
  <si>
    <t>Upton Investments SA - M&amp;A Advisory Engagement - Aug 2024</t>
  </si>
  <si>
    <t>Westbrook Equity plc - Cost Optimization Advisory - Nov 2022</t>
  </si>
  <si>
    <t>Westbrook Equity plc - Strategic Advisory Services - Jan 2023</t>
  </si>
  <si>
    <t>Westbrook Equity plc - Operational Due Diligence - Jan 2023</t>
  </si>
  <si>
    <t>Westbrook Equity plc - Corporate Finance Advisory - Jan 2023</t>
  </si>
  <si>
    <t>Westbrook Equity plc - Commercial Due Diligence - Jan 2023</t>
  </si>
  <si>
    <t>Westbrook Equity plc - Strategic Advisory Services - Sep 2023</t>
  </si>
  <si>
    <t>Westbrook Equity plc - M&amp;A Advisory Engagement - Sep 2023</t>
  </si>
  <si>
    <t>Westbrook Equity plc - M&amp;A Advisory Engagement - Feb 2024</t>
  </si>
  <si>
    <t>Westbrook Equity plc - M&amp;A Advisory Engagement - May 2024</t>
  </si>
  <si>
    <t>Westbrook Equity plc - M&amp;A Advisory Engagement - Sep 2024</t>
  </si>
  <si>
    <t>Westbrook Equity plc - M&amp;A Advisory Engagement - Oct 2024</t>
  </si>
  <si>
    <t>Westbrook Equity plc - Strategic Advisory Services - Dec 2024</t>
  </si>
  <si>
    <t>Westbrook Equity plc - M&amp;A Advisory Engagement - Feb 2025</t>
  </si>
  <si>
    <t>Westbrook Equity plc - M&amp;A Advisory Engagement - May 2025</t>
  </si>
  <si>
    <t>Cairn Strategies - Due Diligence Advisory - Jun 2022</t>
  </si>
  <si>
    <t>Cairn Strategies - Performance Improvement - Jun 2022</t>
  </si>
  <si>
    <t>Inverness Credit LLC - Strategic Advisory Services - Jan 2021</t>
  </si>
  <si>
    <t>Inverness Credit LLC - Commercial Due Diligence - Jan 2021</t>
  </si>
  <si>
    <t>Inverness Credit LLC - Corporate Finance Advisory - Jan 2021</t>
  </si>
  <si>
    <t>Inverness Credit LLC - Strategic Advisory Services - Aug 2021</t>
  </si>
  <si>
    <t>Inverness Credit LLC - Investor Relations Advisory - Aug 2021</t>
  </si>
  <si>
    <t>Inverness Credit LLC - Operating Model Advisory - Aug 2022</t>
  </si>
  <si>
    <t>Inverness Credit LLC - Corporate Finance Advisory - Aug 2022</t>
  </si>
  <si>
    <t>Inverness Credit LLC - Commercial Due Diligence - Aug 2022</t>
  </si>
  <si>
    <t>Inverness Credit LLC - Investor Relations Advisory - Aug 2022</t>
  </si>
  <si>
    <t>Inverness Credit LLC - Operating Model Advisory - Aug 2023</t>
  </si>
  <si>
    <t>Inverness Credit LLC - Capital Structure Advisory - Aug 2023</t>
  </si>
  <si>
    <t>Inverness Credit LLC - Restructuring Advisory - Aug 2023</t>
  </si>
  <si>
    <t>Inverness Credit LLC - Investor Relations Advisory - Aug 2023</t>
  </si>
  <si>
    <t>Inverness Credit LLC - Commercial Due Diligence - Aug 2023</t>
  </si>
  <si>
    <t>Inverness Credit LLC - Financial Due Diligence - Aug 2023</t>
  </si>
  <si>
    <t>Inverness Credit LLC - Corporate Finance Advisory - Aug 2023</t>
  </si>
  <si>
    <t>Inverness Credit LLC - Capital Structure Advisory - Aug 2024</t>
  </si>
  <si>
    <t>Inverness Credit LLC - Restructuring Advisory - Aug 2024</t>
  </si>
  <si>
    <t>Inverness Credit LLC - Investor Relations Advisory - Aug 2024</t>
  </si>
  <si>
    <t>Inverness Credit LLC - Digital Transformation Advisory - Aug 2024</t>
  </si>
  <si>
    <t>Inverness Credit LLC - Strategic Advisory Services - Aug 2024</t>
  </si>
  <si>
    <t>Inverness Credit LLC - Operational Due Diligence - Aug 2024</t>
  </si>
  <si>
    <t>Inverness Credit LLC - Financial Due Diligence - Aug 2024</t>
  </si>
  <si>
    <t>Inverness Credit LLC - Commercial Due Diligence - Aug 2024</t>
  </si>
  <si>
    <t>Inverness Credit LLC - Corporate Finance Advisory - Aug 2024</t>
  </si>
  <si>
    <t>Inverness Credit LLC - Strategic Advisory Services - Aug 2025</t>
  </si>
  <si>
    <t>Hawthorn Trust LLC - Technology Consulting - Oct 2024</t>
  </si>
  <si>
    <t>Jarrow Resources - Due Diligence Advisory - Sep 2022</t>
  </si>
  <si>
    <t>Lancer Management LLP - M&amp;A Advisory Engagement - Feb 2024</t>
  </si>
  <si>
    <t>Lancer Management LLP - M&amp;A Advisory Engagement - Jun 2024</t>
  </si>
  <si>
    <t>Lancer Management LLP - M&amp;A Advisory Engagement - Jul 2024</t>
  </si>
  <si>
    <t>Lancer Management LLP - M&amp;A Advisory Engagement - Feb 2025</t>
  </si>
  <si>
    <t>Lancer Management LLP - M&amp;A Advisory Engagement - Mar 2025</t>
  </si>
  <si>
    <t>Xerxes Holdings SA - M&amp;A Advisory Engagement - Jan 2023</t>
  </si>
  <si>
    <t>Xerxes Holdings SA - M&amp;A Advisory Engagement - Jul 2023</t>
  </si>
  <si>
    <t>Xerxes Holdings SA - M&amp;A Advisory Engagement - Jan 2024</t>
  </si>
  <si>
    <t>Xerxes Holdings SA - M&amp;A Advisory Engagement - Mar 2024</t>
  </si>
  <si>
    <t>Cairn Group Ltd - Strategic Advisory Services - Jul 2021</t>
  </si>
  <si>
    <t>Cairn Group Ltd - Data &amp; Analytics Advisory - Jul 2021</t>
  </si>
  <si>
    <t>Cairn Group Ltd - IPO Readiness Advisory - Jul 2021</t>
  </si>
  <si>
    <t>Cairn Group Ltd - Debt Advisory - Jul 2021</t>
  </si>
  <si>
    <t>Cairn Group Ltd - Equity Advisory - Jul 2021</t>
  </si>
  <si>
    <t>Cairn Group Ltd - Business Intelligence Consulting - Jul 2021</t>
  </si>
  <si>
    <t>Cairn Group Ltd - M&amp;A Advisory Engagement - Jul 2021</t>
  </si>
  <si>
    <t>Cairn Group Ltd - Restructuring Advisory - Jul 2021</t>
  </si>
  <si>
    <t>Cairn Group Ltd - Capital Structure Advisory - Jul 2021</t>
  </si>
  <si>
    <t>Cairn Group Ltd - Change Management Advisory - Jul 2021</t>
  </si>
  <si>
    <t>Cairn Group Ltd - Strategic Advisory Services - Jun 2021</t>
  </si>
  <si>
    <t>Cairn Group Ltd - Data &amp; Analytics Advisory - Jun 2021</t>
  </si>
  <si>
    <t>Cairn Group Ltd - IPO Readiness Advisory - Jun 2021</t>
  </si>
  <si>
    <t>Cairn Group Ltd - Restructuring Advisory - Jun 2021</t>
  </si>
  <si>
    <t>Cairn Group Ltd - Capital Structure Advisory - Jun 2021</t>
  </si>
  <si>
    <t>Cairn Group Ltd - Transaction Support Services - Jun 2021</t>
  </si>
  <si>
    <t>Cairn Group Ltd - Strategic Advisory Services - May 2021</t>
  </si>
  <si>
    <t>Cairn Group Ltd - Strategic Advisory Services - Sep 2021</t>
  </si>
  <si>
    <t>Cairn Group Ltd - Capital Structure Advisory - Sep 2021</t>
  </si>
  <si>
    <t>Cairn Group Ltd - Restructuring Advisory - Sep 2021</t>
  </si>
  <si>
    <t>Cairn Group Ltd - M&amp;A Advisory Engagement - Sep 2021</t>
  </si>
  <si>
    <t>Cairn Group Ltd - Debt Advisory - Sep 2021</t>
  </si>
  <si>
    <t>Cairn Group Ltd - Digital Transformation Advisory - Sep 2021</t>
  </si>
  <si>
    <t>Cairn Group Ltd - Investor Relations Advisory - Sep 2021</t>
  </si>
  <si>
    <t>Cairn Group Ltd - Post-Merger Integration - Sep 2021</t>
  </si>
  <si>
    <t>Cairn Group Ltd - Carve-Out Advisory - Sep 2021</t>
  </si>
  <si>
    <t>Cairn Group Ltd - Separation Advisory - Sep 2021</t>
  </si>
  <si>
    <t>Cairn Group Ltd - Portfolio Strategy Advisory - Sep 2021</t>
  </si>
  <si>
    <t>Cairn Group Ltd - Strategic Advisory Services - Aug 2021</t>
  </si>
  <si>
    <t>Cairn Group Ltd - Data &amp; Analytics Advisory - Aug 2021</t>
  </si>
  <si>
    <t>Cairn Group Ltd - Digital Transformation Advisory - Aug 2021</t>
  </si>
  <si>
    <t>Cairn Group Ltd - Post-Merger Integration - Aug 2021</t>
  </si>
  <si>
    <t>Cairn Group Ltd - Investor Relations Advisory - Aug 2021</t>
  </si>
  <si>
    <t>Cairn Group Ltd - Digital Transformation Advisory - Jul 2021</t>
  </si>
  <si>
    <t>Cairn Group Ltd - Investor Relations Advisory - Jul 2021</t>
  </si>
  <si>
    <t>Cairn Group Ltd - Post-Merger Integration - Jul 2021</t>
  </si>
  <si>
    <t>Cairn Group Ltd - Risk Advisory Services - Jul 2021</t>
  </si>
  <si>
    <t>Cairn Group Ltd - Strategic Advisory Services - Jul 2022</t>
  </si>
  <si>
    <t>Cairn Group Ltd - Data &amp; Analytics Advisory - Jul 2022</t>
  </si>
  <si>
    <t>Cairn Group Ltd - Operational Due Diligence - Jul 2022</t>
  </si>
  <si>
    <t>Cairn Group Ltd - Business Intelligence Consulting - Jul 2022</t>
  </si>
  <si>
    <t>Cairn Group Ltd - Financial Due Diligence - Jul 2022</t>
  </si>
  <si>
    <t>Cairn Group Ltd - Commercial Due Diligence - Jul 2022</t>
  </si>
  <si>
    <t>Cairn Group Ltd - Corporate Finance Advisory - Jul 2022</t>
  </si>
  <si>
    <t>Cairn Group Ltd - IPO Readiness Advisory - Jul 2022</t>
  </si>
  <si>
    <t>Cairn Group Ltd - Capital Structure Advisory - Jul 2022</t>
  </si>
  <si>
    <t>Cairn Group Ltd - Restructuring Advisory - Jul 2022</t>
  </si>
  <si>
    <t>Cairn Group Ltd - Change Management Advisory - Jul 2022</t>
  </si>
  <si>
    <t>Cairn Group Ltd - M&amp;A Advisory Engagement - Jul 2022</t>
  </si>
  <si>
    <t>Cairn Group Ltd - Tax Advisory Services - Jul 2022</t>
  </si>
  <si>
    <t>Cairn Group Ltd - Growth Strategy Advisory - Jul 2022</t>
  </si>
  <si>
    <t>Cairn Group Ltd - Strategic Advisory Services - Feb 2022</t>
  </si>
  <si>
    <t>Cairn Group Ltd - Data &amp; Analytics Advisory - Feb 2022</t>
  </si>
  <si>
    <t>Cairn Group Ltd - M&amp;A Advisory Engagement - Feb 2022</t>
  </si>
  <si>
    <t>Cairn Group Ltd - Strategic Advisory Services - Mar 2022</t>
  </si>
  <si>
    <t>Cairn Group Ltd - Data &amp; Analytics Advisory - Mar 2022</t>
  </si>
  <si>
    <t>Cairn Group Ltd - Restructuring Advisory - Mar 2022</t>
  </si>
  <si>
    <t>Cairn Group Ltd - Capital Structure Advisory - Mar 2022</t>
  </si>
  <si>
    <t>Cairn Group Ltd - M&amp;A Advisory Engagement - Mar 2022</t>
  </si>
  <si>
    <t>Cairn Group Ltd - Data &amp; Analytics Advisory - Jun 2022</t>
  </si>
  <si>
    <t>Cairn Group Ltd - Market Entry Advisory - Jun 2022</t>
  </si>
  <si>
    <t>Cairn Group Ltd - Operating Model Advisory - Jun 2022</t>
  </si>
  <si>
    <t>Cairn Group Ltd - Capital Structure Advisory - Jun 2022</t>
  </si>
  <si>
    <t>Cairn Group Ltd - Restructuring Advisory - Jun 2022</t>
  </si>
  <si>
    <t>Cairn Group Ltd - Operating Model Advisory - Jul 2022</t>
  </si>
  <si>
    <t>Cairn Group Ltd - Investor Relations Advisory - Jul 2022</t>
  </si>
  <si>
    <t>Cairn Group Ltd - Digital Transformation Advisory - Jul 2022</t>
  </si>
  <si>
    <t>Cairn Group Ltd - M&amp;A Advisory Engagement - May 2022</t>
  </si>
  <si>
    <t>Cairn Group Ltd - Data &amp; Analytics Advisory - May 2022</t>
  </si>
  <si>
    <t>Cairn Group Ltd - Strategic Advisory Services - May 2022</t>
  </si>
  <si>
    <t>Cairn Group Ltd - Capital Structure Advisory - May 2022</t>
  </si>
  <si>
    <t>Cairn Group Ltd - Restructuring Advisory - May 2022</t>
  </si>
  <si>
    <t>Cairn Group Ltd - Strategic Advisory Services - Jun 2022</t>
  </si>
  <si>
    <t>Cairn Group Ltd - M&amp;A Advisory Engagement - Jun 2022</t>
  </si>
  <si>
    <t>Cairn Group Ltd - Data &amp; Analytics Advisory - Aug 2022</t>
  </si>
  <si>
    <t>Cairn Group Ltd - Operating Model Advisory - Aug 2022</t>
  </si>
  <si>
    <t>Cairn Group Ltd - Capital Structure Advisory - Aug 2022</t>
  </si>
  <si>
    <t>Cairn Group Ltd - Restructuring Advisory - Aug 2022</t>
  </si>
  <si>
    <t>Cairn Group Ltd - M&amp;A Advisory Engagement - Aug 2022</t>
  </si>
  <si>
    <t>Cairn Group Ltd - M&amp;A Advisory Engagement - Oct 2022</t>
  </si>
  <si>
    <t>Cairn Group Ltd - Restructuring Advisory - Oct 2022</t>
  </si>
  <si>
    <t>Cairn Group Ltd - Capital Structure Advisory - Oct 2022</t>
  </si>
  <si>
    <t>Cairn Group Ltd - Data &amp; Analytics Advisory - Oct 2022</t>
  </si>
  <si>
    <t>Cairn Group Ltd - Strategic Advisory Services - Oct 2022</t>
  </si>
  <si>
    <t>Cairn Group Ltd - Due Diligence Advisory - Aug 2022</t>
  </si>
  <si>
    <t>Cairn Group Ltd - Strategic Advisory Services - Feb 2023</t>
  </si>
  <si>
    <t>Cairn Group Ltd - M&amp;A Advisory Engagement - Feb 2023</t>
  </si>
  <si>
    <t>Cairn Group Ltd - Capital Structure Advisory - Feb 2023</t>
  </si>
  <si>
    <t>Cairn Group Ltd - Restructuring Advisory - Feb 2023</t>
  </si>
  <si>
    <t>Cairn Group Ltd - Data &amp; Analytics Advisory - Feb 2023</t>
  </si>
  <si>
    <t>Cairn Group Ltd - Strategic Advisory Services - Jun 2023</t>
  </si>
  <si>
    <t>Cairn Group Ltd - M&amp;A Advisory Engagement - Jun 2023</t>
  </si>
  <si>
    <t>Cairn Group Ltd - Capital Structure Advisory - Jun 2023</t>
  </si>
  <si>
    <t>Cairn Group Ltd - Restructuring Advisory - Jun 2023</t>
  </si>
  <si>
    <t>Cairn Group Ltd - Strategic Advisory Services - Jul 2023</t>
  </si>
  <si>
    <t>Cairn Group Ltd - M&amp;A Advisory Engagement - Jul 2023</t>
  </si>
  <si>
    <t>Cairn Group Ltd - Operational Due Diligence - Jul 2023</t>
  </si>
  <si>
    <t>Cairn Group Ltd - Corporate Finance Advisory - Jul 2023</t>
  </si>
  <si>
    <t>Cairn Group Ltd - Financial Due Diligence - Jul 2023</t>
  </si>
  <si>
    <t>Cairn Group Ltd - Commercial Due Diligence - Jul 2023</t>
  </si>
  <si>
    <t>Cairn Group Ltd - Data &amp; Analytics Advisory - Oct 2023</t>
  </si>
  <si>
    <t>Cairn Group Ltd - M&amp;A Advisory Engagement - Oct 2023</t>
  </si>
  <si>
    <t>Cairn Group Ltd - Capital Structure Advisory - Oct 2023</t>
  </si>
  <si>
    <t>Cairn Group Ltd - Restructuring Advisory - Oct 2023</t>
  </si>
  <si>
    <t>Cairn Group Ltd - Strategic Advisory Services - Oct 2023</t>
  </si>
  <si>
    <t>Cairn Group Ltd - M&amp;A Advisory Engagement - Jul 2024</t>
  </si>
  <si>
    <t>Cairn Group Ltd - Strategic Advisory Services - Jul 2024</t>
  </si>
  <si>
    <t>Cairn Group Ltd - Investor Relations Advisory - Jul 2024</t>
  </si>
  <si>
    <t>Cairn Group Ltd - Digital Transformation Advisory - Jul 2024</t>
  </si>
  <si>
    <t>Cairn Group Ltd - Operational Due Diligence - Jul 2024</t>
  </si>
  <si>
    <t>Cairn Group Ltd - Financial Due Diligence - Jul 2024</t>
  </si>
  <si>
    <t>Cairn Group Ltd - Corporate Finance Advisory - Jul 2024</t>
  </si>
  <si>
    <t>Cairn Group Ltd - Commercial Due Diligence - Jul 2024</t>
  </si>
  <si>
    <t>Cairn Group Ltd - Strategic Advisory Services - May 2024</t>
  </si>
  <si>
    <t>Cairn Group Ltd - M&amp;A Advisory Engagement - May 2024</t>
  </si>
  <si>
    <t>Cairn Group Ltd - Restructuring Advisory - May 2024</t>
  </si>
  <si>
    <t>Cairn Group Ltd - Capital Structure Advisory - May 2024</t>
  </si>
  <si>
    <t>Cairn Group Ltd - Data &amp; Analytics Advisory - May 2024</t>
  </si>
  <si>
    <t>Cairn Group Ltd - Digital Transformation Advisory - May 2024</t>
  </si>
  <si>
    <t>Cairn Group Ltd - Strategic Advisory Services - Nov 2024</t>
  </si>
  <si>
    <t>Cairn Group Ltd - Data &amp; Analytics Advisory - Nov 2024</t>
  </si>
  <si>
    <t>Cairn Group Ltd - M&amp;A Advisory Engagement - Nov 2024</t>
  </si>
  <si>
    <t>Cairn Group Ltd - Capital Structure Advisory - Nov 2024</t>
  </si>
  <si>
    <t>Cairn Group Ltd - Restructuring Advisory - Nov 2024</t>
  </si>
  <si>
    <t>Cairn Group Ltd - Post-Merger Integration - Mar 2024</t>
  </si>
  <si>
    <t>Cairn Group Ltd - Strategic Advisory Services - Mar 2024</t>
  </si>
  <si>
    <t>Cairn Group Ltd - Strategic Advisory Services - Sep 2024</t>
  </si>
  <si>
    <t>Cairn Group Ltd - Separation Advisory - Sep 2024</t>
  </si>
  <si>
    <t>Cairn Group Ltd - Post-Merger Integration - Sep 2024</t>
  </si>
  <si>
    <t>Cairn Group Ltd - Portfolio Strategy Advisory - Sep 2024</t>
  </si>
  <si>
    <t>Cairn Group Ltd - Investor Relations Advisory - Sep 2024</t>
  </si>
  <si>
    <t>Cairn Group Ltd - Strategic Advisory Services - Feb 2025</t>
  </si>
  <si>
    <t>Cairn Group Ltd - Strategic Advisory Services - May 2025</t>
  </si>
  <si>
    <t>Cairn Group Ltd - M&amp;A Advisory Engagement - May 2025</t>
  </si>
  <si>
    <t>Cairn Group Ltd - Strategic Advisory Services - Jul 2025</t>
  </si>
  <si>
    <t>Cairn Group Ltd - M&amp;A Advisory Engagement - Jul 2025</t>
  </si>
  <si>
    <t>Monarch Wealth Ltd - Due Diligence Advisory - Dec 2022</t>
  </si>
  <si>
    <t>Parkside Private plc - Capital Structure Advisory - Nov 2021</t>
  </si>
  <si>
    <t>Parkside Private plc - Capital Structure Advisory - May 2021</t>
  </si>
  <si>
    <t>Parkside Private plc - Commercial Strategy Consulting - Nov 2023</t>
  </si>
  <si>
    <t>Parkside Private plc - Commercial Strategy Consulting - Nov 2024</t>
  </si>
  <si>
    <t>Parkside Private plc - Commercial Strategy Consulting - Nov 2025</t>
  </si>
  <si>
    <t>Argent Bancorp Ltd - M&amp;A Advisory Engagement - Jun 2025</t>
  </si>
  <si>
    <t>Kensington Resources Ltd - Strategic Advisory Services - Jan 2021</t>
  </si>
  <si>
    <t>Kensington Resources Ltd - Strategic Advisory Services - Sep 2021</t>
  </si>
  <si>
    <t>Kensington Resources Ltd - Strategic Advisory Services - May 2021</t>
  </si>
  <si>
    <t>Kensington Resources Ltd - Transaction Support Services - Oct 2021</t>
  </si>
  <si>
    <t>Kensington Resources Ltd - Transaction Support Services - Nov 2021</t>
  </si>
  <si>
    <t>Kensington Resources Ltd - Transaction Support Services - Dec 2021</t>
  </si>
  <si>
    <t>Kensington Resources Ltd - Transaction Support Services - Feb 2022</t>
  </si>
  <si>
    <t>Kensington Resources Ltd - Transaction Support Services - Mar 2022</t>
  </si>
  <si>
    <t>Kensington Resources Ltd - Transaction Support Services - Apr 2022</t>
  </si>
  <si>
    <t>Kensington Resources Ltd - Transaction Support Services - May 2022</t>
  </si>
  <si>
    <t>Kensington Resources Ltd - Transaction Support Services - Jun 2022</t>
  </si>
  <si>
    <t>Kensington Resources Ltd - M&amp;A Advisory Engagement - May 2021</t>
  </si>
  <si>
    <t>Kensington Resources Ltd - Strategic Advisory Services - Sep 2022</t>
  </si>
  <si>
    <t>Kensington Resources Ltd - M&amp;A Advisory Engagement - Sep 2022</t>
  </si>
  <si>
    <t>Kensington Resources Ltd - Strategic Advisory Services - May 2022</t>
  </si>
  <si>
    <t>Kensington Resources Ltd - M&amp;A Advisory Engagement - May 2022</t>
  </si>
  <si>
    <t>Kensington Resources Ltd - Pricing Strategy Advisory - May 2022</t>
  </si>
  <si>
    <t>Kensington Resources Ltd - Transaction Support Services - Dec 2022</t>
  </si>
  <si>
    <t>Kensington Resources Ltd - Transaction Support Services - Jan 2023</t>
  </si>
  <si>
    <t>Kensington Resources Ltd - Transaction Support Services - Apr 2023</t>
  </si>
  <si>
    <t>Kensington Resources Ltd - Transaction Support Services - Mar 2023</t>
  </si>
  <si>
    <t>Kensington Resources Ltd - Transaction Support Services - Jun 2023</t>
  </si>
  <si>
    <t>Kensington Resources Ltd - Transaction Support Services - Sep 2023</t>
  </si>
  <si>
    <t>Kensington Resources Ltd - Transaction Support Services - May 2023</t>
  </si>
  <si>
    <t>Kensington Resources Ltd - Transaction Support Services - Oct 2022</t>
  </si>
  <si>
    <t>Kensington Resources Ltd - Strategic Advisory Services - Oct 2022</t>
  </si>
  <si>
    <t>Kensington Resources Ltd - Data &amp; Analytics Advisory - Nov 2022</t>
  </si>
  <si>
    <t>Kensington Resources Ltd - Strategic Advisory Services - Sep 2023</t>
  </si>
  <si>
    <t>Kensington Resources Ltd - Operational Due Diligence - Sep 2023</t>
  </si>
  <si>
    <t>Kensington Resources Ltd - Financial Due Diligence - Sep 2023</t>
  </si>
  <si>
    <t>Kensington Resources Ltd - Commercial Due Diligence - Sep 2023</t>
  </si>
  <si>
    <t>Kensington Resources Ltd - Corporate Finance Advisory - Sep 2023</t>
  </si>
  <si>
    <t>Kensington Resources Ltd - Go-to-Market Advisory - Jan 2023</t>
  </si>
  <si>
    <t>Kensington Resources Ltd - Sector Insights - TMT - Jan 2023</t>
  </si>
  <si>
    <t>Kensington Resources Ltd - Go-to-Market Advisory - Feb 2023</t>
  </si>
  <si>
    <t>Kensington Resources Ltd - Go-to-Market Advisory - Mar 2023</t>
  </si>
  <si>
    <t>Kensington Resources Ltd - Go-to-Market Advisory - Apr 2023</t>
  </si>
  <si>
    <t>Kensington Resources Ltd - Strategic Advisory Services - Oct 2023</t>
  </si>
  <si>
    <t>Kensington Resources Ltd - M&amp;A Advisory Engagement - Oct 2023</t>
  </si>
  <si>
    <t>Kensington Resources Ltd - Go-to-Market Advisory - Jul 2023</t>
  </si>
  <si>
    <t>Kensington Resources Ltd - Transaction Support Services - Jul 2023</t>
  </si>
  <si>
    <t>Kensington Resources Ltd - Go-to-Market Advisory - Sep 2023</t>
  </si>
  <si>
    <t>Kensington Resources Ltd - Go-to-Market Advisory - Oct 2023</t>
  </si>
  <si>
    <t>Kensington Resources Ltd - Transaction Support Services - Jun 2024</t>
  </si>
  <si>
    <t>Kensington Resources Ltd - Transaction Support Services - Jan 2024</t>
  </si>
  <si>
    <t>Kensington Resources Ltd - Transaction Support Services - May 2024</t>
  </si>
  <si>
    <t>Kensington Resources Ltd - Transaction Support Services - Apr 2024</t>
  </si>
  <si>
    <t>Kensington Resources Ltd - Transaction Support Services - Mar 2024</t>
  </si>
  <si>
    <t>Kensington Resources Ltd - Strategic Advisory Services - Sep 2024</t>
  </si>
  <si>
    <t>Kensington Resources Ltd - Operational Due Diligence - Sep 2024</t>
  </si>
  <si>
    <t>Kensington Resources Ltd - Financial Due Diligence - Sep 2024</t>
  </si>
  <si>
    <t>Kensington Resources Ltd - Commercial Due Diligence - Sep 2024</t>
  </si>
  <si>
    <t>Kensington Resources Ltd - Corporate Finance Advisory - Sep 2024</t>
  </si>
  <si>
    <t>Kensington Resources Ltd - Go-to-Market Advisory - Jun 2024</t>
  </si>
  <si>
    <t>Kensington Resources Ltd - Go-to-Market Advisory - Mar 2024</t>
  </si>
  <si>
    <t>Kensington Resources Ltd - Go-to-Market Advisory - Apr 2024</t>
  </si>
  <si>
    <t>Kensington Resources Ltd - M&amp;A Advisory Engagement - Sep 2024</t>
  </si>
  <si>
    <t>Kensington Resources Ltd - Go-to-Market Advisory - Sep 2024</t>
  </si>
  <si>
    <t>Kensington Resources Ltd - Transaction Support Services - Sep 2024</t>
  </si>
  <si>
    <t>Kensington Resources Ltd - Go-to-Market Advisory - Jul 2024</t>
  </si>
  <si>
    <t>Kensington Resources Ltd - Transaction Support Services - Dec 2023</t>
  </si>
  <si>
    <t>Kensington Resources Ltd - Strategic Advisory Services - Jun 2024</t>
  </si>
  <si>
    <t>Kensington Resources Ltd - Sustainability Consulting - Jun 2024</t>
  </si>
  <si>
    <t>Kensington Resources Ltd - Corporate Finance Advisory - Jun 2024</t>
  </si>
  <si>
    <t>Kensington Resources Ltd - Go-to-Market Advisory - Nov 2023</t>
  </si>
  <si>
    <t>Kensington Resources Ltd - Strategic Advisory Services - Oct 2024</t>
  </si>
  <si>
    <t>Kensington Resources Ltd - Operational Due Diligence - Oct 2024</t>
  </si>
  <si>
    <t>Kensington Resources Ltd - Financial Due Diligence - Oct 2024</t>
  </si>
  <si>
    <t>Kensington Resources Ltd - Commercial Due Diligence - Oct 2024</t>
  </si>
  <si>
    <t>Kensington Resources Ltd - Corporate Finance Advisory - Oct 2024</t>
  </si>
  <si>
    <t>Kensington Resources Ltd - Working Capital Consulting - Oct 2024</t>
  </si>
  <si>
    <t>Kensington Resources Ltd - Strategic Advisory Services - Dec 2024</t>
  </si>
  <si>
    <t>Kensington Resources Ltd - Strategic Advisory Services - Nov 2024</t>
  </si>
  <si>
    <t>Kensington Resources Ltd - Transaction Support Services - Dec 2024</t>
  </si>
  <si>
    <t>Kensington Resources Ltd - Go-to-Market Advisory - Oct 2024</t>
  </si>
  <si>
    <t>Kensington Resources Ltd - Pricing Strategy Advisory - Jan 2025</t>
  </si>
  <si>
    <t>Kensington Resources Ltd - Go-to-Market Advisory - Mar 2025</t>
  </si>
  <si>
    <t>Kensington Resources Ltd - Go-to-Market Advisory - Jun 2025</t>
  </si>
  <si>
    <t>Kensington Resources Ltd - Strategic Advisory Services - Sep 2025</t>
  </si>
  <si>
    <t>Kensington Resources Ltd - Go-to-Market Advisory - Sep 2025</t>
  </si>
  <si>
    <t>Kensington Resources Ltd - M&amp;A Advisory Engagement - Sep 2025</t>
  </si>
  <si>
    <t>Kensington Resources Ltd - Strategic Advisory Services - Feb 2025</t>
  </si>
  <si>
    <t>Kensington Resources Ltd - Operational Due Diligence - Feb 2025</t>
  </si>
  <si>
    <t>Kensington Resources Ltd - Financial Due Diligence - Feb 2025</t>
  </si>
  <si>
    <t>Kensington Resources Ltd - Commercial Due Diligence - Feb 2025</t>
  </si>
  <si>
    <t>Kensington Resources Ltd - Corporate Finance Advisory - Feb 2025</t>
  </si>
  <si>
    <t>Kensington Resources Ltd - Strategic Advisory Services - Mar 2025</t>
  </si>
  <si>
    <t>Kensington Resources Ltd - Strategic Advisory Services - Jun 2025</t>
  </si>
  <si>
    <t>Kensington Resources Ltd - Financial Due Diligence - Jun 2025</t>
  </si>
  <si>
    <t>Kensington Resources Ltd - Corporate Finance Advisory - Jun 2025</t>
  </si>
  <si>
    <t>Kensington Resources Ltd - Commercial Due Diligence - Jun 2025</t>
  </si>
  <si>
    <t>Kensington Resources Ltd - Go-to-Market Advisory - Dec 2024</t>
  </si>
  <si>
    <t>Kensington Resources Ltd - Transaction Support Services - Apr 2025</t>
  </si>
  <si>
    <t>Kensington Resources Ltd - Transaction Support Services - Aug 2025</t>
  </si>
  <si>
    <t>Kensington Resources Ltd - Transaction Support Services - Jan 2025</t>
  </si>
  <si>
    <t>Kensington Resources Ltd - Transaction Support Services - Mar 2025</t>
  </si>
  <si>
    <t>Kensington Resources Ltd - Transaction Support Services - May 2025</t>
  </si>
  <si>
    <t>Kensington Resources Ltd - Transaction Support Services - Jul 2025</t>
  </si>
  <si>
    <t>Kensington Resources Ltd - Transaction Support Services - Sep 2025</t>
  </si>
  <si>
    <t>Kensington Resources Ltd - Go-to-Market Advisory - Apr 2025</t>
  </si>
  <si>
    <t>Kensington Resources Ltd - Transaction Support Services - Nov 2025</t>
  </si>
  <si>
    <t>Kensington Resources Ltd - Transaction Support Services - Dec 2025</t>
  </si>
  <si>
    <t>Ashford Fund AG - Cost Optimization Advisory - Feb 2023</t>
  </si>
  <si>
    <t>Ashford Fund AG - Capital Structure Advisory - Feb 2023</t>
  </si>
  <si>
    <t>Ashford Fund AG - Transaction Support Services - Feb 2023</t>
  </si>
  <si>
    <t>Ashford Fund AG - Corporate Finance Advisory - Feb 2023</t>
  </si>
  <si>
    <t>Quorn Resources LLP - Transaction Support Services - Sep 2021</t>
  </si>
  <si>
    <t>Quorn Resources LLP - Transaction Support Services - Oct 2021</t>
  </si>
  <si>
    <t>Quorn Resources LLP - M&amp;A Advisory Engagement - Sep 2021</t>
  </si>
  <si>
    <t>Quorn Resources LLP - Pricing Strategy Advisory - Sep 2022</t>
  </si>
  <si>
    <t>Quorn Resources LLP - Pricing Strategy Advisory - Oct 2022</t>
  </si>
  <si>
    <t>Quorn Resources LLP - Transaction Support Services - Sep 2023</t>
  </si>
  <si>
    <t>Quorn Resources LLP - Pricing Strategy Advisory - Sep 2023</t>
  </si>
  <si>
    <t>Quorn Resources LLP - Pricing Strategy Advisory - Oct 2023</t>
  </si>
  <si>
    <t>Quorn Resources LLP - Transaction Support Services - Oct 2023</t>
  </si>
  <si>
    <t>Quorn Resources LLP - Cost Optimization Advisory - Jan 2023</t>
  </si>
  <si>
    <t>Quorn Resources LLP - Transaction Support Services - Sep 2024</t>
  </si>
  <si>
    <t>Quorn Resources LLP - M&amp;A Advisory Engagement - Feb 2024</t>
  </si>
  <si>
    <t>Quorn Resources LLP - Transaction Support Services - Oct 2024</t>
  </si>
  <si>
    <t>Quorn Resources LLP - Transaction Support Services - Sep 2025</t>
  </si>
  <si>
    <t>Quorn Resources LLP - M&amp;A Advisory Engagement - Feb 2025</t>
  </si>
  <si>
    <t>Quorn Resources LLP - Transaction Support Services - Oct 2025</t>
  </si>
  <si>
    <t>Varsity Financial LLP - Transaction Support Services - Dec 2021</t>
  </si>
  <si>
    <t>Varsity Financial LLP - Transaction Support Services - Feb 2022</t>
  </si>
  <si>
    <t>Varsity Financial LLP - Strategic Advisory Services - May 2023</t>
  </si>
  <si>
    <t>Dearborn Trust SA - Strategic Advisory Services - Jun 2025</t>
  </si>
  <si>
    <t>Dearborn Trust SA - Strategic Advisory Services - Oct 2025</t>
  </si>
  <si>
    <t>Westbrook Asset Management Ltd - Restructuring Advisory - Apr 2024</t>
  </si>
  <si>
    <t>Westbrook Asset Management Ltd - M&amp;A Advisory Engagement - Apr 2024</t>
  </si>
  <si>
    <t>Westbrook Asset Management Ltd - Strategic Advisory Services - Apr 2024</t>
  </si>
  <si>
    <t>Westbrook Asset Management Ltd - Transaction Support Services - Apr 2024</t>
  </si>
  <si>
    <t>Cromwell Group - Transaction Support Services - Sep 2021</t>
  </si>
  <si>
    <t>Cromwell Group - Strategic Advisory Services - Sep 2021</t>
  </si>
  <si>
    <t>Cromwell Group - M&amp;A Advisory Engagement - Sep 2021</t>
  </si>
  <si>
    <t>Cromwell Group - M&amp;A Advisory Engagement - Mar 2021</t>
  </si>
  <si>
    <t>Cromwell Group - Pricing Strategy Advisory - Jun 2021</t>
  </si>
  <si>
    <t>Cromwell Group - M&amp;A Advisory Engagement - Jun 2021</t>
  </si>
  <si>
    <t>Cromwell Group - M&amp;A Advisory Engagement - Mar 2022</t>
  </si>
  <si>
    <t>Cromwell Group - Transaction Support Services - Jun 2022</t>
  </si>
  <si>
    <t>Tiverton Strategies LLP - Transaction Support Services - Oct 2022</t>
  </si>
  <si>
    <t>Tiverton Strategies LLP - Financial Due Diligence - Oct 2022</t>
  </si>
  <si>
    <t>Tiverton Strategies LLP - Corporate Finance Advisory - Oct 2022</t>
  </si>
  <si>
    <t>Northbridge Global LLC - Sustainability Consulting - Jun 2021</t>
  </si>
  <si>
    <t>Northbridge Global LLC - Sustainability Consulting - Apr 2022</t>
  </si>
  <si>
    <t>Northbridge Global LLC - Sustainability Consulting - Oct 2021</t>
  </si>
  <si>
    <t>Northbridge Global LLC - Cost Optimization Advisory - Nov 2022</t>
  </si>
  <si>
    <t>Northbridge Global LLC - M&amp;A Advisory Engagement - Dec 2023</t>
  </si>
  <si>
    <t>Northbridge Global LLC - M&amp;A Advisory Engagement - Mar 2025</t>
  </si>
  <si>
    <t>Forester Equity Ltd - Strategic Advisory Services - Apr 2021</t>
  </si>
  <si>
    <t>Forester Equity Ltd - Strategic Advisory Services - Aug 2021</t>
  </si>
  <si>
    <t>Forester Equity Ltd - Financial Due Diligence - Aug 2021</t>
  </si>
  <si>
    <t>Forester Equity Ltd - Corporate Finance Advisory - Aug 2021</t>
  </si>
  <si>
    <t>Forester Equity Ltd - Strategic Advisory Services - Oct 2021</t>
  </si>
  <si>
    <t>Forester Equity Ltd - Financial Due Diligence - Oct 2021</t>
  </si>
  <si>
    <t>Forester Equity Ltd - Corporate Finance Advisory - Oct 2021</t>
  </si>
  <si>
    <t>Forester Equity Ltd - Strategic Advisory Services - Feb 2022</t>
  </si>
  <si>
    <t>Forester Equity Ltd - Strategic Advisory Services - May 2022</t>
  </si>
  <si>
    <t>Forester Equity Ltd - Financial Due Diligence - May 2022</t>
  </si>
  <si>
    <t>Forester Equity Ltd - Corporate Finance Advisory - May 2022</t>
  </si>
  <si>
    <t>Forester Equity Ltd - Operating Model Advisory - Sep 2022</t>
  </si>
  <si>
    <t>Forester Equity Ltd - Financial Due Diligence - Sep 2022</t>
  </si>
  <si>
    <t>Forester Equity Ltd - Corporate Finance Advisory - Sep 2022</t>
  </si>
  <si>
    <t>Forester Equity Ltd - Strategic Advisory Services - Dec 2022</t>
  </si>
  <si>
    <t>Forester Equity Ltd - Financial Due Diligence - Dec 2022</t>
  </si>
  <si>
    <t>Forester Equity Ltd - Corporate Finance Advisory - Dec 2022</t>
  </si>
  <si>
    <t>Forester Equity Ltd - Strategic Advisory Services - Jan 2022</t>
  </si>
  <si>
    <t>Forester Equity Ltd - Strategic Advisory Services - Apr 2022</t>
  </si>
  <si>
    <t>Forester Equity Ltd - Corporate Finance Advisory - Apr 2022</t>
  </si>
  <si>
    <t>Forester Equity Ltd - Commercial Due Diligence - Apr 2022</t>
  </si>
  <si>
    <t>Forester Equity Ltd - Financial Due Diligence - Apr 2022</t>
  </si>
  <si>
    <t>Forester Equity Ltd - Strategic Advisory Services - Jul 2022</t>
  </si>
  <si>
    <t>Forester Equity Ltd - Strategic Advisory Services - Oct 2022</t>
  </si>
  <si>
    <t>Forester Equity Ltd - Financial Due Diligence - Oct 2022</t>
  </si>
  <si>
    <t>Forester Equity Ltd - Corporate Finance Advisory - Oct 2022</t>
  </si>
  <si>
    <t>Forester Equity Ltd - Operating Model Advisory - Nov 2022</t>
  </si>
  <si>
    <t>Forester Equity Ltd - Financial Due Diligence - Nov 2022</t>
  </si>
  <si>
    <t>Forester Equity Ltd - Corporate Finance Advisory - Nov 2022</t>
  </si>
  <si>
    <t>Forester Equity Ltd - Operating Model Advisory - Mar 2023</t>
  </si>
  <si>
    <t>Forester Equity Ltd - Financial Due Diligence - Mar 2023</t>
  </si>
  <si>
    <t>Forester Equity Ltd - Corporate Finance Advisory - Mar 2023</t>
  </si>
  <si>
    <t>Forester Equity Ltd - Operating Model Advisory - Nov 2023</t>
  </si>
  <si>
    <t>Forester Equity Ltd - Financial Due Diligence - Nov 2023</t>
  </si>
  <si>
    <t>Forester Equity Ltd - Corporate Finance Advisory - Nov 2023</t>
  </si>
  <si>
    <t>Forester Equity Ltd - Commercial Due Diligence - Nov 2023</t>
  </si>
  <si>
    <t>Forester Equity Ltd - Operating Model Advisory - Dec 2023</t>
  </si>
  <si>
    <t>Forester Equity Ltd - Financial Due Diligence - Dec 2023</t>
  </si>
  <si>
    <t>Forester Equity Ltd - Commercial Due Diligence - Dec 2023</t>
  </si>
  <si>
    <t>Forester Equity Ltd - Corporate Finance Advisory - Dec 2023</t>
  </si>
  <si>
    <t>Forester Equity Ltd - Operating Model Advisory - Feb 2024</t>
  </si>
  <si>
    <t>Forester Equity Ltd - Corporate Finance Advisory - Feb 2024</t>
  </si>
  <si>
    <t>Forester Equity Ltd - Commercial Due Diligence - Feb 2024</t>
  </si>
  <si>
    <t>Forester Equity Ltd - Financial Due Diligence - Feb 2024</t>
  </si>
  <si>
    <t>Forester Equity Ltd - Strategic Advisory Services - Sep 2024</t>
  </si>
  <si>
    <t>Forester Equity Ltd - Financial Due Diligence - Sep 2024</t>
  </si>
  <si>
    <t>Forester Equity Ltd - Corporate Finance Advisory - Sep 2024</t>
  </si>
  <si>
    <t>Forester Equity Ltd - Commercial Due Diligence - Sep 2024</t>
  </si>
  <si>
    <t>Forester Equity Ltd - Strategic Advisory Services - Nov 2024</t>
  </si>
  <si>
    <t>Forester Equity Ltd - Financial Due Diligence - Nov 2024</t>
  </si>
  <si>
    <t>Forester Equity Ltd - Corporate Finance Advisory - Nov 2024</t>
  </si>
  <si>
    <t>Forester Equity Ltd - Commercial Due Diligence - Nov 2024</t>
  </si>
  <si>
    <t>Forester Equity Ltd - Strategic Advisory Services - Oct 2024</t>
  </si>
  <si>
    <t>Forester Equity Ltd - Financial Due Diligence - Oct 2024</t>
  </si>
  <si>
    <t>Forester Equity Ltd - Corporate Finance Advisory - Oct 2024</t>
  </si>
  <si>
    <t>Forester Equity Ltd - Commercial Due Diligence - Oct 2024</t>
  </si>
  <si>
    <t>Forester Equity Ltd - Strategic Advisory Services - Mar 2024</t>
  </si>
  <si>
    <t>Briar Securities Ltd - Regulatory Advisory - Jul 2022</t>
  </si>
  <si>
    <t>Rosemont Investments Inc - Transaction Support Services - Sep 2022</t>
  </si>
  <si>
    <t>Rosemont Investments Inc - Sustainability Consulting - Sep 2022</t>
  </si>
  <si>
    <t>Whitaker Global AG - Strategic Advisory Services - May 2025</t>
  </si>
  <si>
    <t>Sterling Investments LLC - ESG Advisory - May 2022</t>
  </si>
  <si>
    <t>Zenith Wealth LLP - Transaction Support Services - Apr 2024</t>
  </si>
  <si>
    <t>Zenith Wealth LLP - Corporate Finance Advisory - Nov 2024</t>
  </si>
  <si>
    <t>Northbridge Trust LLC - Strategic Advisory Services - Sep 2022</t>
  </si>
  <si>
    <t>Northbridge Trust LLC - M&amp;A Advisory Engagement - Sep 2022</t>
  </si>
  <si>
    <t>Northbridge Trust LLC - Capital Structure Advisory - Sep 2022</t>
  </si>
  <si>
    <t>Northbridge Trust LLC - Strategic Advisory Services - Feb 2023</t>
  </si>
  <si>
    <t>Northbridge Trust LLC - Strategic Advisory Services - Oct 2022</t>
  </si>
  <si>
    <t>Northbridge Trust LLC - Strategic Advisory Services - Dec 2022</t>
  </si>
  <si>
    <t>Northbridge Trust LLC - M&amp;A Advisory Engagement - Aug 2023</t>
  </si>
  <si>
    <t>Northbridge Trust LLC - M&amp;A Advisory Engagement - Sep 2024</t>
  </si>
  <si>
    <t>Northbridge Trust LLC - Strategic Advisory Services - Sep 2025</t>
  </si>
  <si>
    <t>Northbridge Trust LLC - Strategic Advisory Services - Oct 2024</t>
  </si>
  <si>
    <t>Northbridge Trust LLC - Strategic Advisory Services - Sep 2024</t>
  </si>
  <si>
    <t>Northbridge Trust LLC - M&amp;A Advisory Engagement - Sep 2025</t>
  </si>
  <si>
    <t>Northbridge Trust LLC - Transaction Support Services - Jul 2025</t>
  </si>
  <si>
    <t>Juniper Asset Management - Strategic Advisory Services - May 2022</t>
  </si>
  <si>
    <t>Juniper Asset Management - M&amp;A Advisory Engagement - May 2022</t>
  </si>
  <si>
    <t>Tiverton Group Inc - Capital Structure Advisory - Sep 2024</t>
  </si>
  <si>
    <t>Tiverton Group Inc - Restructuring Advisory - Sep 2024</t>
  </si>
  <si>
    <t>Tiverton Group Inc - Transaction Support Services - Sep 2024</t>
  </si>
  <si>
    <t>Tiverton Group Inc - Corporate Finance Advisory - Sep 2024</t>
  </si>
  <si>
    <t>Tiverton Group Inc - Financial Due Diligence - Sep 2024</t>
  </si>
  <si>
    <t>Tiverton Group Inc - Operational Due Diligence - Sep 2024</t>
  </si>
  <si>
    <t>Elmwood Trust - M&amp;A Advisory Engagement - Apr 2025</t>
  </si>
  <si>
    <t>Linden Equity LLP - Sector Insights - Healthcare - Sep 2022</t>
  </si>
  <si>
    <t>Pierpont Credit plc - Sustainability Consulting - Jun 2024</t>
  </si>
  <si>
    <t>Pierpont Credit plc - M&amp;A Advisory Engagement - Dec 2024</t>
  </si>
  <si>
    <t>Pierpont Credit plc - M&amp;A Advisory Engagement - Sep 2024</t>
  </si>
  <si>
    <t>Pierpont Credit plc - Sustainability Consulting - Mar 2025</t>
  </si>
  <si>
    <t>Pierpont Credit plc - ESG Advisory - Mar 2025</t>
  </si>
  <si>
    <t>Pierpont Credit plc - Strategic Advisory Services - Sep 2024</t>
  </si>
  <si>
    <t>Pierpont Credit plc - Strategic Advisory Services - Nov 2024</t>
  </si>
  <si>
    <t>Pierpont Credit plc - Strategic Advisory Services - Feb 2025</t>
  </si>
  <si>
    <t>Pierpont Credit plc - Strategic Advisory Services - May 2025</t>
  </si>
  <si>
    <t>Pierpont Credit plc - M&amp;A Advisory Engagement - Mar 2025</t>
  </si>
  <si>
    <t>Pierpont Credit plc - M&amp;A Advisory Engagement - Jun 2025</t>
  </si>
  <si>
    <t>Rosemont Equity LLP - M&amp;A Advisory Engagement - Aug 2023</t>
  </si>
  <si>
    <t>Whitaker Bancorp LLP - Sector Insights - Energy - Sep 2023</t>
  </si>
  <si>
    <t>Whitaker Bancorp LLP - Sector Insights - Financials - Sep 2023</t>
  </si>
  <si>
    <t>Forester Global - Strategic Advisory Services - May 2023</t>
  </si>
  <si>
    <t>Mayfair Management plc - Strategic Advisory Services - Jun 2023</t>
  </si>
  <si>
    <t>Mayfair Management plc - Transaction Support Services - Jun 2023</t>
  </si>
  <si>
    <t>Mayfair Management plc - Capital Structure Advisory - Jun 2023</t>
  </si>
  <si>
    <t>Mayfair Management plc - Restructuring Advisory - Jun 2023</t>
  </si>
  <si>
    <t>Mayfair Management plc - Corporate Finance Advisory - Jun 2023</t>
  </si>
  <si>
    <t>Mayfair Management plc - Commercial Due Diligence - Jun 2023</t>
  </si>
  <si>
    <t>Mayfair Management plc - Capital Structure Advisory - Aug 2023</t>
  </si>
  <si>
    <t>Mayfair Management plc - Restructuring Advisory - Aug 2023</t>
  </si>
  <si>
    <t>Mayfair Management plc - M&amp;A Advisory Engagement - Oct 2023</t>
  </si>
  <si>
    <t>Mayfair Management plc - Commercial Due Diligence - Jul 2024</t>
  </si>
  <si>
    <t>Mayfair Management plc - Corporate Finance Advisory - Jul 2024</t>
  </si>
  <si>
    <t>Mayfair Management plc - Strategic Advisory Services - Jul 2024</t>
  </si>
  <si>
    <t>Mayfair Management plc - Restructuring Advisory - Jul 2024</t>
  </si>
  <si>
    <t>Mayfair Management plc - Capital Structure Advisory - Jun 2024</t>
  </si>
  <si>
    <t>Mayfair Management plc - Restructuring Advisory - Jun 2024</t>
  </si>
  <si>
    <t>Mayfair Management plc - Strategic Advisory Services - Jul 2025</t>
  </si>
  <si>
    <t>Mayfair Management plc - Corporate Finance Advisory - Jul 2025</t>
  </si>
  <si>
    <t>Mayfair Management plc - M&amp;A Advisory Engagement - Sep 2025</t>
  </si>
  <si>
    <t>Glenmore Partners - Cost Optimization Advisory - Jul 2022</t>
  </si>
  <si>
    <t>Glenmore Partners - Pricing Strategy Advisory - Jun 2023</t>
  </si>
  <si>
    <t>Glenmore Partners - Sustainability Consulting - Jun 2023</t>
  </si>
  <si>
    <t>Glenmore Partners - M&amp;A Advisory Engagement - Oct 2023</t>
  </si>
  <si>
    <t>Glenmore Partners - Pricing Strategy Advisory - Dec 2023</t>
  </si>
  <si>
    <t>Glenmore Partners - Sustainability Consulting - Dec 2023</t>
  </si>
  <si>
    <t>Glenmore Partners - Pricing Strategy Advisory - Jun 2024</t>
  </si>
  <si>
    <t>Glenmore Partners - Sustainability Consulting - Jun 2024</t>
  </si>
  <si>
    <t>Glenmore Partners - Pricing Strategy Advisory - Dec 2024</t>
  </si>
  <si>
    <t>Glenmore Partners - Sustainability Consulting - Dec 2024</t>
  </si>
  <si>
    <t>Glenmore Partners - Pricing Strategy Advisory - Mar 2024</t>
  </si>
  <si>
    <t>Glenmore Partners - Sustainability Consulting - Mar 2024</t>
  </si>
  <si>
    <t>Glenmore Partners - Sustainability Consulting - Sep 2024</t>
  </si>
  <si>
    <t>Glenmore Partners - Pricing Strategy Advisory - Sep 2024</t>
  </si>
  <si>
    <t>Glenmore Partners - Sustainability Consulting - Feb 2025</t>
  </si>
  <si>
    <t>Glenmore Partners - Pricing Strategy Advisory - Feb 2025</t>
  </si>
  <si>
    <t>Glenmore Partners - Strategic Advisory Services - May 2025</t>
  </si>
  <si>
    <t>Glenmore Partners - Sustainability Consulting - May 2025</t>
  </si>
  <si>
    <t>Glenmore Partners - Sector Insights - Industrials - May 2025</t>
  </si>
  <si>
    <t>Glenmore Partners - Pricing Strategy Advisory - Aug 2025</t>
  </si>
  <si>
    <t>Glenmore Partners - Sustainability Consulting - Aug 2025</t>
  </si>
  <si>
    <t>Northbridge Credit SA - Transaction Support Services - Apr 2025</t>
  </si>
  <si>
    <t>Hadley Strategies plc - Business Intelligence Consulting - Aug 2025</t>
  </si>
  <si>
    <t>Hadley Strategies plc - Strategic Advisory Services - Aug 2025</t>
  </si>
  <si>
    <t>Hadley Strategies plc - Restructuring Advisory - Aug 2025</t>
  </si>
  <si>
    <t>Hadley Strategies plc - Capital Structure Advisory - Aug 2025</t>
  </si>
  <si>
    <t>Hadley Strategies plc - M&amp;A Advisory Engagement - Aug 2025</t>
  </si>
  <si>
    <t>Hadley Strategies plc - Change Management Advisory - Aug 2025</t>
  </si>
  <si>
    <t>Xander Management plc - Strategic Advisory Services - Jun 2024</t>
  </si>
  <si>
    <t>Xander Management plc - Strategic Advisory Services - Sep 2024</t>
  </si>
  <si>
    <t>Xander Management plc - Transaction Support Services - Sep 2024</t>
  </si>
  <si>
    <t>Xander Management plc - Strategic Advisory Services - Jul 2025</t>
  </si>
  <si>
    <t>Varsity Investments Inc - M&amp;A Advisory Engagement - Jan 2025</t>
  </si>
  <si>
    <t>Quorn Wealth Ltd - M&amp;A Advisory Engagement - Jun 2025</t>
  </si>
  <si>
    <t>Vantage Private LLC - Strategic Advisory Services - Nov 2022</t>
  </si>
  <si>
    <t>Vantage Private LLC - Cost Optimization Advisory - Nov 2022</t>
  </si>
  <si>
    <t>Vantage Private LLC - Capital Structure Advisory - Nov 2022</t>
  </si>
  <si>
    <t>Vantage Private LLC - Strategic Advisory Services - Jan 2024</t>
  </si>
  <si>
    <t>Vantage Private LLC - M&amp;A Advisory Engagement - Jan 2024</t>
  </si>
  <si>
    <t>Vantage Private LLC - Debt Advisory - Jan 2024</t>
  </si>
  <si>
    <t>Vantage Private LLC - IPO Readiness Advisory - Jan 2024</t>
  </si>
  <si>
    <t>Vantage Private LLC - Tax Advisory Services - Jan 2024</t>
  </si>
  <si>
    <t>Vantage Private LLC - Financial Due Diligence - Jan 2024</t>
  </si>
  <si>
    <t>Vantage Private LLC - Corporate Finance Advisory - Jan 2024</t>
  </si>
  <si>
    <t>Vantage Private LLC - Commercial Due Diligence - Jan 2024</t>
  </si>
  <si>
    <t>Vantage Private LLC - Operational Due Diligence - Jan 2024</t>
  </si>
  <si>
    <t>Vantage Private LLC - Strategic Advisory Services - Jan 2025</t>
  </si>
  <si>
    <t>Vantage Private LLC - IPO Readiness Advisory - Jan 2025</t>
  </si>
  <si>
    <t>Vantage Private LLC - Tax Advisory Services - Jan 2025</t>
  </si>
  <si>
    <t>Ogilvy Holdings Ltd - Operating Model Advisory - Jun 2023</t>
  </si>
  <si>
    <t>Ogilvy Holdings Ltd - Capital Structure Advisory - Jun 2023</t>
  </si>
  <si>
    <t>Ogilvy Holdings Ltd - Restructuring Advisory - Jun 2023</t>
  </si>
  <si>
    <t>Ogilvy Holdings Ltd - Digital Transformation Advisory - Jun 2023</t>
  </si>
  <si>
    <t>Ogilvy Holdings Ltd - Post-Merger Integration - Jun 2023</t>
  </si>
  <si>
    <t>Ogilvy Holdings Ltd - Investor Relations Advisory - Jun 2023</t>
  </si>
  <si>
    <t>Ogilvy Holdings Ltd - Portfolio Strategy Advisory - Jun 2023</t>
  </si>
  <si>
    <t>Ogilvy Holdings Ltd - Tax Advisory Services - Jun 2023</t>
  </si>
  <si>
    <t>Ogilvy Holdings Ltd - Corporate Finance Advisory - Jun 2023</t>
  </si>
  <si>
    <t>Ogilvy Holdings Ltd - Financial Due Diligence - Jun 2023</t>
  </si>
  <si>
    <t>Ogilvy Holdings Ltd - Operational Due Diligence - Jun 2023</t>
  </si>
  <si>
    <t>Ogilvy Holdings Ltd - Commercial Due Diligence - Jun 2023</t>
  </si>
  <si>
    <t>Ogilvy Holdings Ltd - Investor Relations Advisory - Jun 2024</t>
  </si>
  <si>
    <t>Ogilvy Holdings Ltd - Portfolio Strategy Advisory - Jun 2024</t>
  </si>
  <si>
    <t>Ogilvy Holdings Ltd - Digital Transformation Advisory - Jun 2024</t>
  </si>
  <si>
    <t>Ogilvy Holdings Ltd - Post-Merger Integration - Jun 2024</t>
  </si>
  <si>
    <t>Ogilvy Holdings Ltd - Strategic Advisory Services - Jun 2024</t>
  </si>
  <si>
    <t>Ogilvy Holdings Ltd - Tax Advisory Services - Jun 2024</t>
  </si>
  <si>
    <t>Ogilvy Holdings Ltd - Strategic Advisory Services - Jun 2025</t>
  </si>
  <si>
    <t>Ogilvy Holdings Ltd - Portfolio Strategy Advisory - Jun 2025</t>
  </si>
  <si>
    <t>Ogilvy Holdings Ltd - Investor Relations Advisory - Jun 2025</t>
  </si>
  <si>
    <t>Ogilvy Holdings Ltd - Digital Transformation Advisory - Jun 2025</t>
  </si>
  <si>
    <t>Ogilvy Holdings Ltd - Post-Merger Integration - Jun 2025</t>
  </si>
  <si>
    <t>Blackwood Partners AG - Strategic Advisory Services - Jun 2021</t>
  </si>
  <si>
    <t>Emberly Strategies plc - Strategic Advisory Services - Apr 2022</t>
  </si>
  <si>
    <t>Kilburn Trust LLP - Regulatory Advisory - Sep 2023</t>
  </si>
  <si>
    <t>Kilburn Trust LLP - M&amp;A Advisory Engagement - Jan 2024</t>
  </si>
  <si>
    <t>Valemont Holdings - Capital Structure Advisory - Jun 2023</t>
  </si>
  <si>
    <t>Valemont Holdings - Restructuring Advisory - Jun 2023</t>
  </si>
  <si>
    <t>Valemont Holdings - Investor Relations Advisory - Jun 2023</t>
  </si>
  <si>
    <t>Valemont Holdings - Operating Model Advisory - Jun 2023</t>
  </si>
  <si>
    <t>Westbrook Equity AG - Strategic Advisory Services - Oct 2021</t>
  </si>
  <si>
    <t>Westbrook Equity AG - Financial Due Diligence - Oct 2021</t>
  </si>
  <si>
    <t>Westbrook Equity AG - Corporate Finance Advisory - Oct 2021</t>
  </si>
  <si>
    <t>Westbrook Equity AG - Commercial Due Diligence - Oct 2021</t>
  </si>
  <si>
    <t>Westbrook Equity AG - Strategic Advisory Services - Apr 2022</t>
  </si>
  <si>
    <t>Westbrook Equity AG - M&amp;A Advisory Engagement - Apr 2022</t>
  </si>
  <si>
    <t>Westbrook Equity AG - Operational Due Diligence - Apr 2022</t>
  </si>
  <si>
    <t>Westbrook Equity AG - Corporate Finance Advisory - Apr 2022</t>
  </si>
  <si>
    <t>Westbrook Equity AG - Strategic Advisory Services - Oct 2022</t>
  </si>
  <si>
    <t>Westbrook Equity AG - Operational Due Diligence - Oct 2022</t>
  </si>
  <si>
    <t>Westbrook Equity AG - Strategic Advisory Services - Oct 2023</t>
  </si>
  <si>
    <t>Westbrook Equity AG - Financial Due Diligence - Oct 2023</t>
  </si>
  <si>
    <t>Westbrook Equity AG - Operational Due Diligence - Oct 2023</t>
  </si>
  <si>
    <t>Westbrook Equity AG - Commercial Due Diligence - Oct 2023</t>
  </si>
  <si>
    <t>Westbrook Equity AG - Corporate Finance Advisory - Oct 2023</t>
  </si>
  <si>
    <t>Westbrook Equity AG - Strategic Advisory Services - Oct 2024</t>
  </si>
  <si>
    <t>Westbrook Equity AG - Operational Due Diligence - Oct 2024</t>
  </si>
  <si>
    <t>Westbrook Equity AG - Strategic Advisory Services - Oct 2025</t>
  </si>
  <si>
    <t>Emberly Bancorp plc - Strategic Advisory Services - Jul 2023</t>
  </si>
  <si>
    <t>Emberly Bancorp plc - M&amp;A Advisory Engagement - Jul 2023</t>
  </si>
  <si>
    <t>Emberly Bancorp plc - Business Intelligence Consulting - Jul 2023</t>
  </si>
  <si>
    <t>Emberly Bancorp plc - Debt Advisory - Jul 2023</t>
  </si>
  <si>
    <t>Emberly Bancorp plc - IPO Readiness Advisory - Jul 2023</t>
  </si>
  <si>
    <t>Emberly Bancorp plc - Financial Due Diligence - Jul 2023</t>
  </si>
  <si>
    <t>Emberly Bancorp plc - Operational Due Diligence - Jul 2023</t>
  </si>
  <si>
    <t>Emberly Bancorp plc - Commercial Due Diligence - Jul 2023</t>
  </si>
  <si>
    <t>Emberly Bancorp plc - Corporate Finance Advisory - Jul 2023</t>
  </si>
  <si>
    <t>Emberly Bancorp plc - Tax Advisory Services - Jul 2023</t>
  </si>
  <si>
    <t>Emberly Bancorp plc - M&amp;A Advisory Engagement - Jul 2024</t>
  </si>
  <si>
    <t>Emberly Bancorp plc - Strategic Advisory Services - Jul 2024</t>
  </si>
  <si>
    <t>Emberly Bancorp plc - Business Intelligence Consulting - Jul 2024</t>
  </si>
  <si>
    <t>Emberly Bancorp plc - IPO Readiness Advisory - Jul 2024</t>
  </si>
  <si>
    <t>Emberly Bancorp plc - Debt Advisory - Jul 2024</t>
  </si>
  <si>
    <t>Emberly Bancorp plc - Operational Due Diligence - Jul 2024</t>
  </si>
  <si>
    <t>Emberly Bancorp plc - Tax Advisory Services - Jul 2024</t>
  </si>
  <si>
    <t>Emberly Bancorp plc - Financial Due Diligence - Jul 2024</t>
  </si>
  <si>
    <t>Emberly Bancorp plc - Commercial Due Diligence - Jul 2024</t>
  </si>
  <si>
    <t>Emberly Bancorp plc - Corporate Finance Advisory - Jul 2024</t>
  </si>
  <si>
    <t>Emberly Bancorp plc - Strategic Advisory Services - Jul 2025</t>
  </si>
  <si>
    <t>Emberly Bancorp plc - M&amp;A Advisory Engagement - Jul 2025</t>
  </si>
  <si>
    <t>Emberly Bancorp plc - Business Intelligence Consulting - Jul 2025</t>
  </si>
  <si>
    <t>Emberly Bancorp plc - Debt Advisory - Jul 2025</t>
  </si>
  <si>
    <t>Emberly Bancorp plc - IPO Readiness Advisory - Jul 2025</t>
  </si>
  <si>
    <t>Parkside Wealth Inc - Strategic Advisory Services - Mar 2023</t>
  </si>
  <si>
    <t>Jessup Financial Inc - Strategic Advisory Services - Feb 2021</t>
  </si>
  <si>
    <t>Jessup Financial Inc - Capital Structure Advisory - Feb 2021</t>
  </si>
  <si>
    <t>Jessup Financial Inc - Strategic Advisory Services - Aug 2021</t>
  </si>
  <si>
    <t>Jessup Financial Inc - Business Intelligence Consulting - Aug 2021</t>
  </si>
  <si>
    <t>Jessup Financial Inc - Capital Structure Advisory - Aug 2021</t>
  </si>
  <si>
    <t>Jessup Financial Inc - Debt Advisory - Aug 2021</t>
  </si>
  <si>
    <t>Jessup Financial Inc - Equity Advisory - Aug 2021</t>
  </si>
  <si>
    <t>Jessup Financial Inc - M&amp;A Advisory Engagement - Apr 2021</t>
  </si>
  <si>
    <t>Jessup Financial Inc - Strategic Advisory Services - Aug 2022</t>
  </si>
  <si>
    <t>Jessup Financial Inc - Capital Structure Advisory - Aug 2022</t>
  </si>
  <si>
    <t>Jessup Financial Inc - Business Intelligence Consulting - Aug 2022</t>
  </si>
  <si>
    <t>Jessup Financial Inc - Real Estate Advisory - Aug 2022</t>
  </si>
  <si>
    <t>Jessup Financial Inc - Growth Strategy Advisory - Aug 2022</t>
  </si>
  <si>
    <t>Jessup Financial Inc - Strategic Advisory Services - Mar 2022</t>
  </si>
  <si>
    <t>Jessup Financial Inc - Capital Structure Advisory - Mar 2022</t>
  </si>
  <si>
    <t>Jessup Financial Inc - M&amp;A Advisory Engagement - Jun 2022</t>
  </si>
  <si>
    <t>Jessup Financial Inc - Strategic Advisory Services - May 2023</t>
  </si>
  <si>
    <t>Jessup Financial Inc - Capital Structure Advisory - May 2023</t>
  </si>
  <si>
    <t>Jessup Financial Inc - Strategic Advisory Services - Aug 2023</t>
  </si>
  <si>
    <t>Jessup Financial Inc - Capital Structure Advisory - Aug 2023</t>
  </si>
  <si>
    <t>Jessup Financial Inc - Business Intelligence Consulting - Aug 2023</t>
  </si>
  <si>
    <t>Jessup Financial Inc - Equity Advisory - Aug 2023</t>
  </si>
  <si>
    <t>Jessup Financial Inc - Debt Advisory - Aug 2023</t>
  </si>
  <si>
    <t>Jessup Financial Inc - M&amp;A Advisory Engagement - Jun 2023</t>
  </si>
  <si>
    <t>Jessup Financial Inc - Strategic Advisory Services - Aug 2024</t>
  </si>
  <si>
    <t>Jessup Financial Inc - Digital Transformation Advisory - Aug 2024</t>
  </si>
  <si>
    <t>Jessup Financial Inc - Post-Merger Integration - Aug 2024</t>
  </si>
  <si>
    <t>Jessup Financial Inc - Carve-Out Advisory - Aug 2024</t>
  </si>
  <si>
    <t>Jessup Financial Inc - Separation Advisory - Aug 2024</t>
  </si>
  <si>
    <t>Jessup Financial Inc - Investor Relations Advisory - Aug 2024</t>
  </si>
  <si>
    <t>Jessup Financial Inc - Debt Advisory - Aug 2024</t>
  </si>
  <si>
    <t>Jessup Financial Inc - Equity Advisory - Aug 2024</t>
  </si>
  <si>
    <t>Jessup Financial Inc - Business Intelligence Consulting - Aug 2024</t>
  </si>
  <si>
    <t>Jessup Financial Inc - Capital Structure Advisory - Aug 2024</t>
  </si>
  <si>
    <t>Jessup Financial Inc - Portfolio Strategy Advisory - Aug 2024</t>
  </si>
  <si>
    <t>Jessup Financial Inc - M&amp;A Advisory Engagement - Jun 2024</t>
  </si>
  <si>
    <t>Jessup Financial Inc - Portfolio Strategy Advisory - Aug 2025</t>
  </si>
  <si>
    <t>Jessup Financial Inc - Separation Advisory - Aug 2025</t>
  </si>
  <si>
    <t>Jessup Financial Inc - Carve-Out Advisory - Aug 2025</t>
  </si>
  <si>
    <t>Jessup Financial Inc - Post-Merger Integration - Aug 2025</t>
  </si>
  <si>
    <t>Jessup Financial Inc - Digital Transformation Advisory - Aug 2025</t>
  </si>
  <si>
    <t>Jessup Financial Inc - Equity Advisory - Aug 2025</t>
  </si>
  <si>
    <t>Jessup Financial Inc - Strategic Advisory Services - Aug 2025</t>
  </si>
  <si>
    <t>Jessup Financial Inc - Debt Advisory - Aug 2025</t>
  </si>
  <si>
    <t>Jessup Financial Inc - Investor Relations Advisory - Aug 2025</t>
  </si>
  <si>
    <t>Jessup Financial Inc - Capital Structure Advisory - Aug 2025</t>
  </si>
  <si>
    <t>Jessup Financial Inc - Business Intelligence Consulting - Aug 2025</t>
  </si>
  <si>
    <t>Jessup Financial Inc - M&amp;A Advisory Engagement - Jun 2025</t>
  </si>
  <si>
    <t>Jessup Financial Inc - Strategic Advisory Services - Jun 2025</t>
  </si>
  <si>
    <t>Harrow Investments LLC - Sustainability Consulting - May 2022</t>
  </si>
  <si>
    <t>Larkspur Credit LLC - M&amp;A Advisory Engagement - Oct 2024</t>
  </si>
  <si>
    <t>Pembroke Global AG - Buy-Side Deal Advisory - Nov 2024</t>
  </si>
  <si>
    <t>Pembroke Global AG - Buy-Side Deal Advisory - May 2025</t>
  </si>
  <si>
    <t>Inverness Advisors - Strategic Advisory Services - Sep 2025</t>
  </si>
  <si>
    <t>Larkspur Markets - Strategic Advisory Services - Apr 2022</t>
  </si>
  <si>
    <t>Larkspur Markets - M&amp;A Advisory Engagement - Apr 2022</t>
  </si>
  <si>
    <t>Larkspur Markets - M&amp;A Advisory Engagement - Sep 2022</t>
  </si>
  <si>
    <t>Larkspur Markets - Strategic Advisory Services - Sep 2022</t>
  </si>
  <si>
    <t>Larkspur Markets - Operational Due Diligence - Sep 2022</t>
  </si>
  <si>
    <t>Larkspur Markets - Corporate Finance Advisory - Sep 2022</t>
  </si>
  <si>
    <t>Larkspur Markets - Commercial Due Diligence - Sep 2022</t>
  </si>
  <si>
    <t>Larkspur Markets - Transaction Support Services - Sep 2022</t>
  </si>
  <si>
    <t>Larkspur Markets - Strategic Advisory Services - Oct 2025</t>
  </si>
  <si>
    <t>Quorn Equity Inc - Strategic Advisory Services - Jun 2021</t>
  </si>
  <si>
    <t>Quorn Equity Inc - Strategic Advisory Services - May 2021</t>
  </si>
  <si>
    <t>Quorn Equity Inc - Strategic Advisory Services - May 2022</t>
  </si>
  <si>
    <t>Quorn Equity Inc - Operating Model Advisory - Jun 2022</t>
  </si>
  <si>
    <t>Quorn Equity Inc - M&amp;A Advisory Engagement - Sep 2022</t>
  </si>
  <si>
    <t>Quorn Equity Inc - Strategic Advisory Services - May 2023</t>
  </si>
  <si>
    <t>Quorn Equity Inc - Digital Transformation Advisory - May 2023</t>
  </si>
  <si>
    <t>Quorn Equity Inc - Post-Merger Integration - May 2023</t>
  </si>
  <si>
    <t>Quorn Equity Inc - Portfolio Strategy Advisory - May 2023</t>
  </si>
  <si>
    <t>Quorn Equity Inc - Strategic Advisory Services - Jun 2023</t>
  </si>
  <si>
    <t>Quorn Equity Inc - IPO Readiness Advisory - Jun 2023</t>
  </si>
  <si>
    <t>Quorn Equity Inc - M&amp;A Advisory Engagement - Feb 2023</t>
  </si>
  <si>
    <t>Quorn Equity Inc - M&amp;A Advisory Engagement - Jun 2023</t>
  </si>
  <si>
    <t>Quorn Equity Inc - Strategic Advisory Services - May 2024</t>
  </si>
  <si>
    <t>Quorn Equity Inc - Digital Transformation Advisory - May 2024</t>
  </si>
  <si>
    <t>Quorn Equity Inc - Post-Merger Integration - May 2024</t>
  </si>
  <si>
    <t>Quorn Equity Inc - Carve-Out Advisory - May 2024</t>
  </si>
  <si>
    <t>Quorn Equity Inc - Separation Advisory - May 2024</t>
  </si>
  <si>
    <t>Quorn Equity Inc - Investor Relations Advisory - May 2024</t>
  </si>
  <si>
    <t>Quorn Equity Inc - Portfolio Strategy Advisory - May 2024</t>
  </si>
  <si>
    <t>Quorn Equity Inc - Capital Structure Advisory - May 2024</t>
  </si>
  <si>
    <t>Quorn Equity Inc - Strategic Advisory Services - Jun 2024</t>
  </si>
  <si>
    <t>Quorn Equity Inc - Digital Transformation Advisory - Jun 2024</t>
  </si>
  <si>
    <t>Quorn Equity Inc - Post-Merger Integration - Jun 2024</t>
  </si>
  <si>
    <t>Quorn Equity Inc - Carve-Out Advisory - Jun 2024</t>
  </si>
  <si>
    <t>Quorn Equity Inc - Separation Advisory - Jun 2024</t>
  </si>
  <si>
    <t>Quorn Equity Inc - Investor Relations Advisory - Jun 2024</t>
  </si>
  <si>
    <t>Quorn Equity Inc - Portfolio Strategy Advisory - Jun 2024</t>
  </si>
  <si>
    <t>Quorn Equity Inc - Strategic Advisory Services - Jul 2024</t>
  </si>
  <si>
    <t>Quorn Equity Inc - Digital Transformation Advisory - Jul 2024</t>
  </si>
  <si>
    <t>Quorn Equity Inc - Post-Merger Integration - Jul 2024</t>
  </si>
  <si>
    <t>Quorn Equity Inc - Carve-Out Advisory - Jul 2024</t>
  </si>
  <si>
    <t>Quorn Equity Inc - Separation Advisory - Jul 2024</t>
  </si>
  <si>
    <t>Quorn Equity Inc - Investor Relations Advisory - Jul 2024</t>
  </si>
  <si>
    <t>Quorn Equity Inc - Portfolio Strategy Advisory - Jul 2024</t>
  </si>
  <si>
    <t>Quorn Equity Inc - Capital Structure Advisory - Jul 2024</t>
  </si>
  <si>
    <t>Quorn Equity Inc - Strategic Advisory Services - Jun 2025</t>
  </si>
  <si>
    <t>Quorn Equity Inc - Separation Advisory - Jun 2025</t>
  </si>
  <si>
    <t>Quorn Equity Inc - Carve-Out Advisory - Jun 2025</t>
  </si>
  <si>
    <t>Quorn Equity Inc - Post-Merger Integration - Jun 2025</t>
  </si>
  <si>
    <t>Quorn Equity Inc - Digital Transformation Advisory - Jun 2025</t>
  </si>
  <si>
    <t>Quorn Equity Inc - Capital Structure Advisory - Jun 2025</t>
  </si>
  <si>
    <t>Quorn Equity Inc - Portfolio Strategy Advisory - Jun 2025</t>
  </si>
  <si>
    <t>Quorn Equity Inc - Investor Relations Advisory - Jun 2025</t>
  </si>
  <si>
    <t>Quorn Equity Inc - Separation Advisory - Dec 2025</t>
  </si>
  <si>
    <t>Quorn Equity Inc - Investor Relations Advisory - Dec 2025</t>
  </si>
  <si>
    <t>Quorn Equity Inc - Portfolio Strategy Advisory - Dec 2025</t>
  </si>
  <si>
    <t>Quorn Equity Inc - Strategic Advisory Services - Dec 2025</t>
  </si>
  <si>
    <t>Quorn Equity Inc - Digital Transformation Advisory - Dec 2025</t>
  </si>
  <si>
    <t>Quorn Equity Inc - Capital Structure Advisory - Dec 2025</t>
  </si>
  <si>
    <t>Quorn Equity Inc - Post-Merger Integration - Dec 2025</t>
  </si>
  <si>
    <t>Quorn Equity Inc - Carve-Out Advisory - Dec 2025</t>
  </si>
  <si>
    <t>Hawthorn Management - Pricing Strategy Advisory - Jan 2021</t>
  </si>
  <si>
    <t>Hawthorn Management - Pricing Strategy Advisory - Apr 2021</t>
  </si>
  <si>
    <t>Hawthorn Management - Pricing Strategy Advisory - Jul 2021</t>
  </si>
  <si>
    <t>Hawthorn Management - Strategic Advisory Services - Jul 2021</t>
  </si>
  <si>
    <t>Hawthorn Management - Capital Structure Advisory - Jul 2021</t>
  </si>
  <si>
    <t>Hawthorn Management - M&amp;A Advisory Engagement - Jul 2021</t>
  </si>
  <si>
    <t>Hawthorn Management - Data &amp; Analytics Advisory - Jul 2021</t>
  </si>
  <si>
    <t>Hawthorn Management - Business Intelligence Consulting - Jul 2021</t>
  </si>
  <si>
    <t>Hawthorn Management - Strategic Advisory Services - Jun 2021</t>
  </si>
  <si>
    <t>Hawthorn Management - Pricing Strategy Advisory - Mar 2021</t>
  </si>
  <si>
    <t>Hawthorn Management - Pricing Strategy Advisory - Feb 2021</t>
  </si>
  <si>
    <t>Hawthorn Management - Pricing Strategy Advisory - May 2021</t>
  </si>
  <si>
    <t>Hawthorn Management - Pricing Strategy Advisory - Jun 2021</t>
  </si>
  <si>
    <t>Hawthorn Management - Strategic Advisory Services - Nov 2021</t>
  </si>
  <si>
    <t>Hawthorn Management - Pricing Strategy Advisory - Sep 2021</t>
  </si>
  <si>
    <t>Hawthorn Management - Pricing Strategy Advisory - Oct 2021</t>
  </si>
  <si>
    <t>Hawthorn Management - Strategic Advisory Services - Sep 2021</t>
  </si>
  <si>
    <t>Hawthorn Management - Pricing Strategy Advisory - Jan 2022</t>
  </si>
  <si>
    <t>Hawthorn Management - Pricing Strategy Advisory - Mar 2022</t>
  </si>
  <si>
    <t>Hawthorn Management - Pricing Strategy Advisory - May 2022</t>
  </si>
  <si>
    <t>Hawthorn Management - Pricing Strategy Advisory - Aug 2022</t>
  </si>
  <si>
    <t>Hawthorn Management - Strategic Advisory Services - Jul 2022</t>
  </si>
  <si>
    <t>Hawthorn Management - M&amp;A Advisory Engagement - Jul 2022</t>
  </si>
  <si>
    <t>Hawthorn Management - Capital Structure Advisory - Jul 2022</t>
  </si>
  <si>
    <t>Hawthorn Management - Pricing Strategy Advisory - Jul 2022</t>
  </si>
  <si>
    <t>Hawthorn Management - Data &amp; Analytics Advisory - Jul 2022</t>
  </si>
  <si>
    <t>Hawthorn Management - Restructuring Advisory - Jul 2022</t>
  </si>
  <si>
    <t>Hawthorn Management - Business Intelligence Consulting - Jul 2022</t>
  </si>
  <si>
    <t>Hawthorn Management - Pricing Strategy Advisory - Nov 2021</t>
  </si>
  <si>
    <t>Hawthorn Management - Pricing Strategy Advisory - Dec 2021</t>
  </si>
  <si>
    <t>Hawthorn Management - Strategic Advisory Services - Jan 2022</t>
  </si>
  <si>
    <t>Hawthorn Management - Operating Model Advisory - Jun 2022</t>
  </si>
  <si>
    <t>Hawthorn Management - Pricing Strategy Advisory - Feb 2022</t>
  </si>
  <si>
    <t>Hawthorn Management - Strategic Advisory Services - Jul 2023</t>
  </si>
  <si>
    <t>Hawthorn Management - Data &amp; Analytics Advisory - Jul 2023</t>
  </si>
  <si>
    <t>Hawthorn Management - Capital Structure Advisory - Jul 2023</t>
  </si>
  <si>
    <t>Hawthorn Management - M&amp;A Advisory Engagement - Jul 2023</t>
  </si>
  <si>
    <t>Hawthorn Management - Business Intelligence Consulting - Jul 2023</t>
  </si>
  <si>
    <t>Hawthorn Management - Restructuring Advisory - Jul 2023</t>
  </si>
  <si>
    <t>Hawthorn Management - Pricing Strategy Advisory - Jul 2023</t>
  </si>
  <si>
    <t>Hawthorn Management - Strategic Advisory Services - Oct 2022</t>
  </si>
  <si>
    <t>Hawthorn Management - M&amp;A Advisory Engagement - Aug 2022</t>
  </si>
  <si>
    <t>Hawthorn Management - Pricing Strategy Advisory - Oct 2023</t>
  </si>
  <si>
    <t>Hawthorn Management - Pricing Strategy Advisory - Dec 2023</t>
  </si>
  <si>
    <t>Hawthorn Management - Pricing Strategy Advisory - Nov 2023</t>
  </si>
  <si>
    <t>Hawthorn Management - Strategic Advisory Services - Jun 2023</t>
  </si>
  <si>
    <t>Hawthorn Management - Strategic Advisory Services - Sep 2023</t>
  </si>
  <si>
    <t>Hawthorn Management - Sustainability Consulting - Jul 2023</t>
  </si>
  <si>
    <t>Hawthorn Management - M&amp;A Advisory Engagement - Mar 2023</t>
  </si>
  <si>
    <t>Hawthorn Management - Strategic Advisory Services - Apr 2023</t>
  </si>
  <si>
    <t>Hawthorn Management - M&amp;A Advisory Engagement - Jun 2023</t>
  </si>
  <si>
    <t>Hawthorn Management - Data &amp; Analytics Advisory - Jul 2024</t>
  </si>
  <si>
    <t>Hawthorn Management - Strategic Advisory Services - Jul 2024</t>
  </si>
  <si>
    <t>Hawthorn Management - M&amp;A Advisory Engagement - Jul 2024</t>
  </si>
  <si>
    <t>Hawthorn Management - Capital Structure Advisory - Jul 2024</t>
  </si>
  <si>
    <t>Hawthorn Management - Business Intelligence Consulting - Jul 2024</t>
  </si>
  <si>
    <t>Hawthorn Management - Digital Transformation Advisory - Jul 2024</t>
  </si>
  <si>
    <t>Hawthorn Management - Post-Merger Integration - Jul 2024</t>
  </si>
  <si>
    <t>Hawthorn Management - Carve-Out Advisory - Jul 2024</t>
  </si>
  <si>
    <t>Hawthorn Management - Separation Advisory - Jul 2024</t>
  </si>
  <si>
    <t>Hawthorn Management - Investor Relations Advisory - Jul 2024</t>
  </si>
  <si>
    <t>Hawthorn Management - Portfolio Strategy Advisory - Jul 2024</t>
  </si>
  <si>
    <t>Hawthorn Management - Debt Advisory - Jul 2024</t>
  </si>
  <si>
    <t>Hawthorn Management - Equity Advisory - Jul 2024</t>
  </si>
  <si>
    <t>Hawthorn Management - Pricing Strategy Advisory - Jul 2024</t>
  </si>
  <si>
    <t>Hawthorn Management - Infrastructure Advisory - Jul 2024</t>
  </si>
  <si>
    <t>Hawthorn Management - Strategic Advisory Services - Jun 2024</t>
  </si>
  <si>
    <t>Hawthorn Management - Digital Transformation Advisory - Jun 2024</t>
  </si>
  <si>
    <t>Hawthorn Management - Post-Merger Integration - Jun 2024</t>
  </si>
  <si>
    <t>Hawthorn Management - Carve-Out Advisory - Jun 2024</t>
  </si>
  <si>
    <t>Hawthorn Management - Separation Advisory - Jun 2024</t>
  </si>
  <si>
    <t>Hawthorn Management - Investor Relations Advisory - Jun 2024</t>
  </si>
  <si>
    <t>Hawthorn Management - Portfolio Strategy Advisory - Jun 2024</t>
  </si>
  <si>
    <t>Hawthorn Management - Capital Structure Advisory - Jun 2024</t>
  </si>
  <si>
    <t>Hawthorn Management - Strategic Advisory Services - Sep 2024</t>
  </si>
  <si>
    <t>Hawthorn Management - Digital Transformation Advisory - Sep 2024</t>
  </si>
  <si>
    <t>Hawthorn Management - Post-Merger Integration - Sep 2024</t>
  </si>
  <si>
    <t>Hawthorn Management - Carve-Out Advisory - Sep 2024</t>
  </si>
  <si>
    <t>Hawthorn Management - Separation Advisory - Sep 2024</t>
  </si>
  <si>
    <t>Hawthorn Management - Investor Relations Advisory - Sep 2024</t>
  </si>
  <si>
    <t>Hawthorn Management - Portfolio Strategy Advisory - Sep 2024</t>
  </si>
  <si>
    <t>Hawthorn Management - M&amp;A Advisory Engagement - Mar 2024</t>
  </si>
  <si>
    <t>Hawthorn Management - Strategic Advisory Services - Mar 2024</t>
  </si>
  <si>
    <t>Hawthorn Management - M&amp;A Advisory Engagement - Oct 2024</t>
  </si>
  <si>
    <t>Hawthorn Management - Strategic Advisory Services - Jun 2025</t>
  </si>
  <si>
    <t>Hawthorn Management - Data &amp; Analytics Advisory - Jul 2025</t>
  </si>
  <si>
    <t>Hawthorn Management - Strategic Advisory Services - Jul 2025</t>
  </si>
  <si>
    <t>Hawthorn Management - Capital Structure Advisory - Jul 2025</t>
  </si>
  <si>
    <t>Hawthorn Management - M&amp;A Advisory Engagement - Jul 2025</t>
  </si>
  <si>
    <t>Hawthorn Management - Equity Advisory - Jul 2025</t>
  </si>
  <si>
    <t>Hawthorn Management - Debt Advisory - Jul 2025</t>
  </si>
  <si>
    <t>Hawthorn Management - Portfolio Strategy Advisory - Jul 2025</t>
  </si>
  <si>
    <t>Hawthorn Management - Business Intelligence Consulting - Jul 2025</t>
  </si>
  <si>
    <t>Hawthorn Management - Investor Relations Advisory - Jul 2025</t>
  </si>
  <si>
    <t>Hawthorn Management - Separation Advisory - Jul 2025</t>
  </si>
  <si>
    <t>Hawthorn Management - Carve-Out Advisory - Jul 2025</t>
  </si>
  <si>
    <t>Hawthorn Management - Post-Merger Integration - Jul 2025</t>
  </si>
  <si>
    <t>Hawthorn Management - Digital Transformation Advisory - Jul 2025</t>
  </si>
  <si>
    <t>Hawthorn Management - Infrastructure Advisory - Jul 2025</t>
  </si>
  <si>
    <t>Hawthorn Management - Pricing Strategy Advisory - Jul 2025</t>
  </si>
  <si>
    <t>Hawthorn Management - Strategic Advisory Services - Mar 2025</t>
  </si>
  <si>
    <t>Hawthorn Management - Digital Transformation Advisory - Mar 2025</t>
  </si>
  <si>
    <t>Hawthorn Management - Post-Merger Integration - Mar 2025</t>
  </si>
  <si>
    <t>Hawthorn Management - Carve-Out Advisory - Mar 2025</t>
  </si>
  <si>
    <t>Hawthorn Management - Separation Advisory - Mar 2025</t>
  </si>
  <si>
    <t>Hawthorn Management - Portfolio Strategy Advisory - Mar 2025</t>
  </si>
  <si>
    <t>Hawthorn Management - Investor Relations Advisory - Mar 2025</t>
  </si>
  <si>
    <t>Hawthorn Management - M&amp;A Advisory Engagement - Oct 2025</t>
  </si>
  <si>
    <t>Hawthorn Management - Capital Structure Advisory - Jun 2025</t>
  </si>
  <si>
    <t>Hawthorn Management - Post-Merger Integration - Jun 2025</t>
  </si>
  <si>
    <t>Hawthorn Management - Digital Transformation Advisory - Jun 2025</t>
  </si>
  <si>
    <t>Hawthorn Management - Investor Relations Advisory - Jun 2025</t>
  </si>
  <si>
    <t>Hawthorn Management - Separation Advisory - Jun 2025</t>
  </si>
  <si>
    <t>Hawthorn Management - Carve-Out Advisory - Jun 2025</t>
  </si>
  <si>
    <t>Hawthorn Management - Portfolio Strategy Advisory - Jun 2025</t>
  </si>
  <si>
    <t>Hawthorn Management - Investor Relations Advisory - Sep 2025</t>
  </si>
  <si>
    <t>Hawthorn Management - Portfolio Strategy Advisory - Sep 2025</t>
  </si>
  <si>
    <t>Hawthorn Management - Strategic Advisory Services - Sep 2025</t>
  </si>
  <si>
    <t>Hawthorn Management - Digital Transformation Advisory - Sep 2025</t>
  </si>
  <si>
    <t>Hawthorn Management - Post-Merger Integration - Sep 2025</t>
  </si>
  <si>
    <t>Hawthorn Management - Carve-Out Advisory - Sep 2025</t>
  </si>
  <si>
    <t>Hawthorn Management - Separation Advisory - Sep 2025</t>
  </si>
  <si>
    <t>Hawthorn Management - M&amp;A Advisory Engagement - Dec 2024</t>
  </si>
  <si>
    <t>Hawthorn Management - M&amp;A Advisory Engagement - Jan 2025</t>
  </si>
  <si>
    <t>Hawthorn Management - Strategic Advisory Services - Apr 2025</t>
  </si>
  <si>
    <t>Hawthorn Management - M&amp;A Advisory Engagement - Mar 2025</t>
  </si>
  <si>
    <t>Hawthorn Management - M&amp;A Advisory Engagement - Apr 2025</t>
  </si>
  <si>
    <t>Dunmore Ventures SA - Strategic Advisory Services - Jun 2021</t>
  </si>
  <si>
    <t>Dunmore Ventures SA - Operating Model Advisory - Jun 2022</t>
  </si>
  <si>
    <t>Dunmore Ventures SA - M&amp;A Advisory Engagement - Jul 2022</t>
  </si>
  <si>
    <t>Dunmore Ventures SA - M&amp;A Advisory Engagement - Aug 2022</t>
  </si>
  <si>
    <t>Dunmore Ventures SA - M&amp;A Advisory Engagement - Sep 2022</t>
  </si>
  <si>
    <t>Dunmore Ventures SA - Strategic Advisory Services - Jun 2023</t>
  </si>
  <si>
    <t>Dunmore Ventures SA - M&amp;A Advisory Engagement - Jun 2023</t>
  </si>
  <si>
    <t>Dunmore Ventures SA - Strategic Advisory Services - Jun 2024</t>
  </si>
  <si>
    <t>Dunmore Ventures SA - Data &amp; Analytics Advisory - Jun 2024</t>
  </si>
  <si>
    <t>Dunmore Ventures SA - Digital Transformation Advisory - Jun 2024</t>
  </si>
  <si>
    <t>Dunmore Ventures SA - Post-Merger Integration - Jun 2024</t>
  </si>
  <si>
    <t>Dunmore Ventures SA - Carve-Out Advisory - Jun 2024</t>
  </si>
  <si>
    <t>Dunmore Ventures SA - Separation Advisory - Jun 2024</t>
  </si>
  <si>
    <t>Dunmore Ventures SA - Portfolio Strategy Advisory - Jun 2024</t>
  </si>
  <si>
    <t>Dunmore Ventures SA - Capital Structure Advisory - Jun 2024</t>
  </si>
  <si>
    <t>Dunmore Ventures SA - M&amp;A Advisory Engagement - May 2024</t>
  </si>
  <si>
    <t>Dunmore Ventures SA - M&amp;A Advisory Engagement - Jun 2024</t>
  </si>
  <si>
    <t>Dunmore Ventures SA - M&amp;A Advisory Engagement - Sep 2024</t>
  </si>
  <si>
    <t>Dunmore Ventures SA - M&amp;A Advisory Engagement - Oct 2024</t>
  </si>
  <si>
    <t>Dunmore Ventures SA - Data &amp; Analytics Advisory - Jun 2025</t>
  </si>
  <si>
    <t>Dunmore Ventures SA - Digital Transformation Advisory - Jun 2025</t>
  </si>
  <si>
    <t>Dunmore Ventures SA - Post-Merger Integration - Jun 2025</t>
  </si>
  <si>
    <t>Dunmore Ventures SA - Strategic Advisory Services - Jun 2025</t>
  </si>
  <si>
    <t>Dunmore Ventures SA - Carve-Out Advisory - Jun 2025</t>
  </si>
  <si>
    <t>Dunmore Ventures SA - Separation Advisory - Jun 2025</t>
  </si>
  <si>
    <t>Dunmore Ventures SA - Portfolio Strategy Advisory - Jun 2025</t>
  </si>
  <si>
    <t>Dunmore Ventures SA - Capital Structure Advisory - Jun 2025</t>
  </si>
  <si>
    <t>Dunmore Ventures SA - Transaction Support Services - Jun 2025</t>
  </si>
  <si>
    <t>Silvermark Advisors - Capital Structure Advisory - Dec 2024</t>
  </si>
  <si>
    <t>Silvermark Advisors - Strategic Advisory Services - Dec 2024</t>
  </si>
  <si>
    <t>Silvermark Advisors - Digital Transformation Advisory - Dec 2024</t>
  </si>
  <si>
    <t>Silvermark Advisors - Post-Merger Integration - Dec 2024</t>
  </si>
  <si>
    <t>Silvermark Advisors - Carve-Out Advisory - Dec 2024</t>
  </si>
  <si>
    <t>Silvermark Advisors - Separation Advisory - Dec 2024</t>
  </si>
  <si>
    <t>Silvermark Advisors - Investor Relations Advisory - Dec 2024</t>
  </si>
  <si>
    <t>Silvermark Advisors - Portfolio Strategy Advisory - Dec 2024</t>
  </si>
  <si>
    <t>Silvermark Advisors - Operational Due Diligence - Dec 2024</t>
  </si>
  <si>
    <t>Silvermark Advisors - Financial Due Diligence - Dec 2024</t>
  </si>
  <si>
    <t>Silvermark Advisors - Corporate Finance Advisory - Dec 2024</t>
  </si>
  <si>
    <t>Silvermark Advisors - Commercial Due Diligence - Dec 2024</t>
  </si>
  <si>
    <t>Glenmore Wealth plc - Capital Structure Advisory - Jun 2022</t>
  </si>
  <si>
    <t>Glenmore Wealth plc - Strategic Advisory Services - Jun 2022</t>
  </si>
  <si>
    <t>Glenmore Wealth plc - M&amp;A Advisory Engagement - Jun 2022</t>
  </si>
  <si>
    <t>Glenmore Wealth plc - Strategic Advisory Services - Aug 2022</t>
  </si>
  <si>
    <t>Glenmore Wealth plc - Capital Structure Advisory - Aug 2022</t>
  </si>
  <si>
    <t>Glenmore Wealth plc - Business Intelligence Consulting - Aug 2022</t>
  </si>
  <si>
    <t>Glenmore Wealth plc - M&amp;A Advisory Engagement - Aug 2022</t>
  </si>
  <si>
    <t>Glenmore Wealth plc - Debt Advisory - Aug 2022</t>
  </si>
  <si>
    <t>Glenmore Wealth plc - Equity Advisory - Aug 2022</t>
  </si>
  <si>
    <t>Glenmore Wealth plc - Financial Due Diligence - Aug 2022</t>
  </si>
  <si>
    <t>Glenmore Wealth plc - Operational Due Diligence - Aug 2022</t>
  </si>
  <si>
    <t>Glenmore Wealth plc - Commercial Due Diligence - Aug 2022</t>
  </si>
  <si>
    <t>Glenmore Wealth plc - Corporate Finance Advisory - Aug 2022</t>
  </si>
  <si>
    <t>Glenmore Wealth plc - M&amp;A Advisory Engagement - May 2022</t>
  </si>
  <si>
    <t>Glenmore Wealth plc - Debt Advisory - May 2022</t>
  </si>
  <si>
    <t>Glenmore Wealth plc - Equity Advisory - May 2022</t>
  </si>
  <si>
    <t>Glenmore Wealth plc - Capital Structure Advisory - May 2022</t>
  </si>
  <si>
    <t>Glenmore Wealth plc - Strategic Advisory Services - May 2022</t>
  </si>
  <si>
    <t>Glenmore Wealth plc - Strategic Advisory Services - Jun 2023</t>
  </si>
  <si>
    <t>Glenmore Wealth plc - Capital Structure Advisory - Jun 2023</t>
  </si>
  <si>
    <t>Glenmore Wealth plc - Restructuring Advisory - Jun 2023</t>
  </si>
  <si>
    <t>Glenmore Wealth plc - M&amp;A Advisory Engagement - Jun 2023</t>
  </si>
  <si>
    <t>Glenmore Wealth plc - Operational Due Diligence - Jun 2023</t>
  </si>
  <si>
    <t>Glenmore Wealth plc - Financial Due Diligence - Jun 2023</t>
  </si>
  <si>
    <t>Glenmore Wealth plc - Corporate Finance Advisory - Jun 2023</t>
  </si>
  <si>
    <t>Glenmore Wealth plc - Commercial Due Diligence - Jun 2023</t>
  </si>
  <si>
    <t>Glenmore Wealth plc - Strategic Advisory Services - Aug 2023</t>
  </si>
  <si>
    <t>Glenmore Wealth plc - M&amp;A Advisory Engagement - Aug 2023</t>
  </si>
  <si>
    <t>Glenmore Wealth plc - Restructuring Advisory - Aug 2023</t>
  </si>
  <si>
    <t>Glenmore Wealth plc - Capital Structure Advisory - Aug 2023</t>
  </si>
  <si>
    <t>Glenmore Wealth plc - Debt Advisory - Aug 2023</t>
  </si>
  <si>
    <t>Glenmore Wealth plc - Tax Advisory Services - Aug 2023</t>
  </si>
  <si>
    <t>Glenmore Wealth plc - Operational Due Diligence - Aug 2023</t>
  </si>
  <si>
    <t>Glenmore Wealth plc - Financial Due Diligence - Aug 2023</t>
  </si>
  <si>
    <t>Glenmore Wealth plc - Corporate Finance Advisory - Aug 2023</t>
  </si>
  <si>
    <t>Glenmore Wealth plc - Commercial Due Diligence - Aug 2023</t>
  </si>
  <si>
    <t>Glenmore Wealth plc - M&amp;A Advisory Engagement - May 2023</t>
  </si>
  <si>
    <t>Glenmore Wealth plc - M&amp;A Advisory Engagement - Jun 2024</t>
  </si>
  <si>
    <t>Glenmore Wealth plc - Strategic Advisory Services - Jun 2024</t>
  </si>
  <si>
    <t>Glenmore Wealth plc - Capital Structure Advisory - Jun 2024</t>
  </si>
  <si>
    <t>Glenmore Wealth plc - Restructuring Advisory - Jun 2024</t>
  </si>
  <si>
    <t>Glenmore Wealth plc - Portfolio Strategy Advisory - Jun 2024</t>
  </si>
  <si>
    <t>Glenmore Wealth plc - Investor Relations Advisory - Jun 2024</t>
  </si>
  <si>
    <t>Glenmore Wealth plc - Post-Merger Integration - Jun 2024</t>
  </si>
  <si>
    <t>Glenmore Wealth plc - Carve-Out Advisory - Jun 2024</t>
  </si>
  <si>
    <t>Glenmore Wealth plc - Operational Due Diligence - Jun 2024</t>
  </si>
  <si>
    <t>Glenmore Wealth plc - Financial Due Diligence - Jun 2024</t>
  </si>
  <si>
    <t>Glenmore Wealth plc - Commercial Due Diligence - Jun 2024</t>
  </si>
  <si>
    <t>Glenmore Wealth plc - Corporate Finance Advisory - Jun 2024</t>
  </si>
  <si>
    <t>Glenmore Wealth plc - Strategic Advisory Services - Jan 2025</t>
  </si>
  <si>
    <t>Redwood Bancorp Inc - Strategic Advisory Services - Jun 2021</t>
  </si>
  <si>
    <t>Redwood Bancorp Inc - Tax Advisory Services - Jun 2021</t>
  </si>
  <si>
    <t>Redwood Bancorp Inc - Digital Transformation Advisory - Jun 2021</t>
  </si>
  <si>
    <t>Redwood Bancorp Inc - Post-Merger Integration - Jun 2021</t>
  </si>
  <si>
    <t>Redwood Bancorp Inc - Investor Relations Advisory - Jun 2021</t>
  </si>
  <si>
    <t>Redwood Bancorp Inc - Portfolio Strategy Advisory - Jun 2021</t>
  </si>
  <si>
    <t>Redwood Bancorp Inc - Restructuring Advisory - Nov 2021</t>
  </si>
  <si>
    <t>Redwood Bancorp Inc - Capital Structure Advisory - Nov 2021</t>
  </si>
  <si>
    <t>Redwood Bancorp Inc - Strategic Advisory Services - Jun 2022</t>
  </si>
  <si>
    <t>Redwood Bancorp Inc - Digital Transformation Advisory - Jun 2022</t>
  </si>
  <si>
    <t>Redwood Bancorp Inc - Investor Relations Advisory - Jun 2022</t>
  </si>
  <si>
    <t>Redwood Bancorp Inc - Post-Merger Integration - Jun 2022</t>
  </si>
  <si>
    <t>Redwood Bancorp Inc - Portfolio Strategy Advisory - Jun 2022</t>
  </si>
  <si>
    <t>Redwood Bancorp Inc - Tax Advisory Services - Jun 2022</t>
  </si>
  <si>
    <t>Redwood Bancorp Inc - Operating Model Advisory - Jun 2023</t>
  </si>
  <si>
    <t>Redwood Bancorp Inc - Capital Structure Advisory - Jun 2023</t>
  </si>
  <si>
    <t>Redwood Bancorp Inc - Restructuring Advisory - Jun 2023</t>
  </si>
  <si>
    <t>Redwood Bancorp Inc - Financial Due Diligence - Jun 2023</t>
  </si>
  <si>
    <t>Redwood Bancorp Inc - Tax Advisory Services - Jun 2023</t>
  </si>
  <si>
    <t>Redwood Bancorp Inc - Separation Advisory - Jun 2023</t>
  </si>
  <si>
    <t>Redwood Bancorp Inc - Digital Transformation Advisory - Jun 2023</t>
  </si>
  <si>
    <t>Redwood Bancorp Inc - Corporate Finance Advisory - Jun 2023</t>
  </si>
  <si>
    <t>Redwood Bancorp Inc - Operational Due Diligence - Jun 2023</t>
  </si>
  <si>
    <t>Redwood Bancorp Inc - Commercial Due Diligence - Jun 2023</t>
  </si>
  <si>
    <t>Redwood Bancorp Inc - Digital Transformation Advisory - Jun 2024</t>
  </si>
  <si>
    <t>Redwood Bancorp Inc - Post-Merger Integration - Jun 2024</t>
  </si>
  <si>
    <t>Redwood Bancorp Inc - Operational Due Diligence - Jun 2024</t>
  </si>
  <si>
    <t>Redwood Bancorp Inc - Financial Due Diligence - Jun 2024</t>
  </si>
  <si>
    <t>Redwood Bancorp Inc - Corporate Finance Advisory - Jun 2024</t>
  </si>
  <si>
    <t>Redwood Bancorp Inc - Commercial Due Diligence - Jun 2024</t>
  </si>
  <si>
    <t>Redwood Bancorp Inc - Tax Advisory Services - Jun 2024</t>
  </si>
  <si>
    <t>Redwood Bancorp Inc - Strategic Advisory Services - Jun 2024</t>
  </si>
  <si>
    <t>Redwood Bancorp Inc - Strategic Advisory Services - Jun 2025</t>
  </si>
  <si>
    <t>Redwood Bancorp Inc - Financial Due Diligence - Jun 2025</t>
  </si>
  <si>
    <t>Redwood Bancorp Inc - Operational Due Diligence - Jun 2025</t>
  </si>
  <si>
    <t>Redwood Bancorp Inc - Portfolio Strategy Advisory - Jun 2025</t>
  </si>
  <si>
    <t>Redwood Bancorp Inc - Post-Merger Integration - Jun 2025</t>
  </si>
  <si>
    <t>Northbridge Partners - Strategic Advisory Services - Aug 2025</t>
  </si>
  <si>
    <t>Evergreen Ventures SA - Regulatory Advisory - Jun 2022</t>
  </si>
  <si>
    <t>Alder Global - Pricing Strategy Advisory - Feb 2021</t>
  </si>
  <si>
    <t>Alder Global - Project Finance Advisory - Jan 2021</t>
  </si>
  <si>
    <t>Alder Global - Project Finance Advisory - Jul 2021</t>
  </si>
  <si>
    <t>Alder Global - M&amp;A Advisory Engagement - Jul 2022</t>
  </si>
  <si>
    <t>Alder Global - M&amp;A Advisory Engagement - Mar 2023</t>
  </si>
  <si>
    <t>Blackwood Securities Ltd - M&amp;A Advisory Engagement - Apr 2024</t>
  </si>
  <si>
    <t>Valemont Management Inc - Private Equity Advisory - Oct 2022</t>
  </si>
  <si>
    <t>Parkside Markets - Strategic Advisory Services - Sep 2022</t>
  </si>
  <si>
    <t>Ulster Credit plc - Strategic Advisory Services - Apr 2022</t>
  </si>
  <si>
    <t>Vantage Trust AG - Pricing Strategy Advisory - Sep 2021</t>
  </si>
  <si>
    <t>Vantage Trust AG - Due Diligence Advisory - Jun 2025</t>
  </si>
  <si>
    <t>Linden Asset Management Inc - Strategic Advisory Services - May 2022</t>
  </si>
  <si>
    <t>Linden Asset Management Inc - Sustainability Consulting - May 2022</t>
  </si>
  <si>
    <t>Linden Asset Management Inc - Operational Due Diligence - May 2022</t>
  </si>
  <si>
    <t>Linden Asset Management Inc - Financial Due Diligence - May 2022</t>
  </si>
  <si>
    <t>Linden Asset Management Inc - Corporate Finance Advisory - May 2022</t>
  </si>
  <si>
    <t>Linden Asset Management Inc - Commercial Due Diligence - May 2022</t>
  </si>
  <si>
    <t>Linden Asset Management Inc - Strategic Advisory Services - Dec 2022</t>
  </si>
  <si>
    <t>Linden Asset Management Inc - Strategic Advisory Services - Jan 2023</t>
  </si>
  <si>
    <t>Linden Asset Management Inc - Sustainability Consulting - Jan 2023</t>
  </si>
  <si>
    <t>Linden Asset Management Inc - Strategic Advisory Services - Mar 2023</t>
  </si>
  <si>
    <t>Linden Asset Management Inc - Operational Due Diligence - Mar 2023</t>
  </si>
  <si>
    <t>Linden Asset Management Inc - Financial Due Diligence - Mar 2023</t>
  </si>
  <si>
    <t>Linden Asset Management Inc - Corporate Finance Advisory - Mar 2023</t>
  </si>
  <si>
    <t>Linden Asset Management Inc - Commercial Due Diligence - Mar 2023</t>
  </si>
  <si>
    <t>Linden Asset Management Inc - Strategic Advisory Services - Apr 2024</t>
  </si>
  <si>
    <t>Linden Asset Management Inc - Strategic Advisory Services - Feb 2025</t>
  </si>
  <si>
    <t>Linden Asset Management Inc - Restructuring Advisory - Feb 2025</t>
  </si>
  <si>
    <t>Linden Asset Management Inc - Capital Structure Advisory - Feb 2025</t>
  </si>
  <si>
    <t>Linden Asset Management Inc - M&amp;A Advisory Engagement - Feb 2025</t>
  </si>
  <si>
    <t>Linden Asset Management Inc - Operational Due Diligence - Feb 2025</t>
  </si>
  <si>
    <t>Linden Asset Management Inc - Corporate Finance Advisory - Feb 2025</t>
  </si>
  <si>
    <t>Linden Asset Management Inc - Financial Due Diligence - Feb 2025</t>
  </si>
  <si>
    <t>Linden Asset Management Inc - Commercial Due Diligence - Feb 2025</t>
  </si>
  <si>
    <t>Glenmore Global SA - M&amp;A Advisory Engagement - Jun 2023</t>
  </si>
  <si>
    <t>Glenmore Global SA - M&amp;A Advisory Engagement - Jun 2024</t>
  </si>
  <si>
    <t>Redwood Global - Strategic Advisory Services - Jul 2023</t>
  </si>
  <si>
    <t>Redwood Global - Corporate Finance Advisory - Jul 2023</t>
  </si>
  <si>
    <t>Redwood Global - Tax Advisory Services - Jul 2023</t>
  </si>
  <si>
    <t>Redwood Global - M&amp;A Advisory Engagement - Jul 2023</t>
  </si>
  <si>
    <t>Redwood Global - Debt Advisory - Jul 2023</t>
  </si>
  <si>
    <t>Redwood Global - IPO Readiness Advisory - Jul 2023</t>
  </si>
  <si>
    <t>Redwood Global - Strategic Advisory Services - Aug 2024</t>
  </si>
  <si>
    <t>Redwood Global - IPO Readiness Advisory - Aug 2024</t>
  </si>
  <si>
    <t>Redwood Global - Debt Advisory - Aug 2024</t>
  </si>
  <si>
    <t>Redwood Global - M&amp;A Advisory Engagement - Aug 2024</t>
  </si>
  <si>
    <t>Redwood Global - Strategic Advisory Services - Aug 2025</t>
  </si>
  <si>
    <t>Redwood Global - IPO Readiness Advisory - Aug 2025</t>
  </si>
  <si>
    <t>Redwood Global - Debt Advisory - Aug 2025</t>
  </si>
  <si>
    <t>Yew Fund LLC - M&amp;A Advisory Engagement - Dec 2021</t>
  </si>
  <si>
    <t>Yew Fund LLC - Regulatory Advisory - Dec 2021</t>
  </si>
  <si>
    <t>Xander Wealth plc - Strategic Advisory Services - Jun 2025</t>
  </si>
  <si>
    <t>Xander Wealth plc - Capital Structure Advisory - Jun 2025</t>
  </si>
  <si>
    <t>Xander Wealth plc - Restructuring Advisory - Jun 2025</t>
  </si>
  <si>
    <t>Xander Wealth plc - M&amp;A Advisory Engagement - Jun 2025</t>
  </si>
  <si>
    <t>Elmwood Resources LLC - M&amp;A Advisory Engagement - Oct 2024</t>
  </si>
  <si>
    <t>Quorn Equity Ltd - Strategic Advisory Services - Sep 2023</t>
  </si>
  <si>
    <t>Quorn Equity Ltd - Transaction Support Services - Sep 2023</t>
  </si>
  <si>
    <t>Quorn Equity Ltd - Strategic Advisory Services - Jul 2024</t>
  </si>
  <si>
    <t>Quorn Equity Ltd - Working Capital Consulting - Jul 2024</t>
  </si>
  <si>
    <t>Quorn Equity Ltd - Strategic Advisory Services - Apr 2025</t>
  </si>
  <si>
    <t>Quorn Equity Ltd - Working Capital Consulting - Apr 2025</t>
  </si>
  <si>
    <t>Queensbury Management AG - M&amp;A Advisory Engagement - Jul 2024</t>
  </si>
  <si>
    <t>Queensbury Management AG - M&amp;A Advisory Engagement - Dec 2024</t>
  </si>
  <si>
    <t>Queensbury Management AG - M&amp;A Advisory Engagement - Dec 2025</t>
  </si>
  <si>
    <t>Pierpont Trust LLP - Due Diligence Advisory - Feb 2022</t>
  </si>
  <si>
    <t>Westbrook Strategies Inc - Strategic Advisory Services - Jun 2021</t>
  </si>
  <si>
    <t>Westbrook Strategies Inc - Strategic Advisory Services - Sep 2021</t>
  </si>
  <si>
    <t>Westbrook Strategies Inc - Sustainability Consulting - Sep 2021</t>
  </si>
  <si>
    <t>Westbrook Strategies Inc - M&amp;A Advisory Engagement - Sep 2021</t>
  </si>
  <si>
    <t>Westbrook Strategies Inc - IPO Readiness Advisory - Sep 2021</t>
  </si>
  <si>
    <t>Westbrook Strategies Inc - Debt Advisory - Sep 2021</t>
  </si>
  <si>
    <t>Westbrook Strategies Inc - Equity Advisory - Sep 2021</t>
  </si>
  <si>
    <t>Westbrook Strategies Inc - Strategic Advisory Services - Sep 2022</t>
  </si>
  <si>
    <t>Westbrook Strategies Inc - Debt Advisory - Sep 2022</t>
  </si>
  <si>
    <t>Westbrook Strategies Inc - Equity Advisory - Sep 2022</t>
  </si>
  <si>
    <t>Westbrook Strategies Inc - M&amp;A Advisory Engagement - Sep 2022</t>
  </si>
  <si>
    <t>Westbrook Strategies Inc - Operating Model Advisory - Jun 2022</t>
  </si>
  <si>
    <t>Westbrook Strategies Inc - Pricing Strategy Advisory - Apr 2022</t>
  </si>
  <si>
    <t>Westbrook Strategies Inc - Strategic Advisory Services - Jun 2023</t>
  </si>
  <si>
    <t>Westbrook Strategies Inc - Strategic Advisory Services - Sep 2023</t>
  </si>
  <si>
    <t>Westbrook Strategies Inc - Debt Advisory - Sep 2023</t>
  </si>
  <si>
    <t>Westbrook Strategies Inc - Equity Advisory - Sep 2023</t>
  </si>
  <si>
    <t>Westbrook Strategies Inc - M&amp;A Advisory Engagement - Sep 2023</t>
  </si>
  <si>
    <t>Westbrook Strategies Inc - Pricing Strategy Advisory - Mar 2023</t>
  </si>
  <si>
    <t>Westbrook Strategies Inc - Strategic Advisory Services - Jun 2024</t>
  </si>
  <si>
    <t>Westbrook Strategies Inc - Debt Advisory - Jun 2024</t>
  </si>
  <si>
    <t>Westbrook Strategies Inc - Digital Transformation Advisory - Jun 2024</t>
  </si>
  <si>
    <t>Westbrook Strategies Inc - Post-Merger Integration - Jun 2024</t>
  </si>
  <si>
    <t>Westbrook Strategies Inc - Portfolio Strategy Advisory - Jun 2024</t>
  </si>
  <si>
    <t>Westbrook Strategies Inc - Pricing Strategy Advisory - Mar 2024</t>
  </si>
  <si>
    <t>Westbrook Strategies Inc - Pricing Strategy Advisory - Mar 2025</t>
  </si>
  <si>
    <t>Westbrook Strategies Inc - Debt Advisory - Jun 2025</t>
  </si>
  <si>
    <t>Westbrook Strategies Inc - Strategic Advisory Services - Jun 2025</t>
  </si>
  <si>
    <t>Westbrook Strategies Inc - Digital Transformation Advisory - Jun 2025</t>
  </si>
  <si>
    <t>Westbrook Strategies Inc - Portfolio Strategy Advisory - Jun 2025</t>
  </si>
  <si>
    <t>Westbrook Strategies Inc - Post-Merger Integration - Jun 2025</t>
  </si>
  <si>
    <t>Westbrook Strategies Inc - Pricing Strategy Advisory - Jul 2025</t>
  </si>
  <si>
    <t>Valemont Private SA - Risk Advisory Services - Apr 2023</t>
  </si>
  <si>
    <t>Valemont Private SA - Credit Advisory - Aug 2023</t>
  </si>
  <si>
    <t>Valemont Private SA - Risk Advisory Services - May 2023</t>
  </si>
  <si>
    <t>Valemont Private SA - Credit Advisory - May 2023</t>
  </si>
  <si>
    <t>Valemont Private SA - Strategic Advisory Services - Sep 2023</t>
  </si>
  <si>
    <t>Valemont Private SA - Sustainability Consulting - Aug 2023</t>
  </si>
  <si>
    <t>Valemont Private SA - Restructuring Advisory - Aug 2023</t>
  </si>
  <si>
    <t>Valemont Private SA - Transaction Support Services - Sep 2023</t>
  </si>
  <si>
    <t>Valemont Private SA - Strategic Advisory Services - Oct 2023</t>
  </si>
  <si>
    <t>Valemont Private SA - Transaction Support Services - Oct 2023</t>
  </si>
  <si>
    <t>Valemont Private SA - Strategic Advisory Services - Jan 2024</t>
  </si>
  <si>
    <t>Valemont Private SA - Strategic Advisory Services - Feb 2024</t>
  </si>
  <si>
    <t>Valemont Private SA - Transaction Support Services - Nov 2023</t>
  </si>
  <si>
    <t>Valemont Private SA - Transaction Support Services - Jan 2024</t>
  </si>
  <si>
    <t>Valemont Private SA - Strategic Advisory Services - Jun 2024</t>
  </si>
  <si>
    <t>Valemont Private SA - Strategic Advisory Services - Nov 2024</t>
  </si>
  <si>
    <t>Valemont Private SA - Strategic Advisory Services - Nov 2023</t>
  </si>
  <si>
    <t>Valemont Private SA - Operational Due Diligence - Nov 2023</t>
  </si>
  <si>
    <t>Valemont Private SA - Financial Due Diligence - Nov 2023</t>
  </si>
  <si>
    <t>Valemont Private SA - Commercial Due Diligence - Nov 2023</t>
  </si>
  <si>
    <t>Valemont Private SA - Corporate Finance Advisory - Nov 2023</t>
  </si>
  <si>
    <t>Valemont Private SA - Operational Due Diligence - Feb 2024</t>
  </si>
  <si>
    <t>Valemont Private SA - Financial Due Diligence - Feb 2024</t>
  </si>
  <si>
    <t>Valemont Private SA - Corporate Finance Advisory - Feb 2024</t>
  </si>
  <si>
    <t>Valemont Private SA - Commercial Due Diligence - Feb 2024</t>
  </si>
  <si>
    <t>Valemont Private SA - Sustainability Consulting - Mar 2024</t>
  </si>
  <si>
    <t>Valemont Private SA - Restructuring Advisory - Mar 2024</t>
  </si>
  <si>
    <t>Valemont Private SA - Operational Due Diligence - Jan 2024</t>
  </si>
  <si>
    <t>Valemont Private SA - Financial Due Diligence - Jan 2024</t>
  </si>
  <si>
    <t>Valemont Private SA - Strategic Advisory Services - Mar 2024</t>
  </si>
  <si>
    <t>Valemont Private SA - Transaction Support Services - Mar 2024</t>
  </si>
  <si>
    <t>Valemont Private SA - Operational Due Diligence - Mar 2024</t>
  </si>
  <si>
    <t>Valemont Private SA - Commercial Due Diligence - Mar 2024</t>
  </si>
  <si>
    <t>Valemont Private SA - Corporate Finance Advisory - Mar 2024</t>
  </si>
  <si>
    <t>Valemont Private SA - Financial Due Diligence - Mar 2024</t>
  </si>
  <si>
    <t>Valemont Private SA - Transaction Support Services - Feb 2024</t>
  </si>
  <si>
    <t>Valemont Private SA - Strategic Advisory Services - Apr 2024</t>
  </si>
  <si>
    <t>Valemont Private SA - Transaction Support Services - Apr 2024</t>
  </si>
  <si>
    <t>Valemont Private SA - Operational Due Diligence - Apr 2024</t>
  </si>
  <si>
    <t>Valemont Private SA - Financial Due Diligence - Apr 2024</t>
  </si>
  <si>
    <t>Valemont Private SA - Corporate Finance Advisory - Apr 2024</t>
  </si>
  <si>
    <t>Valemont Private SA - Commercial Due Diligence - Apr 2024</t>
  </si>
  <si>
    <t>Valemont Private SA - Technology Consulting - Dec 2024</t>
  </si>
  <si>
    <t>Valemont Private SA - Valuation Advisory - Dec 2024</t>
  </si>
  <si>
    <t>Valemont Private SA - Fund Advisory Services - Dec 2024</t>
  </si>
  <si>
    <t>Valemont Private SA - Sustainability Consulting - Dec 2024</t>
  </si>
  <si>
    <t>Valemont Private SA - Capital Structure Advisory - Dec 2024</t>
  </si>
  <si>
    <t>Valemont Private SA - Restructuring Advisory - Dec 2024</t>
  </si>
  <si>
    <t>Valemont Private SA - Strategic Advisory Services - Dec 2024</t>
  </si>
  <si>
    <t>Valemont Private SA - Operational Due Diligence - Feb 2025</t>
  </si>
  <si>
    <t>Valemont Private SA - Financial Due Diligence - Feb 2025</t>
  </si>
  <si>
    <t>Valemont Private SA - Corporate Finance Advisory - Feb 2025</t>
  </si>
  <si>
    <t>Valemont Private SA - Commercial Due Diligence - Feb 2025</t>
  </si>
  <si>
    <t>Valemont Private SA - Strategic Advisory Services - Apr 2025</t>
  </si>
  <si>
    <t>Valemont Private SA - Operational Due Diligence - Apr 2025</t>
  </si>
  <si>
    <t>Valemont Private SA - Financial Due Diligence - Apr 2025</t>
  </si>
  <si>
    <t>Valemont Private SA - Corporate Finance Advisory - Apr 2025</t>
  </si>
  <si>
    <t>Valemont Private SA - Commercial Due Diligence - Apr 2025</t>
  </si>
  <si>
    <t>Valemont Private SA - Operational Due Diligence - May 2025</t>
  </si>
  <si>
    <t>Valemont Private SA - Financial Due Diligence - May 2025</t>
  </si>
  <si>
    <t>Valemont Private SA - Commercial Due Diligence - May 2025</t>
  </si>
  <si>
    <t>Valemont Private SA - Corporate Finance Advisory - May 2025</t>
  </si>
  <si>
    <t>Valemont Private SA - Strategic Advisory Services - May 2025</t>
  </si>
  <si>
    <t>Valemont Private SA - Capital Structure Advisory - May 2025</t>
  </si>
  <si>
    <t>Valemont Private SA - Restructuring Advisory - May 2025</t>
  </si>
  <si>
    <t>Fenwick Trust LLP - Transaction Support Services - Jan 2025</t>
  </si>
  <si>
    <t>Fenwick Trust LLP - M&amp;A Advisory Engagement - Jan 2025</t>
  </si>
  <si>
    <t>Fenwick Trust LLP - Restructuring Advisory - Jan 2025</t>
  </si>
  <si>
    <t>Fenwick Trust LLP - Capital Structure Advisory - Jan 2025</t>
  </si>
  <si>
    <t>Ogilvy Resources Inc - Sell-Side Deal Advisory - Oct 2024</t>
  </si>
  <si>
    <t>Lancer Partners Inc - M&amp;A Advisory Engagement - Feb 2021</t>
  </si>
  <si>
    <t>Lancer Partners Inc - Strategic Advisory Services - Nov 2021</t>
  </si>
  <si>
    <t>Lancer Partners Inc - Financial Due Diligence - Nov 2021</t>
  </si>
  <si>
    <t>Lancer Partners Inc - Corporate Finance Advisory - Nov 2021</t>
  </si>
  <si>
    <t>Lancer Partners Inc - Commercial Due Diligence - Nov 2021</t>
  </si>
  <si>
    <t>Lancer Partners Inc - Data &amp; Analytics Advisory - Nov 2021</t>
  </si>
  <si>
    <t>Lancer Partners Inc - M&amp;A Advisory Engagement - Feb 2022</t>
  </si>
  <si>
    <t>Lancer Partners Inc - Strategic Advisory Services - Nov 2022</t>
  </si>
  <si>
    <t>Lancer Partners Inc - Data &amp; Analytics Advisory - Nov 2022</t>
  </si>
  <si>
    <t>Lancer Partners Inc - Financial Due Diligence - Nov 2022</t>
  </si>
  <si>
    <t>Lancer Partners Inc - Corporate Finance Advisory - Nov 2022</t>
  </si>
  <si>
    <t>Lancer Partners Inc - Commercial Due Diligence - Nov 2022</t>
  </si>
  <si>
    <t>Lancer Partners Inc - Strategic Advisory Services - Sep 2022</t>
  </si>
  <si>
    <t>Lancer Partners Inc - Commercial Due Diligence - Sep 2022</t>
  </si>
  <si>
    <t>Lancer Partners Inc - Corporate Finance Advisory - Sep 2022</t>
  </si>
  <si>
    <t>Lancer Partners Inc - Financial Due Diligence - Sep 2022</t>
  </si>
  <si>
    <t>Lancer Partners Inc - M&amp;A Advisory Engagement - Feb 2023</t>
  </si>
  <si>
    <t>Lancer Partners Inc - M&amp;A Advisory Engagement - Mar 2024</t>
  </si>
  <si>
    <t>Lancer Partners Inc - Strategic Advisory Services - Apr 2024</t>
  </si>
  <si>
    <t>Lancer Partners Inc - Financial Due Diligence - Apr 2024</t>
  </si>
  <si>
    <t>Lancer Partners Inc - Commercial Due Diligence - Apr 2024</t>
  </si>
  <si>
    <t>Lancer Partners Inc - Corporate Finance Advisory - Apr 2024</t>
  </si>
  <si>
    <t>Lancer Partners Inc - Strategic Advisory Services - Jul 2025</t>
  </si>
  <si>
    <t>Lancer Partners Inc - M&amp;A Advisory Engagement - Mar 2025</t>
  </si>
  <si>
    <t>Rosemont Wealth Ltd - Portfolio Monitoring Service - Apr 2025</t>
  </si>
  <si>
    <t>Jessup Private SA - Strategic Advisory Services - Mar 2021</t>
  </si>
  <si>
    <t>Jessup Private SA - Corporate Finance Advisory - Mar 2021</t>
  </si>
  <si>
    <t>Jessup Private SA - Commercial Due Diligence - Mar 2021</t>
  </si>
  <si>
    <t>Jessup Private SA - Operational Due Diligence - Mar 2021</t>
  </si>
  <si>
    <t>Orwell Capital LLP - Portfolio Monitoring Service - Mar 2022</t>
  </si>
  <si>
    <t>Hawthorn Advisors Ltd - Strategic Advisory Services - Mar 2021</t>
  </si>
  <si>
    <t>Hawthorn Advisors Ltd - Strategic Advisory Services - May 2021</t>
  </si>
  <si>
    <t>Hawthorn Advisors Ltd - Strategic Advisory Services - Apr 2022</t>
  </si>
  <si>
    <t>Hawthorn Advisors Ltd - Strategic Advisory Services - May 2023</t>
  </si>
  <si>
    <t>Hawthorn Advisors Ltd - Restructuring Advisory - May 2023</t>
  </si>
  <si>
    <t>Hawthorn Advisors Ltd - Capital Structure Advisory - May 2023</t>
  </si>
  <si>
    <t>Hawthorn Advisors Ltd - Commercial Due Diligence - May 2023</t>
  </si>
  <si>
    <t>Hawthorn Advisors Ltd - Corporate Finance Advisory - May 2023</t>
  </si>
  <si>
    <t>Hawthorn Advisors Ltd - Financial Due Diligence - May 2023</t>
  </si>
  <si>
    <t>Hawthorn Advisors Ltd - Strategic Advisory Services - Jul 2024</t>
  </si>
  <si>
    <t>Hawthorn Advisors Ltd - Operational Due Diligence - Jul 2024</t>
  </si>
  <si>
    <t>Hawthorn Advisors Ltd - Financial Due Diligence - Jul 2024</t>
  </si>
  <si>
    <t>Hawthorn Advisors Ltd - Commercial Due Diligence - Jul 2024</t>
  </si>
  <si>
    <t>Hawthorn Advisors Ltd - Corporate Finance Advisory - Jul 2024</t>
  </si>
  <si>
    <t>Hawthorn Advisors Ltd - Capital Structure Advisory - Jul 2024</t>
  </si>
  <si>
    <t>Hawthorn Advisors Ltd - Restructuring Advisory - Jul 2024</t>
  </si>
  <si>
    <t>Hawthorn Advisors Ltd - Strategic Advisory Services - Jun 2025</t>
  </si>
  <si>
    <t>Hawthorn Advisors Ltd - Restructuring Advisory - Jun 2025</t>
  </si>
  <si>
    <t>Hawthorn Advisors Ltd - Capital Structure Advisory - Jun 2025</t>
  </si>
  <si>
    <t>Marlow Management SA - Strategic Advisory Services - Aug 2023</t>
  </si>
  <si>
    <t>Marlow Management SA - Capital Structure Advisory - Aug 2023</t>
  </si>
  <si>
    <t>Marlow Management SA - Restructuring Advisory - Aug 2023</t>
  </si>
  <si>
    <t>Marlow Management SA - Business Intelligence Consulting - Aug 2023</t>
  </si>
  <si>
    <t>Marlow Management SA - Debt Advisory - Aug 2023</t>
  </si>
  <si>
    <t>Marlow Management SA - IPO Readiness Advisory - Aug 2023</t>
  </si>
  <si>
    <t>Marlow Management SA - M&amp;A Advisory Engagement - Aug 2023</t>
  </si>
  <si>
    <t>Marlow Management SA - Transaction Support Services - Jun 2023</t>
  </si>
  <si>
    <t>Marlow Management SA - Transaction Support Services - Jul 2023</t>
  </si>
  <si>
    <t>Marlow Management SA - Pricing Strategy Advisory - Jul 2023</t>
  </si>
  <si>
    <t>Marlow Management SA - Transaction Support Services - Sep 2023</t>
  </si>
  <si>
    <t>Marlow Management SA - Transaction Support Services - Oct 2023</t>
  </si>
  <si>
    <t>Marlow Management SA - Transaction Support Services - Nov 2023</t>
  </si>
  <si>
    <t>Marlow Management SA - Pricing Strategy Advisory - Jan 2024</t>
  </si>
  <si>
    <t>Marlow Management SA - Transaction Support Services - Jan 2024</t>
  </si>
  <si>
    <t>Marlow Management SA - Transaction Support Services - Apr 2024</t>
  </si>
  <si>
    <t>Marlow Management SA - Transaction Support Services - May 2024</t>
  </si>
  <si>
    <t>Marlow Management SA - Transaction Support Services - Jul 2024</t>
  </si>
  <si>
    <t>Marlow Management SA - M&amp;A Advisory Engagement - Aug 2024</t>
  </si>
  <si>
    <t>Marlow Management SA - Debt Advisory - Aug 2024</t>
  </si>
  <si>
    <t>Marlow Management SA - IPO Readiness Advisory - Aug 2024</t>
  </si>
  <si>
    <t>Marlow Management SA - Capital Structure Advisory - Aug 2024</t>
  </si>
  <si>
    <t>Marlow Management SA - Restructuring Advisory - Aug 2024</t>
  </si>
  <si>
    <t>Marlow Management SA - Strategic Advisory Services - Aug 2024</t>
  </si>
  <si>
    <t>Marlow Management SA - Business Intelligence Consulting - Aug 2024</t>
  </si>
  <si>
    <t>Marlow Management SA - Transaction Support Services - Sep 2024</t>
  </si>
  <si>
    <t>Marlow Management SA - Transaction Support Services - May 2025</t>
  </si>
  <si>
    <t>Marlow Management SA - Transaction Support Services - Nov 2024</t>
  </si>
  <si>
    <t>Marlow Management SA - Transaction Support Services - Apr 2025</t>
  </si>
  <si>
    <t>Marlow Management SA - Transaction Support Services - Jan 2025</t>
  </si>
  <si>
    <t>Marlow Management SA - Pricing Strategy Advisory - Mar 2025</t>
  </si>
  <si>
    <t>Marlow Management SA - Transaction Support Services - Mar 2025</t>
  </si>
  <si>
    <t>Marlow Management SA - Transaction Support Services - Jun 2025</t>
  </si>
  <si>
    <t>Marlow Management SA - Strategic Advisory Services - Nov 2024</t>
  </si>
  <si>
    <t>Marlow Management SA - Working Capital Consulting - Nov 2024</t>
  </si>
  <si>
    <t>Marlow Management SA - IPO Readiness Advisory - Aug 2025</t>
  </si>
  <si>
    <t>Marlow Management SA - Debt Advisory - Aug 2025</t>
  </si>
  <si>
    <t>Marlow Management SA - M&amp;A Advisory Engagement - Aug 2025</t>
  </si>
  <si>
    <t>Marlow Management SA - Business Intelligence Consulting - Aug 2025</t>
  </si>
  <si>
    <t>Marlow Management SA - Strategic Advisory Services - Aug 2025</t>
  </si>
  <si>
    <t>Marlow Management SA - Restructuring Advisory - Aug 2025</t>
  </si>
  <si>
    <t>Marlow Management SA - Capital Structure Advisory - Aug 2025</t>
  </si>
  <si>
    <t>Marlow Management SA - Strategic Advisory Services - Jun 2025</t>
  </si>
  <si>
    <t>Marlow Management SA - Working Capital Consulting - Jun 2025</t>
  </si>
  <si>
    <t>Marlow Management SA - Strategic Advisory Services - Jul 2025</t>
  </si>
  <si>
    <t>Marlow Management SA - Transaction Support Services - Jul 2025</t>
  </si>
  <si>
    <t>Marlow Management SA - M&amp;A Advisory Engagement - May 2025</t>
  </si>
  <si>
    <t>Granite Capital LLC - M&amp;A Advisory Engagement - May 2025</t>
  </si>
  <si>
    <t>Cairn Ventures plc - Transaction Support Services - Apr 2025</t>
  </si>
  <si>
    <t>Cairn Ventures plc - Strategic Advisory Services - Apr 2025</t>
  </si>
  <si>
    <t>Cairn Ventures plc - Sustainability Consulting - Apr 2025</t>
  </si>
  <si>
    <t>Cairn Ventures plc - M&amp;A Advisory Engagement - Apr 2025</t>
  </si>
  <si>
    <t>Cairn Ventures plc - Operational Due Diligence - Apr 2025</t>
  </si>
  <si>
    <t>Cairn Ventures plc - Financial Due Diligence - Apr 2025</t>
  </si>
  <si>
    <t>Cairn Ventures plc - Commercial Due Diligence - Apr 2025</t>
  </si>
  <si>
    <t>Cairn Ventures plc - Corporate Finance Advisory - Apr 2025</t>
  </si>
  <si>
    <t>Xander Resources plc - Strategic Advisory Services - Apr 2021</t>
  </si>
  <si>
    <t>Xander Resources plc - Digital Transformation Advisory - Apr 2021</t>
  </si>
  <si>
    <t>Xander Resources plc - Strategic Advisory Services - Jun 2021</t>
  </si>
  <si>
    <t>Xander Resources plc - Data &amp; Analytics Advisory - Jun 2021</t>
  </si>
  <si>
    <t>Xander Resources plc - Capital Structure Advisory - Jun 2021</t>
  </si>
  <si>
    <t>Xander Resources plc - Restructuring Advisory - Jun 2021</t>
  </si>
  <si>
    <t>Xander Resources plc - IPO Readiness Advisory - Jun 2021</t>
  </si>
  <si>
    <t>Xander Resources plc - Strategic Advisory Services - Apr 2022</t>
  </si>
  <si>
    <t>Xander Resources plc - Digital Transformation Advisory - Apr 2022</t>
  </si>
  <si>
    <t>Xander Resources plc - Data &amp; Analytics Advisory - Jun 2022</t>
  </si>
  <si>
    <t>Xander Resources plc - IPO Readiness Advisory - Jun 2022</t>
  </si>
  <si>
    <t>Xander Resources plc - Operating Model Advisory - Jun 2022</t>
  </si>
  <si>
    <t>Xander Resources plc - Due Diligence Advisory - Jan 2022</t>
  </si>
  <si>
    <t>Xander Resources plc - M&amp;A Advisory Engagement - Jan 2022</t>
  </si>
  <si>
    <t>Xander Resources plc - Pricing Strategy Advisory - Jun 2022</t>
  </si>
  <si>
    <t>Xander Resources plc - Transaction Support Services - Sep 2022</t>
  </si>
  <si>
    <t>Xander Resources plc - Strategic Advisory Services - Jun 2023</t>
  </si>
  <si>
    <t>Xander Resources plc - Data &amp; Analytics Advisory - Jun 2023</t>
  </si>
  <si>
    <t>Xander Resources plc - IPO Readiness Advisory - Jun 2023</t>
  </si>
  <si>
    <t>Xander Resources plc - Operating Model Advisory - Jun 2023</t>
  </si>
  <si>
    <t>Xander Resources plc - Transaction Support Services - Sep 2023</t>
  </si>
  <si>
    <t>Xander Resources plc - Strategic Advisory Services - Jun 2024</t>
  </si>
  <si>
    <t>Xander Resources plc - Data &amp; Analytics Advisory - Jun 2024</t>
  </si>
  <si>
    <t>Xander Resources plc - Digital Transformation Advisory - Jun 2024</t>
  </si>
  <si>
    <t>Xander Resources plc - Post-Merger Integration - Jun 2024</t>
  </si>
  <si>
    <t>Xander Resources plc - Carve-Out Advisory - Jun 2024</t>
  </si>
  <si>
    <t>Xander Resources plc - Separation Advisory - Jun 2024</t>
  </si>
  <si>
    <t>Xander Resources plc - Investor Relations Advisory - Jun 2024</t>
  </si>
  <si>
    <t>Xander Resources plc - Portfolio Strategy Advisory - Jun 2024</t>
  </si>
  <si>
    <t>Xander Resources plc - Portfolio Strategy Advisory - Jun 2025</t>
  </si>
  <si>
    <t>Xander Resources plc - Data &amp; Analytics Advisory - Jun 2025</t>
  </si>
  <si>
    <t>Xander Resources plc - Separation Advisory - Jun 2025</t>
  </si>
  <si>
    <t>Xander Resources plc - Strategic Advisory Services - Jun 2025</t>
  </si>
  <si>
    <t>Xander Resources plc - Carve-Out Advisory - Jun 2025</t>
  </si>
  <si>
    <t>Xander Resources plc - Post-Merger Integration - Jun 2025</t>
  </si>
  <si>
    <t>Xander Resources plc - Digital Transformation Advisory - Jun 2025</t>
  </si>
  <si>
    <t>Xander Resources plc - Investor Relations Advisory - Jun 2025</t>
  </si>
  <si>
    <t>Bellweather Advisors AG - Strategic Advisory Services - Jul 2021</t>
  </si>
  <si>
    <t>Bellweather Advisors AG - Data &amp; Analytics Advisory - Jul 2021</t>
  </si>
  <si>
    <t>Bellweather Advisors AG - Business Intelligence Consulting - Jul 2021</t>
  </si>
  <si>
    <t>Bellweather Advisors AG - Debt Advisory - Jul 2021</t>
  </si>
  <si>
    <t>Bellweather Advisors AG - IPO Readiness Advisory - Jul 2021</t>
  </si>
  <si>
    <t>Bellweather Advisors AG - M&amp;A Advisory Engagement - Jul 2021</t>
  </si>
  <si>
    <t>Bellweather Advisors AG - Equity Advisory - Jul 2021</t>
  </si>
  <si>
    <t>Bellweather Advisors AG - Benchmarking Study - Jul 2021</t>
  </si>
  <si>
    <t>Bellweather Advisors AG - Restructuring Advisory - Mar 2021</t>
  </si>
  <si>
    <t>Bellweather Advisors AG - Capital Structure Advisory - Mar 2021</t>
  </si>
  <si>
    <t>Bellweather Advisors AG - Fund Advisory Services - Mar 2021</t>
  </si>
  <si>
    <t>Bellweather Advisors AG - M&amp;A Advisory Engagement - Mar 2021</t>
  </si>
  <si>
    <t>Bellweather Advisors AG - Fund Advisory Services - Aug 2021</t>
  </si>
  <si>
    <t>Bellweather Advisors AG - Restructuring Advisory - Aug 2021</t>
  </si>
  <si>
    <t>Bellweather Advisors AG - Capital Structure Advisory - Aug 2021</t>
  </si>
  <si>
    <t>Bellweather Advisors AG - Infrastructure Advisory - Jul 2021</t>
  </si>
  <si>
    <t>Bellweather Advisors AG - Capital Structure Advisory - Jul 2021</t>
  </si>
  <si>
    <t>Bellweather Advisors AG - Portfolio Strategy Advisory - Jul 2021</t>
  </si>
  <si>
    <t>Bellweather Advisors AG - Investor Relations Advisory - Jul 2021</t>
  </si>
  <si>
    <t>Bellweather Advisors AG - Post-Merger Integration - Jul 2021</t>
  </si>
  <si>
    <t>Bellweather Advisors AG - Strategic Advisory Services - Apr 2021</t>
  </si>
  <si>
    <t>Bellweather Advisors AG - Data &amp; Analytics Advisory - Sep 2021</t>
  </si>
  <si>
    <t>Bellweather Advisors AG - Strategic Advisory Services - Jun 2021</t>
  </si>
  <si>
    <t>Bellweather Advisors AG - Investor Relations Advisory - Jun 2021</t>
  </si>
  <si>
    <t>Bellweather Advisors AG - Data &amp; Analytics Advisory - Aug 2021</t>
  </si>
  <si>
    <t>Bellweather Advisors AG - Pricing Strategy Advisory - Dec 2021</t>
  </si>
  <si>
    <t>Bellweather Advisors AG - Strategic Advisory Services - Aug 2021</t>
  </si>
  <si>
    <t>Bellweather Advisors AG - Data &amp; Analytics Advisory - Oct 2021</t>
  </si>
  <si>
    <t>Bellweather Advisors AG - Data &amp; Analytics Advisory - Nov 2021</t>
  </si>
  <si>
    <t>Bellweather Advisors AG - Data &amp; Analytics Advisory - Dec 2021</t>
  </si>
  <si>
    <t>Bellweather Advisors AG - Risk Advisory Services - Mar 2022</t>
  </si>
  <si>
    <t>Bellweather Advisors AG - Strategic Advisory Services - Aug 2022</t>
  </si>
  <si>
    <t>Bellweather Advisors AG - Data &amp; Analytics Advisory - Aug 2022</t>
  </si>
  <si>
    <t>Bellweather Advisors AG - M&amp;A Advisory Engagement - Aug 2022</t>
  </si>
  <si>
    <t>Bellweather Advisors AG - Transaction Support Services - Aug 2022</t>
  </si>
  <si>
    <t>Bellweather Advisors AG - Corporate Finance Advisory - Aug 2022</t>
  </si>
  <si>
    <t>Bellweather Advisors AG - Operational Due Diligence - Aug 2022</t>
  </si>
  <si>
    <t>Bellweather Advisors AG - Financial Due Diligence - Aug 2022</t>
  </si>
  <si>
    <t>Bellweather Advisors AG - Commercial Due Diligence - Aug 2022</t>
  </si>
  <si>
    <t>Bellweather Advisors AG - Data &amp; Analytics Advisory - Jan 2022</t>
  </si>
  <si>
    <t>Bellweather Advisors AG - M&amp;A Advisory Engagement - Mar 2022</t>
  </si>
  <si>
    <t>Bellweather Advisors AG - Fund Advisory Services - Mar 2022</t>
  </si>
  <si>
    <t>Bellweather Advisors AG - Restructuring Advisory - Mar 2022</t>
  </si>
  <si>
    <t>Bellweather Advisors AG - Capital Structure Advisory - Mar 2022</t>
  </si>
  <si>
    <t>Bellweather Advisors AG - Pricing Strategy Advisory - Feb 2022</t>
  </si>
  <si>
    <t>Bellweather Advisors AG - Strategic Advisory Services - Jul 2022</t>
  </si>
  <si>
    <t>Bellweather Advisors AG - Data &amp; Analytics Advisory - Jul 2022</t>
  </si>
  <si>
    <t>Bellweather Advisors AG - M&amp;A Advisory Engagement - Jul 2022</t>
  </si>
  <si>
    <t>Bellweather Advisors AG - Business Intelligence Consulting - Jul 2022</t>
  </si>
  <si>
    <t>Bellweather Advisors AG - IPO Readiness Advisory - Jul 2022</t>
  </si>
  <si>
    <t>Bellweather Advisors AG - Growth Strategy Advisory - Jul 2022</t>
  </si>
  <si>
    <t>Bellweather Advisors AG - Corporate Finance Advisory - Jul 2022</t>
  </si>
  <si>
    <t>Bellweather Advisors AG - Operational Due Diligence - Jul 2022</t>
  </si>
  <si>
    <t>Bellweather Advisors AG - Financial Due Diligence - Jul 2022</t>
  </si>
  <si>
    <t>Bellweather Advisors AG - Commercial Due Diligence - Jul 2022</t>
  </si>
  <si>
    <t>Bellweather Advisors AG - Investor Relations Advisory - Jul 2022</t>
  </si>
  <si>
    <t>Bellweather Advisors AG - Post-Merger Integration - Jul 2022</t>
  </si>
  <si>
    <t>Bellweather Advisors AG - Portfolio Strategy Advisory - Jul 2022</t>
  </si>
  <si>
    <t>Bellweather Advisors AG - Data &amp; Analytics Advisory - Feb 2022</t>
  </si>
  <si>
    <t>Bellweather Advisors AG - Data &amp; Analytics Advisory - Mar 2022</t>
  </si>
  <si>
    <t>Bellweather Advisors AG - Data &amp; Analytics Advisory - Apr 2022</t>
  </si>
  <si>
    <t>Bellweather Advisors AG - Data &amp; Analytics Advisory - May 2022</t>
  </si>
  <si>
    <t>Bellweather Advisors AG - Data &amp; Analytics Advisory - Jun 2022</t>
  </si>
  <si>
    <t>Bellweather Advisors AG - Data &amp; Analytics Advisory - Sep 2022</t>
  </si>
  <si>
    <t>Bellweather Advisors AG - Data &amp; Analytics Advisory - Oct 2022</t>
  </si>
  <si>
    <t>Bellweather Advisors AG - Data &amp; Analytics Advisory - Nov 2022</t>
  </si>
  <si>
    <t>Bellweather Advisors AG - Data &amp; Analytics Advisory - Dec 2022</t>
  </si>
  <si>
    <t>Bellweather Advisors AG - Restructuring Advisory - Sep 2022</t>
  </si>
  <si>
    <t>Bellweather Advisors AG - Capital Structure Advisory - Sep 2022</t>
  </si>
  <si>
    <t>Bellweather Advisors AG - Fund Advisory Services - Sep 2022</t>
  </si>
  <si>
    <t>Bellweather Advisors AG - Strategic Advisory Services - Jun 2022</t>
  </si>
  <si>
    <t>Bellweather Advisors AG - Operational Due Diligence - Jun 2022</t>
  </si>
  <si>
    <t>Bellweather Advisors AG - Strategic Advisory Services - Jul 2023</t>
  </si>
  <si>
    <t>Bellweather Advisors AG - Data &amp; Analytics Advisory - Jul 2023</t>
  </si>
  <si>
    <t>Bellweather Advisors AG - M&amp;A Advisory Engagement - Jul 2023</t>
  </si>
  <si>
    <t>Bellweather Advisors AG - Business Intelligence Consulting - Jul 2023</t>
  </si>
  <si>
    <t>Bellweather Advisors AG - Debt Advisory - Jul 2023</t>
  </si>
  <si>
    <t>Bellweather Advisors AG - IPO Readiness Advisory - Jul 2023</t>
  </si>
  <si>
    <t>Bellweather Advisors AG - Market Study - Jul 2023</t>
  </si>
  <si>
    <t>Bellweather Advisors AG - Financial Due Diligence - Jul 2023</t>
  </si>
  <si>
    <t>Bellweather Advisors AG - Operational Due Diligence - Jul 2023</t>
  </si>
  <si>
    <t>Bellweather Advisors AG - Commercial Due Diligence - Jul 2023</t>
  </si>
  <si>
    <t>Bellweather Advisors AG - Corporate Finance Advisory - Jul 2023</t>
  </si>
  <si>
    <t>Bellweather Advisors AG - Restructuring Advisory - Jun 2023</t>
  </si>
  <si>
    <t>Bellweather Advisors AG - Capital Structure Advisory - Jun 2023</t>
  </si>
  <si>
    <t>Bellweather Advisors AG - M&amp;A Advisory Engagement - Jun 2023</t>
  </si>
  <si>
    <t>Bellweather Advisors AG - Fund Advisory Services - Jun 2023</t>
  </si>
  <si>
    <t>Bellweather Advisors AG - Feasibility Study - Jan 2023</t>
  </si>
  <si>
    <t>Bellweather Advisors AG - Feasibility Study - Feb 2023</t>
  </si>
  <si>
    <t>Bellweather Advisors AG - Feasibility Study - Mar 2023</t>
  </si>
  <si>
    <t>Bellweather Advisors AG - Feasibility Study - Apr 2023</t>
  </si>
  <si>
    <t>Bellweather Advisors AG - Feasibility Study - May 2023</t>
  </si>
  <si>
    <t>Bellweather Advisors AG - Feasibility Study - Jul 2023</t>
  </si>
  <si>
    <t>Bellweather Advisors AG - Feasibility Study - Jun 2023</t>
  </si>
  <si>
    <t>Bellweather Advisors AG - Feasibility Study - Aug 2023</t>
  </si>
  <si>
    <t>Bellweather Advisors AG - Feasibility Study - Sep 2023</t>
  </si>
  <si>
    <t>Bellweather Advisors AG - Feasibility Study - Oct 2023</t>
  </si>
  <si>
    <t>Bellweather Advisors AG - Feasibility Study - Nov 2023</t>
  </si>
  <si>
    <t>Bellweather Advisors AG - Feasibility Study - Dec 2023</t>
  </si>
  <si>
    <t>Bellweather Advisors AG - Strategic Advisory Services - Aug 2023</t>
  </si>
  <si>
    <t>Bellweather Advisors AG - Data &amp; Analytics Advisory - Aug 2023</t>
  </si>
  <si>
    <t>Bellweather Advisors AG - Post-Merger Integration - Jul 2023</t>
  </si>
  <si>
    <t>Bellweather Advisors AG - Investor Relations Advisory - Jul 2023</t>
  </si>
  <si>
    <t>Bellweather Advisors AG - Portfolio Strategy Advisory - Jul 2023</t>
  </si>
  <si>
    <t>Bellweather Advisors AG - Transaction Support Services - Jul 2023</t>
  </si>
  <si>
    <t>Bellweather Advisors AG - Strategic Advisory Services - Jun 2023</t>
  </si>
  <si>
    <t>Bellweather Advisors AG - Restructuring Advisory - Jun 2024</t>
  </si>
  <si>
    <t>Bellweather Advisors AG - Capital Structure Advisory - Jun 2024</t>
  </si>
  <si>
    <t>Bellweather Advisors AG - Feasibility Study - Jul 2024</t>
  </si>
  <si>
    <t>Bellweather Advisors AG - Feasibility Study - May 2024</t>
  </si>
  <si>
    <t>Bellweather Advisors AG - Feasibility Study - Apr 2024</t>
  </si>
  <si>
    <t>Bellweather Advisors AG - Feasibility Study - Aug 2024</t>
  </si>
  <si>
    <t>Bellweather Advisors AG - Feasibility Study - Feb 2024</t>
  </si>
  <si>
    <t>Bellweather Advisors AG - Feasibility Study - Mar 2024</t>
  </si>
  <si>
    <t>Bellweather Advisors AG - Feasibility Study - Jun 2024</t>
  </si>
  <si>
    <t>Bellweather Advisors AG - Feasibility Study - Jan 2024</t>
  </si>
  <si>
    <t>Bellweather Advisors AG - Feasibility Study - Sep 2024</t>
  </si>
  <si>
    <t>Bellweather Advisors AG - Feasibility Study - Oct 2024</t>
  </si>
  <si>
    <t>Bellweather Advisors AG - Feasibility Study - Nov 2024</t>
  </si>
  <si>
    <t>Bellweather Advisors AG - Feasibility Study - Dec 2024</t>
  </si>
  <si>
    <t>Bellweather Advisors AG - Strategic Advisory Services - Jul 2024</t>
  </si>
  <si>
    <t>Bellweather Advisors AG - Data &amp; Analytics Advisory - Jul 2024</t>
  </si>
  <si>
    <t>Bellweather Advisors AG - M&amp;A Advisory Engagement - Jul 2024</t>
  </si>
  <si>
    <t>Bellweather Advisors AG - IPO Readiness Advisory - Jul 2024</t>
  </si>
  <si>
    <t>Bellweather Advisors AG - Debt Advisory - Jul 2024</t>
  </si>
  <si>
    <t>Bellweather Advisors AG - Business Intelligence Consulting - Jul 2024</t>
  </si>
  <si>
    <t>Bellweather Advisors AG - Operational Due Diligence - Jul 2024</t>
  </si>
  <si>
    <t>Bellweather Advisors AG - Financial Due Diligence - Jul 2024</t>
  </si>
  <si>
    <t>Bellweather Advisors AG - Commercial Due Diligence - Jul 2024</t>
  </si>
  <si>
    <t>Bellweather Advisors AG - Corporate Finance Advisory - Jul 2024</t>
  </si>
  <si>
    <t>Bellweather Advisors AG - Restructuring Advisory - Jul 2024</t>
  </si>
  <si>
    <t>Bellweather Advisors AG - Capital Structure Advisory - Jul 2024</t>
  </si>
  <si>
    <t>Bellweather Advisors AG - Fund Advisory Services - Jul 2024</t>
  </si>
  <si>
    <t>Bellweather Advisors AG - Risk Advisory Services - Dec 2023</t>
  </si>
  <si>
    <t>Bellweather Advisors AG - Strategic Advisory Services - Mar 2024</t>
  </si>
  <si>
    <t>Bellweather Advisors AG - Business Intelligence Consulting - Mar 2024</t>
  </si>
  <si>
    <t>Bellweather Advisors AG - Portfolio Strategy Advisory - Jul 2024</t>
  </si>
  <si>
    <t>Bellweather Advisors AG - Post-Merger Integration - Jul 2024</t>
  </si>
  <si>
    <t>Bellweather Advisors AG - Investor Relations Advisory - Jul 2024</t>
  </si>
  <si>
    <t>Bellweather Advisors AG - Pricing Strategy Advisory - May 2024</t>
  </si>
  <si>
    <t>Bellweather Advisors AG - Business Intelligence Consulting - Jul 2025</t>
  </si>
  <si>
    <t>Bellweather Advisors AG - IPO Readiness Advisory - Jul 2025</t>
  </si>
  <si>
    <t>Bellweather Advisors AG - Operational Due Diligence - Jul 2025</t>
  </si>
  <si>
    <t>Bellweather Advisors AG - Debt Advisory - Jul 2025</t>
  </si>
  <si>
    <t>Bellweather Advisors AG - Financial Due Diligence - Jul 2025</t>
  </si>
  <si>
    <t>Bellweather Advisors AG - Commercial Due Diligence - Jul 2025</t>
  </si>
  <si>
    <t>Bellweather Advisors AG - M&amp;A Advisory Engagement - Jul 2025</t>
  </si>
  <si>
    <t>Bellweather Advisors AG - Corporate Finance Advisory - Jul 2025</t>
  </si>
  <si>
    <t>Bellweather Advisors AG - Data &amp; Analytics Advisory - Jul 2025</t>
  </si>
  <si>
    <t>Bellweather Advisors AG - Strategic Advisory Services - Jul 2025</t>
  </si>
  <si>
    <t>Bellweather Advisors AG - Capital Structure Advisory - Jun 2025</t>
  </si>
  <si>
    <t>Bellweather Advisors AG - Restructuring Advisory - Jun 2025</t>
  </si>
  <si>
    <t>Bellweather Advisors AG - Pricing Strategy Advisory - Nov 2024</t>
  </si>
  <si>
    <t>Bellweather Advisors AG - Risk Advisory Services - Oct 2024</t>
  </si>
  <si>
    <t>Bellweather Advisors AG - Feasibility Study - Jan 2025</t>
  </si>
  <si>
    <t>Bellweather Advisors AG - Feasibility Study - Aug 2025</t>
  </si>
  <si>
    <t>Bellweather Advisors AG - Feasibility Study - Mar 2025</t>
  </si>
  <si>
    <t>Bellweather Advisors AG - Feasibility Study - Apr 2025</t>
  </si>
  <si>
    <t>Bellweather Advisors AG - Feasibility Study - Feb 2025</t>
  </si>
  <si>
    <t>Bellweather Advisors AG - Feasibility Study - May 2025</t>
  </si>
  <si>
    <t>Bellweather Advisors AG - Feasibility Study - Jun 2025</t>
  </si>
  <si>
    <t>Bellweather Advisors AG - Feasibility Study - Jul 2025</t>
  </si>
  <si>
    <t>Bellweather Advisors AG - Feasibility Study - Sep 2025</t>
  </si>
  <si>
    <t>Bellweather Advisors AG - Feasibility Study - Oct 2025</t>
  </si>
  <si>
    <t>Bellweather Advisors AG - Feasibility Study - Nov 2025</t>
  </si>
  <si>
    <t>Bellweather Advisors AG - Feasibility Study - Dec 2025</t>
  </si>
  <si>
    <t>Bellweather Advisors AG - Portfolio Strategy Advisory - Jul 2025</t>
  </si>
  <si>
    <t>Bellweather Advisors AG - Post-Merger Integration - Jul 2025</t>
  </si>
  <si>
    <t>Bellweather Advisors AG - Investor Relations Advisory - Jul 2025</t>
  </si>
  <si>
    <t>Bellweather Advisors AG - Capital Structure Advisory - Jul 2025</t>
  </si>
  <si>
    <t>Bellweather Advisors AG - Restructuring Advisory - Jul 2025</t>
  </si>
  <si>
    <t>Bellweather Advisors AG - Fund Advisory Services - Jul 2025</t>
  </si>
  <si>
    <t>Sterling Financial LLC - Strategic Advisory Services - Jul 2024</t>
  </si>
  <si>
    <t>Sterling Financial LLC - M&amp;A Advisory Engagement - Jul 2024</t>
  </si>
  <si>
    <t>Sterling Financial LLC - Operational Due Diligence - Jul 2024</t>
  </si>
  <si>
    <t>Sterling Financial LLC - Financial Due Diligence - Jul 2024</t>
  </si>
  <si>
    <t>Sterling Financial LLC - Commercial Due Diligence - Jul 2024</t>
  </si>
  <si>
    <t>Sterling Financial LLC - Corporate Finance Advisory - Jul 2024</t>
  </si>
  <si>
    <t>Sterling Financial LLC - Strategic Advisory Services - Jul 2025</t>
  </si>
  <si>
    <t>Sterling Financial LLC - M&amp;A Advisory Engagement - Jul 2025</t>
  </si>
  <si>
    <t>Sterling Financial LLC - Strategic Advisory Services - Jun 2025</t>
  </si>
  <si>
    <t>Sterling Financial LLC - Portfolio Strategy Advisory - Jun 2025</t>
  </si>
  <si>
    <t>Sterling Financial LLC - Investor Relations Advisory - Jun 2025</t>
  </si>
  <si>
    <t>Sterling Financial LLC - Digital Transformation Advisory - Jun 2025</t>
  </si>
  <si>
    <t>Sterling Financial LLC - Separation Advisory - Jun 2025</t>
  </si>
  <si>
    <t>Sterling Financial LLC - Carve-Out Advisory - Jun 2025</t>
  </si>
  <si>
    <t>Sterling Financial LLC - Post-Merger Integration - Jun 2025</t>
  </si>
  <si>
    <t>Sterling Financial LLC - Tax Advisory Services - Jun 2025</t>
  </si>
  <si>
    <t>Sterling Financial LLC - Corporate Finance Advisory - Jun 2025</t>
  </si>
  <si>
    <t>Ulster Trust Inc - Due Diligence Advisory - Jun 2022</t>
  </si>
  <si>
    <t>Ulster Trust Inc - Due Diligence Advisory - Sep 2022</t>
  </si>
  <si>
    <t>Jarrow Trust - M&amp;A Advisory Engagement - Nov 2023</t>
  </si>
  <si>
    <t>Jarrow Trust - Strategic Advisory Services - Nov 2023</t>
  </si>
  <si>
    <t>Ironside Partners - Portfolio Monitoring Service - Feb 2023</t>
  </si>
  <si>
    <t>Bellweather Ventures LLC - Strategic Advisory Services - Sep 2024</t>
  </si>
  <si>
    <t>Bellweather Ventures LLC - M&amp;A Advisory Engagement - Sep 2024</t>
  </si>
  <si>
    <t>Zurich Bay Global plc - Regulatory Advisory - Dec 2022</t>
  </si>
  <si>
    <t>Bellweather Wealth - Data &amp; Analytics Advisory - Jun 2022</t>
  </si>
  <si>
    <t>Bellweather Wealth - IPO Readiness Advisory - Jun 2022</t>
  </si>
  <si>
    <t>Bellweather Wealth - Operating Model Advisory - Jun 2022</t>
  </si>
  <si>
    <t>Bellweather Wealth - Tax Advisory Services - Jun 2022</t>
  </si>
  <si>
    <t>Bellweather Wealth - Restructuring Advisory - Jun 2022</t>
  </si>
  <si>
    <t>Bellweather Wealth - Capital Structure Advisory - Jun 2022</t>
  </si>
  <si>
    <t>Bellweather Wealth - Operational Due Diligence - Jun 2022</t>
  </si>
  <si>
    <t>Bellweather Wealth - Corporate Finance Advisory - Jun 2022</t>
  </si>
  <si>
    <t>Bellweather Wealth - Commercial Due Diligence - Jun 2022</t>
  </si>
  <si>
    <t>Bellweather Wealth - Financial Due Diligence - Jun 2022</t>
  </si>
  <si>
    <t>Bellweather Wealth - Data &amp; Analytics Advisory - Jul 2022</t>
  </si>
  <si>
    <t>Bellweather Wealth - Transaction Support Services - Jul 2022</t>
  </si>
  <si>
    <t>Bellweather Wealth - Digital Transformation Advisory - Jul 2022</t>
  </si>
  <si>
    <t>Bellweather Wealth - Post-Merger Integration - Jul 2022</t>
  </si>
  <si>
    <t>Bellweather Wealth - Carve-Out Advisory - Jul 2022</t>
  </si>
  <si>
    <t>Bellweather Wealth - Separation Advisory - Jul 2022</t>
  </si>
  <si>
    <t>Bellweather Wealth - Investor Relations Advisory - Jul 2022</t>
  </si>
  <si>
    <t>Bellweather Wealth - Portfolio Strategy Advisory - Jul 2022</t>
  </si>
  <si>
    <t>Bellweather Wealth - Debt Advisory - Jul 2022</t>
  </si>
  <si>
    <t>Bellweather Wealth - M&amp;A Advisory Engagement - Jul 2022</t>
  </si>
  <si>
    <t>Bellweather Wealth - Business Intelligence Consulting - Jul 2022</t>
  </si>
  <si>
    <t>Bellweather Wealth - Strategic Advisory Services - Jul 2022</t>
  </si>
  <si>
    <t>Bellweather Wealth - Financial Due Diligence - Jul 2022</t>
  </si>
  <si>
    <t>Bellweather Wealth - Commercial Due Diligence - Jul 2022</t>
  </si>
  <si>
    <t>Bellweather Wealth - Corporate Finance Advisory - Jul 2022</t>
  </si>
  <si>
    <t>Bellweather Wealth - Operational Due Diligence - Jul 2022</t>
  </si>
  <si>
    <t>Bellweather Wealth - Capital Structure Advisory - Jul 2022</t>
  </si>
  <si>
    <t>Bellweather Wealth - Restructuring Advisory - Jul 2022</t>
  </si>
  <si>
    <t>Bellweather Wealth - Tax Advisory Services - Jul 2022</t>
  </si>
  <si>
    <t>Bellweather Wealth - Strategic Advisory Services - Aug 2022</t>
  </si>
  <si>
    <t>Bellweather Wealth - Post-Merger Integration - Aug 2022</t>
  </si>
  <si>
    <t>Bellweather Wealth - Digital Transformation Advisory - Aug 2022</t>
  </si>
  <si>
    <t>Bellweather Wealth - Carve-Out Advisory - Aug 2022</t>
  </si>
  <si>
    <t>Bellweather Wealth - Separation Advisory - Aug 2022</t>
  </si>
  <si>
    <t>Bellweather Wealth - Investor Relations Advisory - Aug 2022</t>
  </si>
  <si>
    <t>Bellweather Wealth - Portfolio Strategy Advisory - Aug 2022</t>
  </si>
  <si>
    <t>Bellweather Wealth - M&amp;A Advisory Engagement - Aug 2022</t>
  </si>
  <si>
    <t>Bellweather Wealth - Debt Advisory - Aug 2022</t>
  </si>
  <si>
    <t>Bellweather Wealth - Business Intelligence Consulting - Aug 2022</t>
  </si>
  <si>
    <t>Bellweather Wealth - Restructuring Advisory - Aug 2022</t>
  </si>
  <si>
    <t>Bellweather Wealth - Capital Structure Advisory - Aug 2022</t>
  </si>
  <si>
    <t>Bellweather Wealth - Operational Due Diligence - Aug 2022</t>
  </si>
  <si>
    <t>Bellweather Wealth - Financial Due Diligence - Aug 2022</t>
  </si>
  <si>
    <t>Bellweather Wealth - Commercial Due Diligence - Aug 2022</t>
  </si>
  <si>
    <t>Bellweather Wealth - Corporate Finance Advisory - Aug 2022</t>
  </si>
  <si>
    <t>Bellweather Wealth - Tax Advisory Services - Aug 2022</t>
  </si>
  <si>
    <t>Bellweather Wealth - Strategic Advisory Services - Apr 2022</t>
  </si>
  <si>
    <t>Bellweather Wealth - M&amp;A Advisory Engagement - Apr 2022</t>
  </si>
  <si>
    <t>Bellweather Wealth - IPO Readiness Advisory - Apr 2022</t>
  </si>
  <si>
    <t>Bellweather Wealth - Debt Advisory - Apr 2022</t>
  </si>
  <si>
    <t>Bellweather Wealth - Strategic Advisory Services - May 2022</t>
  </si>
  <si>
    <t>Bellweather Wealth - M&amp;A Advisory Engagement - May 2022</t>
  </si>
  <si>
    <t>Bellweather Wealth - Strategic Advisory Services - Jun 2023</t>
  </si>
  <si>
    <t>Bellweather Wealth - Data &amp; Analytics Advisory - Jun 2023</t>
  </si>
  <si>
    <t>Bellweather Wealth - Capital Structure Advisory - Jun 2023</t>
  </si>
  <si>
    <t>Bellweather Wealth - Portfolio Strategy Advisory - Jun 2023</t>
  </si>
  <si>
    <t>Bellweather Wealth - Investor Relations Advisory - Jun 2023</t>
  </si>
  <si>
    <t>Bellweather Wealth - Digital Transformation Advisory - Jun 2023</t>
  </si>
  <si>
    <t>Bellweather Wealth - Post-Merger Integration - Jun 2023</t>
  </si>
  <si>
    <t>Bellweather Wealth - Tax Advisory Services - Jun 2023</t>
  </si>
  <si>
    <t>Bellweather Wealth - IPO Readiness Advisory - Jun 2023</t>
  </si>
  <si>
    <t>Bellweather Wealth - Financial Due Diligence - Jun 2023</t>
  </si>
  <si>
    <t>Bellweather Wealth - Operational Due Diligence - Jun 2023</t>
  </si>
  <si>
    <t>Bellweather Wealth - Corporate Finance Advisory - Jun 2023</t>
  </si>
  <si>
    <t>Bellweather Wealth - Commercial Due Diligence - Jun 2023</t>
  </si>
  <si>
    <t>Bellweather Wealth - Transaction Support Services - Sep 2022</t>
  </si>
  <si>
    <t>Bellweather Wealth - Strategic Advisory Services - Jul 2023</t>
  </si>
  <si>
    <t>Bellweather Wealth - Data &amp; Analytics Advisory - Jul 2023</t>
  </si>
  <si>
    <t>Bellweather Wealth - Capital Structure Advisory - Jul 2023</t>
  </si>
  <si>
    <t>Bellweather Wealth - Restructuring Advisory - Jul 2023</t>
  </si>
  <si>
    <t>Bellweather Wealth - Portfolio Strategy Advisory - Jul 2023</t>
  </si>
  <si>
    <t>Bellweather Wealth - Digital Transformation Advisory - Jul 2023</t>
  </si>
  <si>
    <t>Bellweather Wealth - Post-Merger Integration - Jul 2023</t>
  </si>
  <si>
    <t>Bellweather Wealth - Carve-Out Advisory - Jul 2023</t>
  </si>
  <si>
    <t>Bellweather Wealth - Separation Advisory - Jul 2023</t>
  </si>
  <si>
    <t>Bellweather Wealth - Investor Relations Advisory - Jul 2023</t>
  </si>
  <si>
    <t>Bellweather Wealth - Business Intelligence Consulting - Jul 2023</t>
  </si>
  <si>
    <t>Bellweather Wealth - Transaction Support Services - Jul 2023</t>
  </si>
  <si>
    <t>Bellweather Wealth - M&amp;A Advisory Engagement - Jul 2023</t>
  </si>
  <si>
    <t>Bellweather Wealth - Tax Advisory Services - Jul 2023</t>
  </si>
  <si>
    <t>Bellweather Wealth - Debt Advisory - Jul 2023</t>
  </si>
  <si>
    <t>Bellweather Wealth - Strategic Advisory Services - Aug 2023</t>
  </si>
  <si>
    <t>Bellweather Wealth - Restructuring Advisory - Aug 2023</t>
  </si>
  <si>
    <t>Bellweather Wealth - Portfolio Strategy Advisory - Aug 2023</t>
  </si>
  <si>
    <t>Bellweather Wealth - Digital Transformation Advisory - Aug 2023</t>
  </si>
  <si>
    <t>Bellweather Wealth - Post-Merger Integration - Aug 2023</t>
  </si>
  <si>
    <t>Bellweather Wealth - Carve-Out Advisory - Aug 2023</t>
  </si>
  <si>
    <t>Bellweather Wealth - Investor Relations Advisory - Aug 2023</t>
  </si>
  <si>
    <t>Bellweather Wealth - Separation Advisory - Aug 2023</t>
  </si>
  <si>
    <t>Bellweather Wealth - Business Intelligence Consulting - Aug 2023</t>
  </si>
  <si>
    <t>Bellweather Wealth - Capital Structure Advisory - Aug 2023</t>
  </si>
  <si>
    <t>Bellweather Wealth - M&amp;A Advisory Engagement - Aug 2023</t>
  </si>
  <si>
    <t>Bellweather Wealth - Transaction Support Services - Aug 2023</t>
  </si>
  <si>
    <t>Bellweather Wealth - Operational Due Diligence - Aug 2023</t>
  </si>
  <si>
    <t>Bellweather Wealth - Corporate Finance Advisory - Aug 2023</t>
  </si>
  <si>
    <t>Bellweather Wealth - Commercial Due Diligence - Aug 2023</t>
  </si>
  <si>
    <t>Bellweather Wealth - Financial Due Diligence - Aug 2023</t>
  </si>
  <si>
    <t>Bellweather Wealth - Debt Advisory - Aug 2023</t>
  </si>
  <si>
    <t>Bellweather Wealth - Tax Advisory Services - Aug 2023</t>
  </si>
  <si>
    <t>Bellweather Wealth - Restructuring Advisory - May 2023</t>
  </si>
  <si>
    <t>Bellweather Wealth - Transaction Support Services - May 2023</t>
  </si>
  <si>
    <t>Bellweather Wealth - Capital Structure Advisory - May 2023</t>
  </si>
  <si>
    <t>Bellweather Wealth - Strategic Advisory Services - Jul 2024</t>
  </si>
  <si>
    <t>Bellweather Wealth - Data &amp; Analytics Advisory - Jul 2024</t>
  </si>
  <si>
    <t>Bellweather Wealth - M&amp;A Advisory Engagement - Jul 2024</t>
  </si>
  <si>
    <t>Bellweather Wealth - IPO Readiness Advisory - Jul 2024</t>
  </si>
  <si>
    <t>Bellweather Wealth - Debt Advisory - Jul 2024</t>
  </si>
  <si>
    <t>Bellweather Wealth - Business Intelligence Consulting - Jul 2024</t>
  </si>
  <si>
    <t>Bellweather Wealth - Capital Structure Advisory - Jul 2024</t>
  </si>
  <si>
    <t>Bellweather Wealth - Tax Advisory Services - Jul 2024</t>
  </si>
  <si>
    <t>Bellweather Wealth - Transaction Support Services - Jul 2024</t>
  </si>
  <si>
    <t>Bellweather Wealth - Restructuring Advisory - Jul 2024</t>
  </si>
  <si>
    <t>Bellweather Wealth - Strategic Advisory Services - Jun 2024</t>
  </si>
  <si>
    <t>Bellweather Wealth - Data &amp; Analytics Advisory - Jun 2024</t>
  </si>
  <si>
    <t>Bellweather Wealth - Capital Structure Advisory - Jun 2024</t>
  </si>
  <si>
    <t>Bellweather Wealth - Digital Transformation Advisory - Jun 2024</t>
  </si>
  <si>
    <t>Bellweather Wealth - Investor Relations Advisory - Jun 2024</t>
  </si>
  <si>
    <t>Bellweather Wealth - Post-Merger Integration - Jun 2024</t>
  </si>
  <si>
    <t>Bellweather Wealth - Portfolio Strategy Advisory - Jun 2024</t>
  </si>
  <si>
    <t>Bellweather Wealth - Tax Advisory Services - Jun 2024</t>
  </si>
  <si>
    <t>Bellweather Wealth - IPO Readiness Advisory - Jun 2024</t>
  </si>
  <si>
    <t>Bellweather Wealth - Financial Due Diligence - Jun 2024</t>
  </si>
  <si>
    <t>Bellweather Wealth - Operational Due Diligence - Jun 2024</t>
  </si>
  <si>
    <t>Bellweather Wealth - Commercial Due Diligence - Jun 2024</t>
  </si>
  <si>
    <t>Bellweather Wealth - Corporate Finance Advisory - Jun 2024</t>
  </si>
  <si>
    <t>Bellweather Wealth - Strategic Advisory Services - Aug 2024</t>
  </si>
  <si>
    <t>Bellweather Wealth - Data &amp; Analytics Advisory - Aug 2024</t>
  </si>
  <si>
    <t>Bellweather Wealth - M&amp;A Advisory Engagement - Aug 2024</t>
  </si>
  <si>
    <t>Bellweather Wealth - Capital Structure Advisory - Aug 2024</t>
  </si>
  <si>
    <t>Bellweather Wealth - IPO Readiness Advisory - Aug 2024</t>
  </si>
  <si>
    <t>Bellweather Wealth - Debt Advisory - Aug 2024</t>
  </si>
  <si>
    <t>Bellweather Wealth - Business Intelligence Consulting - Aug 2024</t>
  </si>
  <si>
    <t>Bellweather Wealth - Restructuring Advisory - Aug 2024</t>
  </si>
  <si>
    <t>Bellweather Wealth - Transaction Support Services - Aug 2024</t>
  </si>
  <si>
    <t>Bellweather Wealth - Tax Advisory Services - Aug 2024</t>
  </si>
  <si>
    <t>Bellweather Wealth - Financial Due Diligence - Aug 2024</t>
  </si>
  <si>
    <t>Bellweather Wealth - Operational Due Diligence - Aug 2024</t>
  </si>
  <si>
    <t>Bellweather Wealth - Commercial Due Diligence - Aug 2024</t>
  </si>
  <si>
    <t>Bellweather Wealth - Corporate Finance Advisory - Aug 2024</t>
  </si>
  <si>
    <t>Bellweather Wealth - Strategic Advisory Services - Jun 2025</t>
  </si>
  <si>
    <t>Bellweather Wealth - Capital Structure Advisory - Jun 2025</t>
  </si>
  <si>
    <t>Bellweather Wealth - IPO Readiness Advisory - Jun 2025</t>
  </si>
  <si>
    <t>Bellweather Wealth - Tax Advisory Services - Jun 2025</t>
  </si>
  <si>
    <t>Bellweather Wealth - Operational Due Diligence - Jun 2025</t>
  </si>
  <si>
    <t>Bellweather Wealth - Commercial Due Diligence - Jun 2025</t>
  </si>
  <si>
    <t>Bellweather Wealth - Corporate Finance Advisory - Jun 2025</t>
  </si>
  <si>
    <t>Bellweather Wealth - Financial Due Diligence - Jun 2025</t>
  </si>
  <si>
    <t>Bellweather Wealth - Data &amp; Analytics Advisory - Jun 2025</t>
  </si>
  <si>
    <t>Bellweather Wealth - Digital Transformation Advisory - Jun 2025</t>
  </si>
  <si>
    <t>Bellweather Wealth - Investor Relations Advisory - Jun 2025</t>
  </si>
  <si>
    <t>Bellweather Wealth - Portfolio Strategy Advisory - Jun 2025</t>
  </si>
  <si>
    <t>Bellweather Wealth - Post-Merger Integration - Jun 2025</t>
  </si>
  <si>
    <t>Bellweather Wealth - Strategic Advisory Services - Jul 2025</t>
  </si>
  <si>
    <t>Bellweather Wealth - Data &amp; Analytics Advisory - Jul 2025</t>
  </si>
  <si>
    <t>Bellweather Wealth - IPO Readiness Advisory - Jul 2025</t>
  </si>
  <si>
    <t>Bellweather Wealth - Business Intelligence Consulting - Jul 2025</t>
  </si>
  <si>
    <t>Bellweather Wealth - Capital Structure Advisory - Jul 2025</t>
  </si>
  <si>
    <t>Bellweather Wealth - Restructuring Advisory - Jul 2025</t>
  </si>
  <si>
    <t>Bellweather Wealth - M&amp;A Advisory Engagement - Jul 2025</t>
  </si>
  <si>
    <t>Bellweather Wealth - Strategic Advisory Services - Aug 2025</t>
  </si>
  <si>
    <t>Bellweather Wealth - Corporate Finance Advisory - Aug 2025</t>
  </si>
  <si>
    <t>Bellweather Wealth - Data &amp; Analytics Advisory - Aug 2025</t>
  </si>
  <si>
    <t>Bellweather Wealth - Restructuring Advisory - Aug 2025</t>
  </si>
  <si>
    <t>Bellweather Wealth - Capital Structure Advisory - Aug 2025</t>
  </si>
  <si>
    <t>Bellweather Wealth - Business Intelligence Consulting - Aug 2025</t>
  </si>
  <si>
    <t>Bellweather Wealth - Operational Due Diligence - Aug 2025</t>
  </si>
  <si>
    <t>Bellweather Wealth - Tax Advisory Services - Aug 2025</t>
  </si>
  <si>
    <t>Bellweather Wealth - IPO Readiness Advisory - Aug 2025</t>
  </si>
  <si>
    <t>Bellweather Wealth - M&amp;A Advisory Engagement - Aug 2025</t>
  </si>
  <si>
    <t>Bellweather Wealth - Financial Due Diligence - Aug 2025</t>
  </si>
  <si>
    <t>Bellweather Wealth - Debt Advisory - Aug 2025</t>
  </si>
  <si>
    <t>Bellweather Wealth - Commercial Due Diligence - Aug 2025</t>
  </si>
  <si>
    <t>Bellweather Wealth - Transaction Support Services - Aug 2025</t>
  </si>
  <si>
    <t>Fenwick Bancorp Ltd - Regulatory Advisory - Oct 2022</t>
  </si>
  <si>
    <t>Fenwick Bancorp Ltd - Regulatory Advisory - Mar 2023</t>
  </si>
  <si>
    <t>Fenwick Bancorp Ltd - Regulatory Advisory - Aug 2023</t>
  </si>
  <si>
    <t>Parkside Bancorp Inc - Transaction Support Services - Dec 2022</t>
  </si>
  <si>
    <t>Kensington Partners SA - Strategic Advisory Services - Nov 2024</t>
  </si>
  <si>
    <t>Inverness Resources plc - Strategic Advisory Services - Feb 2024</t>
  </si>
  <si>
    <t>Norcross Markets LLP - Portfolio Monitoring Service - Apr 2025</t>
  </si>
  <si>
    <t>Larkspur Global SA - Strategic Advisory Services - Mar 2021</t>
  </si>
  <si>
    <t>Larkspur Global SA - Strategic Advisory Services - Mar 2022</t>
  </si>
  <si>
    <t>Larkspur Global SA - Strategic Advisory Services - Jan 2023</t>
  </si>
  <si>
    <t>Larkspur Global SA - Sustainability Consulting - Jan 2023</t>
  </si>
  <si>
    <t>Larkspur Global SA - Commercial Strategy Consulting - Jan 2023</t>
  </si>
  <si>
    <t>Larkspur Global SA - Strategic Advisory Services - Mar 2023</t>
  </si>
  <si>
    <t>Larkspur Global SA - Strategic Advisory Services - Jan 2024</t>
  </si>
  <si>
    <t>Larkspur Global SA - Commercial Strategy Consulting - Jan 2024</t>
  </si>
  <si>
    <t>Larkspur Global SA - Strategic Advisory Services - Mar 2024</t>
  </si>
  <si>
    <t>Larkspur Global SA - Strategic Advisory Services - Mar 2025</t>
  </si>
  <si>
    <t>Parkside Fund LLC - Strategic Advisory Services - Sep 2025</t>
  </si>
  <si>
    <t>Kensington Wealth AG - Transaction Support Services - Mar 2024</t>
  </si>
  <si>
    <t>Kensington Wealth AG - M&amp;A Advisory Engagement - Mar 2024</t>
  </si>
  <si>
    <t>Kensington Wealth AG - Transaction Support Services - Oct 2023</t>
  </si>
  <si>
    <t>Kensington Wealth AG - M&amp;A Advisory Engagement - Oct 2023</t>
  </si>
  <si>
    <t>Kensington Wealth AG - Transaction Support Services - Dec 2024</t>
  </si>
  <si>
    <t>Kensington Wealth AG - M&amp;A Advisory Engagement - Dec 2024</t>
  </si>
  <si>
    <t>Kensington Wealth AG - Corporate Finance Advisory - Dec 2024</t>
  </si>
  <si>
    <t>Redwood Group - M&amp;A Advisory Engagement - Apr 2024</t>
  </si>
  <si>
    <t>Pembroke Fund - Pricing Strategy Advisory - Feb 2021</t>
  </si>
  <si>
    <t>Pembroke Fund - Strategic Advisory Services - Aug 2021</t>
  </si>
  <si>
    <t>Pembroke Fund - Restructuring Advisory - Aug 2021</t>
  </si>
  <si>
    <t>Pembroke Fund - Capital Structure Advisory - Aug 2021</t>
  </si>
  <si>
    <t>Pembroke Fund - Strategic Advisory Services - Aug 2022</t>
  </si>
  <si>
    <t>Pembroke Fund - Restructuring Advisory - Aug 2023</t>
  </si>
  <si>
    <t>Pembroke Fund - Capital Structure Advisory - Aug 2023</t>
  </si>
  <si>
    <t>Pembroke Fund - Strategic Advisory Services - Aug 2023</t>
  </si>
  <si>
    <t>Pembroke Fund - Sustainability Consulting - May 2023</t>
  </si>
  <si>
    <t>Pembroke Fund - Strategic Advisory Services - May 2023</t>
  </si>
  <si>
    <t>Pembroke Fund - Transaction Support Services - Oct 2023</t>
  </si>
  <si>
    <t>Pembroke Fund - Strategic Advisory Services - Aug 2024</t>
  </si>
  <si>
    <t>Pembroke Fund - M&amp;A Advisory Engagement - Aug 2024</t>
  </si>
  <si>
    <t>Pembroke Fund - Capital Structure Advisory - Aug 2024</t>
  </si>
  <si>
    <t>Pembroke Fund - Restructuring Advisory - Aug 2024</t>
  </si>
  <si>
    <t>Pembroke Fund - IPO Readiness Advisory - Aug 2024</t>
  </si>
  <si>
    <t>Pembroke Fund - Debt Advisory - Aug 2024</t>
  </si>
  <si>
    <t>Pembroke Fund - Strategic Advisory Services - Aug 2025</t>
  </si>
  <si>
    <t>Pembroke Fund - M&amp;A Advisory Engagement - Aug 2025</t>
  </si>
  <si>
    <t>Pembroke Fund - Restructuring Advisory - Aug 2025</t>
  </si>
  <si>
    <t>Pembroke Fund - Capital Structure Advisory - Aug 2025</t>
  </si>
  <si>
    <t>Pembroke Fund - IPO Readiness Advisory - Aug 2025</t>
  </si>
  <si>
    <t>Pembroke Fund - Debt Advisory - Aug 2025</t>
  </si>
  <si>
    <t>Winslow Global LLC - Strategic Advisory Services - Sep 2022</t>
  </si>
  <si>
    <t>Dearborn Investments SA - Strategic Advisory Services - Jun 2021</t>
  </si>
  <si>
    <t>Dearborn Investments SA - Data &amp; Analytics Advisory - Jun 2021</t>
  </si>
  <si>
    <t>Dearborn Investments SA - Capital Structure Advisory - Jun 2021</t>
  </si>
  <si>
    <t>Dearborn Investments SA - Pricing Strategy Advisory - Mar 2021</t>
  </si>
  <si>
    <t>Dearborn Investments SA - Independent Business Review - Mar 2021</t>
  </si>
  <si>
    <t>Dearborn Investments SA - Due Diligence Advisory - Mar 2021</t>
  </si>
  <si>
    <t>Dearborn Investments SA - Pricing Strategy Advisory - Sep 2021</t>
  </si>
  <si>
    <t>Dearborn Investments SA - Strategic Advisory Services - Jun 2022</t>
  </si>
  <si>
    <t>Dearborn Investments SA - Data &amp; Analytics Advisory - Jun 2022</t>
  </si>
  <si>
    <t>Dearborn Investments SA - Capital Structure Advisory - Jun 2022</t>
  </si>
  <si>
    <t>Dearborn Investments SA - Strategic Advisory Services - May 2022</t>
  </si>
  <si>
    <t>Dearborn Investments SA - Benchmarking Study - May 2022</t>
  </si>
  <si>
    <t>Dearborn Investments SA - Risk Advisory Services - May 2022</t>
  </si>
  <si>
    <t>Dearborn Investments SA - Transaction Support Services - May 2022</t>
  </si>
  <si>
    <t>Dearborn Investments SA - Benchmarking Study - Jul 2022</t>
  </si>
  <si>
    <t>Dearborn Investments SA - Strategic Advisory Services - Mar 2023</t>
  </si>
  <si>
    <t>Dearborn Investments SA - Capital Structure Advisory - Mar 2023</t>
  </si>
  <si>
    <t>Dearborn Investments SA - Restructuring Advisory - Mar 2023</t>
  </si>
  <si>
    <t>Dearborn Investments SA - Strategic Advisory Services - Jun 2023</t>
  </si>
  <si>
    <t>Dearborn Investments SA - Capital Structure Advisory - Jun 2023</t>
  </si>
  <si>
    <t>Dearborn Investments SA - Restructuring Advisory - Jun 2023</t>
  </si>
  <si>
    <t>Dearborn Investments SA - Transaction Support Services - Apr 2024</t>
  </si>
  <si>
    <t>Dearborn Investments SA - Strategic Advisory Services - Jun 2024</t>
  </si>
  <si>
    <t>Dearborn Investments SA - Restructuring Advisory - Jun 2024</t>
  </si>
  <si>
    <t>Dearborn Investments SA - Capital Structure Advisory - Jun 2024</t>
  </si>
  <si>
    <t>Dearborn Investments SA - Infrastructure Advisory - Jun 2024</t>
  </si>
  <si>
    <t>Dearborn Investments SA - Capital Structure Advisory - Aug 2024</t>
  </si>
  <si>
    <t>Dearborn Investments SA - Restructuring Advisory - Aug 2024</t>
  </si>
  <si>
    <t>Dearborn Investments SA - Infrastructure Advisory - Aug 2024</t>
  </si>
  <si>
    <t>Dearborn Investments SA - Strategic Advisory Services - Aug 2024</t>
  </si>
  <si>
    <t>Hadley Ventures plc - Transaction Support Services - Feb 2021</t>
  </si>
  <si>
    <t>Hadley Ventures plc - Benchmarking Study - Feb 2021</t>
  </si>
  <si>
    <t>Hadley Ventures plc - Strategic Advisory Services - Aug 2021</t>
  </si>
  <si>
    <t>Hadley Ventures plc - Data &amp; Analytics Advisory - Aug 2021</t>
  </si>
  <si>
    <t>Hadley Ventures plc - Restructuring Advisory - Aug 2021</t>
  </si>
  <si>
    <t>Hadley Ventures plc - Capital Structure Advisory - Aug 2021</t>
  </si>
  <si>
    <t>Hadley Ventures plc - M&amp;A Advisory Engagement - Aug 2021</t>
  </si>
  <si>
    <t>Hadley Ventures plc - Equity Advisory - Aug 2021</t>
  </si>
  <si>
    <t>Hadley Ventures plc - Debt Advisory - Aug 2021</t>
  </si>
  <si>
    <t>Hadley Ventures plc - IPO Readiness Advisory - Aug 2021</t>
  </si>
  <si>
    <t>Hadley Ventures plc - Pricing Strategy Advisory - Aug 2021</t>
  </si>
  <si>
    <t>Hadley Ventures plc - Business Intelligence Consulting - Aug 2021</t>
  </si>
  <si>
    <t>Hadley Ventures plc - Strategic Advisory Services - Mar 2021</t>
  </si>
  <si>
    <t>Hadley Ventures plc - Capital Structure Advisory - Mar 2021</t>
  </si>
  <si>
    <t>Hadley Ventures plc - Strategic Advisory Services - Jun 2021</t>
  </si>
  <si>
    <t>Hadley Ventures plc - Data &amp; Analytics Advisory - Jun 2021</t>
  </si>
  <si>
    <t>Hadley Ventures plc - Capital Structure Advisory - Jun 2021</t>
  </si>
  <si>
    <t>Hadley Ventures plc - Pricing Strategy Advisory - Apr 2021</t>
  </si>
  <si>
    <t>Hadley Ventures plc - Transaction Support Services - Apr 2021</t>
  </si>
  <si>
    <t>Hadley Ventures plc - Forensic Advisory - Apr 2021</t>
  </si>
  <si>
    <t>Hadley Ventures plc - Transaction Support Services - Sep 2022</t>
  </si>
  <si>
    <t>Hadley Ventures plc - Pricing Strategy Advisory - Jun 2021</t>
  </si>
  <si>
    <t>Hadley Ventures plc - Pricing Strategy Advisory - Sep 2021</t>
  </si>
  <si>
    <t>Hadley Ventures plc - Strategic Advisory Services - Nov 2021</t>
  </si>
  <si>
    <t>Hadley Ventures plc - Post-Merger Integration - Nov 2021</t>
  </si>
  <si>
    <t>Hadley Ventures plc - Carve-Out Advisory - Nov 2021</t>
  </si>
  <si>
    <t>Hadley Ventures plc - Separation Advisory - Nov 2021</t>
  </si>
  <si>
    <t>Hadley Ventures plc - Investor Relations Advisory - Nov 2021</t>
  </si>
  <si>
    <t>Hadley Ventures plc - Portfolio Strategy Advisory - Nov 2021</t>
  </si>
  <si>
    <t>Hadley Ventures plc - Debt Advisory - Nov 2021</t>
  </si>
  <si>
    <t>Hadley Ventures plc - M&amp;A Advisory Engagement - Nov 2021</t>
  </si>
  <si>
    <t>Hadley Ventures plc - Equity Advisory - Nov 2021</t>
  </si>
  <si>
    <t>Hadley Ventures plc - Digital Transformation Advisory - Nov 2021</t>
  </si>
  <si>
    <t>Hadley Ventures plc - Pricing Strategy Advisory - Nov 2021</t>
  </si>
  <si>
    <t>Hadley Ventures plc - Transaction Support Services - Apr 2022</t>
  </si>
  <si>
    <t>Hadley Ventures plc - Forensic Advisory - Apr 2022</t>
  </si>
  <si>
    <t>Hadley Ventures plc - Restructuring Advisory - Apr 2022</t>
  </si>
  <si>
    <t>Hadley Ventures plc - Capital Structure Advisory - Apr 2022</t>
  </si>
  <si>
    <t>Hadley Ventures plc - Debt Advisory - Apr 2022</t>
  </si>
  <si>
    <t>Hadley Ventures plc - Equity Advisory - Apr 2022</t>
  </si>
  <si>
    <t>Hadley Ventures plc - Investor Relations Advisory - Apr 2022</t>
  </si>
  <si>
    <t>Hadley Ventures plc - Digital Transformation Advisory - Apr 2022</t>
  </si>
  <si>
    <t>Hadley Ventures plc - Portfolio Strategy Advisory - Apr 2022</t>
  </si>
  <si>
    <t>Hadley Ventures plc - Separation Advisory - Apr 2022</t>
  </si>
  <si>
    <t>Hadley Ventures plc - Carve-Out Advisory - Apr 2022</t>
  </si>
  <si>
    <t>Hadley Ventures plc - Post-Merger Integration - Apr 2022</t>
  </si>
  <si>
    <t>Hadley Ventures plc - M&amp;A Advisory Engagement - Apr 2022</t>
  </si>
  <si>
    <t>Hadley Ventures plc - Pricing Strategy Advisory - Jan 2022</t>
  </si>
  <si>
    <t>Hadley Ventures plc - Strategic Advisory Services - Mar 2022</t>
  </si>
  <si>
    <t>Hadley Ventures plc - Data &amp; Analytics Advisory - Mar 2022</t>
  </si>
  <si>
    <t>Hadley Ventures plc - Capital Structure Advisory - Mar 2022</t>
  </si>
  <si>
    <t>Hadley Ventures plc - Pricing Strategy Advisory - Mar 2022</t>
  </si>
  <si>
    <t>Hadley Ventures plc - Pricing Strategy Advisory - Jun 2022</t>
  </si>
  <si>
    <t>Hadley Ventures plc - Strategic Advisory Services - Aug 2022</t>
  </si>
  <si>
    <t>Hadley Ventures plc - Data &amp; Analytics Advisory - Aug 2022</t>
  </si>
  <si>
    <t>Hadley Ventures plc - Capital Structure Advisory - Aug 2022</t>
  </si>
  <si>
    <t>Hadley Ventures plc - Restructuring Advisory - Aug 2022</t>
  </si>
  <si>
    <t>Hadley Ventures plc - Equity Advisory - Aug 2022</t>
  </si>
  <si>
    <t>Hadley Ventures plc - Debt Advisory - Aug 2022</t>
  </si>
  <si>
    <t>Hadley Ventures plc - IPO Readiness Advisory - Aug 2022</t>
  </si>
  <si>
    <t>Hadley Ventures plc - M&amp;A Advisory Engagement - Aug 2022</t>
  </si>
  <si>
    <t>Hadley Ventures plc - Business Intelligence Consulting - Aug 2022</t>
  </si>
  <si>
    <t>Hadley Ventures plc - Fund Advisory Services - Aug 2022</t>
  </si>
  <si>
    <t>Hadley Ventures plc - Strategic Advisory Services - Jun 2022</t>
  </si>
  <si>
    <t>Hadley Ventures plc - Data &amp; Analytics Advisory - Jun 2022</t>
  </si>
  <si>
    <t>Hadley Ventures plc - Capital Structure Advisory - Jun 2022</t>
  </si>
  <si>
    <t>Hadley Ventures plc - Working Capital Consulting - Jun 2022</t>
  </si>
  <si>
    <t>Hadley Ventures plc - Transaction Support Services - Jul 2022</t>
  </si>
  <si>
    <t>Hadley Ventures plc - Working Capital Consulting - Mar 2022</t>
  </si>
  <si>
    <t>Hadley Ventures plc - Strategic Advisory Services - Mar 2023</t>
  </si>
  <si>
    <t>Hadley Ventures plc - Restructuring Advisory - Mar 2023</t>
  </si>
  <si>
    <t>Hadley Ventures plc - Capital Structure Advisory - Mar 2023</t>
  </si>
  <si>
    <t>Hadley Ventures plc - Transaction Support Services - Apr 2023</t>
  </si>
  <si>
    <t>Hadley Ventures plc - Forensic Advisory - Apr 2023</t>
  </si>
  <si>
    <t>Hadley Ventures plc - M&amp;A Advisory Engagement - Apr 2023</t>
  </si>
  <si>
    <t>Hadley Ventures plc - Strategic Advisory Services - Jun 2023</t>
  </si>
  <si>
    <t>Hadley Ventures plc - Capital Structure Advisory - Jun 2023</t>
  </si>
  <si>
    <t>Hadley Ventures plc - Transaction Support Services - Aug 2023</t>
  </si>
  <si>
    <t>Hadley Ventures plc - Strategic Advisory Services - Aug 2023</t>
  </si>
  <si>
    <t>Hadley Ventures plc - M&amp;A Advisory Engagement - Aug 2023</t>
  </si>
  <si>
    <t>Hadley Ventures plc - Strategic Advisory Services - Jan 2024</t>
  </si>
  <si>
    <t>Hadley Ventures plc - Infrastructure Advisory - Jun 2024</t>
  </si>
  <si>
    <t>Hadley Ventures plc - Restructuring Advisory - Jun 2024</t>
  </si>
  <si>
    <t>Hadley Ventures plc - Capital Structure Advisory - Jun 2024</t>
  </si>
  <si>
    <t>Hadley Ventures plc - Strategic Advisory Services - Jun 2024</t>
  </si>
  <si>
    <t>Hadley Ventures plc - Transaction Support Services - Jun 2024</t>
  </si>
  <si>
    <t>Hadley Ventures plc - Strategic Advisory Services - May 2024</t>
  </si>
  <si>
    <t>Hadley Ventures plc - Capital Structure Advisory - Aug 2024</t>
  </si>
  <si>
    <t>Hadley Ventures plc - Restructuring Advisory - Aug 2024</t>
  </si>
  <si>
    <t>Hadley Ventures plc - Infrastructure Advisory - Aug 2024</t>
  </si>
  <si>
    <t>Hadley Ventures plc - M&amp;A Advisory Engagement - Aug 2024</t>
  </si>
  <si>
    <t>Hadley Ventures plc - Strategic Advisory Services - Aug 2024</t>
  </si>
  <si>
    <t>Kilburn Group AG - Pricing Strategy Advisory - Mar 2021</t>
  </si>
  <si>
    <t>Kilburn Group AG - Strategic Advisory Services - Jun 2021</t>
  </si>
  <si>
    <t>Kilburn Group AG - Data &amp; Analytics Advisory - Jun 2021</t>
  </si>
  <si>
    <t>Kilburn Group AG - Capital Structure Advisory - Jun 2021</t>
  </si>
  <si>
    <t>Kilburn Group AG - Strategic Advisory Services - Nov 2021</t>
  </si>
  <si>
    <t>Kilburn Group AG - M&amp;A Advisory Engagement - Nov 2021</t>
  </si>
  <si>
    <t>Kilburn Group AG - Benchmarking Study - Nov 2021</t>
  </si>
  <si>
    <t>Kilburn Group AG - Debt Advisory - Nov 2021</t>
  </si>
  <si>
    <t>Kilburn Group AG - Equity Advisory - Nov 2021</t>
  </si>
  <si>
    <t>Kilburn Group AG - Investor Relations Advisory - Nov 2021</t>
  </si>
  <si>
    <t>Kilburn Group AG - Digital Transformation Advisory - Nov 2021</t>
  </si>
  <si>
    <t>Kilburn Group AG - Carve-Out Advisory - Nov 2021</t>
  </si>
  <si>
    <t>Kilburn Group AG - Separation Advisory - Nov 2021</t>
  </si>
  <si>
    <t>Kilburn Group AG - Portfolio Strategy Advisory - Nov 2021</t>
  </si>
  <si>
    <t>Kilburn Group AG - Post-Merger Integration - Nov 2021</t>
  </si>
  <si>
    <t>Kilburn Group AG - Data &amp; Analytics Advisory - Nov 2021</t>
  </si>
  <si>
    <t>Kilburn Group AG - Restructuring Advisory - Nov 2021</t>
  </si>
  <si>
    <t>Kilburn Group AG - Strategic Advisory Services - Jun 2022</t>
  </si>
  <si>
    <t>Kilburn Group AG - Data &amp; Analytics Advisory - Jun 2022</t>
  </si>
  <si>
    <t>Kilburn Group AG - Benchmarking Study - Jun 2022</t>
  </si>
  <si>
    <t>Kilburn Group AG - Restructuring Advisory - Jun 2023</t>
  </si>
  <si>
    <t>Kilburn Group AG - Capital Structure Advisory - Jun 2023</t>
  </si>
  <si>
    <t>Orwell Group plc - Strategic Advisory Services - May 2023</t>
  </si>
  <si>
    <t>Orwell Group plc - Cost Optimization Advisory - May 2023</t>
  </si>
  <si>
    <t>Orwell Group plc - Commercial Due Diligence - May 2023</t>
  </si>
  <si>
    <t>Orwell Group plc - Corporate Finance Advisory - May 2023</t>
  </si>
  <si>
    <t>Orwell Group plc - Operational Due Diligence - May 2023</t>
  </si>
  <si>
    <t>Orwell Group plc - Strategic Advisory Services - Apr 2023</t>
  </si>
  <si>
    <t>Granite Advisors - M&amp;A Advisory Engagement - Jan 2025</t>
  </si>
  <si>
    <t>Granite Advisors - Portfolio Monitoring Service - Oct 2024</t>
  </si>
  <si>
    <t>Quinnell Financial Inc - Strategic Advisory Services - Jul 2023</t>
  </si>
  <si>
    <t>Quinnell Financial Inc - ESG Advisory - Jul 2023</t>
  </si>
  <si>
    <t>Quinnell Financial Inc - Capital Structure Advisory - Jul 2023</t>
  </si>
  <si>
    <t>Quinnell Financial Inc - Restructuring Advisory - Jul 2023</t>
  </si>
  <si>
    <t>Quinnell Financial Inc - IPO Readiness Advisory - Jul 2023</t>
  </si>
  <si>
    <t>Quinnell Financial Inc - Operational Due Diligence - Jul 2023</t>
  </si>
  <si>
    <t>Quinnell Financial Inc - Financial Due Diligence - Jul 2023</t>
  </si>
  <si>
    <t>Quinnell Financial Inc - Corporate Finance Advisory - Jul 2023</t>
  </si>
  <si>
    <t>Quinnell Financial Inc - Commercial Due Diligence - Jul 2023</t>
  </si>
  <si>
    <t>Whitaker Financial SA - Strategic Advisory Services - Nov 2023</t>
  </si>
  <si>
    <t>Monarch Strategies plc - M&amp;A Advisory Engagement - May 2022</t>
  </si>
  <si>
    <t>Bellweather Group Inc - Litigation Support - Mar 2025</t>
  </si>
  <si>
    <t>Hadley Equity Inc - Sector Insights - Financials - Mar 2025</t>
  </si>
  <si>
    <t>Thornfield Financial - M&amp;A Advisory Engagement - Jul 2023</t>
  </si>
  <si>
    <t>Pierpont Investments Ltd - Strategic Advisory Services - Jun 2024</t>
  </si>
  <si>
    <t>Pierpont Investments Ltd - Restructuring Advisory - Jun 2024</t>
  </si>
  <si>
    <t>Pierpont Investments Ltd - Capital Structure Advisory - Jun 2024</t>
  </si>
  <si>
    <t>Pierpont Investments Ltd - Strategic Advisory Services - Jun 2025</t>
  </si>
  <si>
    <t>Thornfield Credit - Strategic Advisory Services - Jun 2021</t>
  </si>
  <si>
    <t>Thornfield Credit - Digital Transformation Advisory - Jun 2021</t>
  </si>
  <si>
    <t>Thornfield Credit - Portfolio Strategy Advisory - Jun 2021</t>
  </si>
  <si>
    <t>Thornfield Credit - Investor Relations Advisory - Jun 2021</t>
  </si>
  <si>
    <t>Thornfield Credit - Post-Merger Integration - Jun 2021</t>
  </si>
  <si>
    <t>Thornfield Credit - M&amp;A Advisory Engagement - Jun 2022</t>
  </si>
  <si>
    <t>Thornfield Credit - Capital Structure Advisory - Jun 2022</t>
  </si>
  <si>
    <t>Thornfield Credit - Restructuring Advisory - Jun 2022</t>
  </si>
  <si>
    <t>Thornfield Credit - Strategic Advisory Services - Jun 2022</t>
  </si>
  <si>
    <t>Thornfield Credit - Post-Merger Integration - Jun 2022</t>
  </si>
  <si>
    <t>Thornfield Credit - Digital Transformation Advisory - Jun 2022</t>
  </si>
  <si>
    <t>Thornfield Credit - Investor Relations Advisory - Jun 2022</t>
  </si>
  <si>
    <t>Thornfield Credit - Portfolio Strategy Advisory - Jun 2022</t>
  </si>
  <si>
    <t>Thornfield Credit - Operating Model Advisory - Jun 2022</t>
  </si>
  <si>
    <t>Thornfield Credit - Strategic Advisory Services - Jun 2023</t>
  </si>
  <si>
    <t>Thornfield Credit - M&amp;A Advisory Engagement - Jun 2023</t>
  </si>
  <si>
    <t>Thornfield Credit - Capital Structure Advisory - Jun 2023</t>
  </si>
  <si>
    <t>Thornfield Credit - Restructuring Advisory - Jun 2023</t>
  </si>
  <si>
    <t>Thornfield Credit - Digital Transformation Advisory - Jun 2023</t>
  </si>
  <si>
    <t>Thornfield Credit - Post-Merger Integration - Jun 2023</t>
  </si>
  <si>
    <t>Thornfield Credit - Portfolio Strategy Advisory - Jun 2023</t>
  </si>
  <si>
    <t>Thornfield Credit - Strategic Advisory Services - Jun 2024</t>
  </si>
  <si>
    <t>Thornfield Credit - Digital Transformation Advisory - Jun 2024</t>
  </si>
  <si>
    <t>Thornfield Credit - Post-Merger Integration - Jun 2024</t>
  </si>
  <si>
    <t>Thornfield Credit - Portfolio Strategy Advisory - Jun 2024</t>
  </si>
  <si>
    <t>Thornfield Credit - Capital Structure Advisory - Jun 2024</t>
  </si>
  <si>
    <t>Thornfield Credit - Restructuring Advisory - Jun 2024</t>
  </si>
  <si>
    <t>Thornfield Credit - M&amp;A Advisory Engagement - Jun 2024</t>
  </si>
  <si>
    <t>Thornfield Credit - Portfolio Strategy Advisory - Jun 2025</t>
  </si>
  <si>
    <t>Thornfield Credit - Post-Merger Integration - Jun 2025</t>
  </si>
  <si>
    <t>Thornfield Credit - Digital Transformation Advisory - Jun 2025</t>
  </si>
  <si>
    <t>Thornfield Credit - Strategic Advisory Services - Jun 2025</t>
  </si>
  <si>
    <t>Thornfield Credit - M&amp;A Advisory Engagement - Jun 2025</t>
  </si>
  <si>
    <t>Thornfield Credit - Restructuring Advisory - Jun 2025</t>
  </si>
  <si>
    <t>Thornfield Credit - Capital Structure Advisory - Jun 2025</t>
  </si>
  <si>
    <t>Thornfield Credit - Investor Relations Advisory - Jun 2025</t>
  </si>
  <si>
    <t>Thornfield Credit - Pricing Strategy Advisory - Mar 2025</t>
  </si>
  <si>
    <t>Thornfield Credit - Pricing Strategy Advisory - Apr 2025</t>
  </si>
  <si>
    <t>Thornfield Credit - Pricing Strategy Advisory - May 2025</t>
  </si>
  <si>
    <t>Alder Partners - Strategic Advisory Services - May 2025</t>
  </si>
  <si>
    <t>Hadley Wealth plc - Strategic Advisory Services - Jan 2021</t>
  </si>
  <si>
    <t>Hadley Wealth plc - Risk Advisory Services - Mar 2021</t>
  </si>
  <si>
    <t>Hadley Wealth plc - Strategic Advisory Services - Apr 2021</t>
  </si>
  <si>
    <t>Hadley Wealth plc - Strategic Advisory Services - Jun 2021</t>
  </si>
  <si>
    <t>Hadley Wealth plc - Strategic Advisory Services - Sep 2021</t>
  </si>
  <si>
    <t>Hadley Wealth plc - Strategic Advisory Services - Aug 2021</t>
  </si>
  <si>
    <t>Hadley Wealth plc - M&amp;A Advisory Engagement - Aug 2021</t>
  </si>
  <si>
    <t>Hadley Wealth plc - IPO Readiness Advisory - Aug 2021</t>
  </si>
  <si>
    <t>Hadley Wealth plc - Debt Advisory - Aug 2021</t>
  </si>
  <si>
    <t>Hadley Wealth plc - Equity Advisory - Aug 2021</t>
  </si>
  <si>
    <t>Hadley Wealth plc - Capital Structure Advisory - Aug 2021</t>
  </si>
  <si>
    <t>Hadley Wealth plc - Risk Advisory Services - Nov 2021</t>
  </si>
  <si>
    <t>Hadley Wealth plc - Risk Advisory Services - Jan 2021</t>
  </si>
  <si>
    <t>Hadley Wealth plc - Data &amp; Analytics Advisory - Jun 2021</t>
  </si>
  <si>
    <t>Hadley Wealth plc - Digital Transformation Advisory - Jun 2021</t>
  </si>
  <si>
    <t>Hadley Wealth plc - Post-Merger Integration - Jun 2021</t>
  </si>
  <si>
    <t>Hadley Wealth plc - Portfolio Strategy Advisory - Jun 2021</t>
  </si>
  <si>
    <t>Hadley Wealth plc - Investor Relations Advisory - Jun 2021</t>
  </si>
  <si>
    <t>Hadley Wealth plc - Transaction Support Services - Nov 2021</t>
  </si>
  <si>
    <t>Hadley Wealth plc - Transaction Support Services - Mar 2022</t>
  </si>
  <si>
    <t>Hadley Wealth plc - Strategic Advisory Services - Jun 2022</t>
  </si>
  <si>
    <t>Hadley Wealth plc - Data &amp; Analytics Advisory - Jun 2022</t>
  </si>
  <si>
    <t>Hadley Wealth plc - M&amp;A Advisory Engagement - Jun 2022</t>
  </si>
  <si>
    <t>Hadley Wealth plc - Capital Structure Advisory - Jun 2022</t>
  </si>
  <si>
    <t>Hadley Wealth plc - Restructuring Advisory - Jun 2022</t>
  </si>
  <si>
    <t>Hadley Wealth plc - Digital Transformation Advisory - Jun 2022</t>
  </si>
  <si>
    <t>Hadley Wealth plc - Post-Merger Integration - Jun 2022</t>
  </si>
  <si>
    <t>Hadley Wealth plc - Investor Relations Advisory - Jun 2022</t>
  </si>
  <si>
    <t>Hadley Wealth plc - Portfolio Strategy Advisory - Jun 2022</t>
  </si>
  <si>
    <t>Hadley Wealth plc - Strategic Advisory Services - Apr 2022</t>
  </si>
  <si>
    <t>Hadley Wealth plc - Strategic Advisory Services - Oct 2022</t>
  </si>
  <si>
    <t>Hadley Wealth plc - Risk Advisory Services - Mar 2022</t>
  </si>
  <si>
    <t>Hadley Wealth plc - Operating Model Advisory - Jun 2022</t>
  </si>
  <si>
    <t>Hadley Wealth plc - Capital Structure Advisory - Oct 2022</t>
  </si>
  <si>
    <t>Hadley Wealth plc - Business Intelligence Consulting - Oct 2022</t>
  </si>
  <si>
    <t>Hadley Wealth plc - Debt Advisory - Oct 2022</t>
  </si>
  <si>
    <t>Hadley Wealth plc - IPO Readiness Advisory - Oct 2022</t>
  </si>
  <si>
    <t>Hadley Wealth plc - Transaction Support Services - Apr 2022</t>
  </si>
  <si>
    <t>Hadley Wealth plc - M&amp;A Advisory Engagement - Aug 2022</t>
  </si>
  <si>
    <t>Hadley Wealth plc - Executive Advisory Session - Nov 2022</t>
  </si>
  <si>
    <t>Hadley Wealth plc - Risk Advisory Services - Nov 2022</t>
  </si>
  <si>
    <t>Hadley Wealth plc - Risk Advisory Services - Mar 2023</t>
  </si>
  <si>
    <t>Hadley Wealth plc - Strategic Advisory Services - Jun 2023</t>
  </si>
  <si>
    <t>Hadley Wealth plc - Data &amp; Analytics Advisory - Jun 2023</t>
  </si>
  <si>
    <t>Hadley Wealth plc - Capital Structure Advisory - Jun 2023</t>
  </si>
  <si>
    <t>Hadley Wealth plc - Restructuring Advisory - Jun 2023</t>
  </si>
  <si>
    <t>Hadley Wealth plc - M&amp;A Advisory Engagement - Jun 2023</t>
  </si>
  <si>
    <t>Hadley Wealth plc - Digital Transformation Advisory - Jun 2023</t>
  </si>
  <si>
    <t>Hadley Wealth plc - Investor Relations Advisory - Jun 2023</t>
  </si>
  <si>
    <t>Hadley Wealth plc - Portfolio Strategy Advisory - Jun 2023</t>
  </si>
  <si>
    <t>Hadley Wealth plc - Post-Merger Integration - Jun 2023</t>
  </si>
  <si>
    <t>Hadley Wealth plc - Operating Model Advisory - Feb 2023</t>
  </si>
  <si>
    <t>Hadley Wealth plc - Investor Relations Advisory - Feb 2023</t>
  </si>
  <si>
    <t>Hadley Wealth plc - Due Diligence Advisory - Jan 2023</t>
  </si>
  <si>
    <t>Hadley Wealth plc - Risk Advisory Services - Oct 2023</t>
  </si>
  <si>
    <t>Hadley Wealth plc - Risk Advisory Services - Mar 2024</t>
  </si>
  <si>
    <t>Hadley Wealth plc - Strategic Advisory Services - Jun 2024</t>
  </si>
  <si>
    <t>Hadley Wealth plc - Data &amp; Analytics Advisory - Jun 2024</t>
  </si>
  <si>
    <t>Hadley Wealth plc - Digital Transformation Advisory - Jun 2024</t>
  </si>
  <si>
    <t>Hadley Wealth plc - Post-Merger Integration - Jun 2024</t>
  </si>
  <si>
    <t>Hadley Wealth plc - Investor Relations Advisory - Jun 2024</t>
  </si>
  <si>
    <t>Hadley Wealth plc - Capital Structure Advisory - Jun 2024</t>
  </si>
  <si>
    <t>Hadley Wealth plc - Restructuring Advisory - Jun 2024</t>
  </si>
  <si>
    <t>Hadley Wealth plc - M&amp;A Advisory Engagement - Jun 2024</t>
  </si>
  <si>
    <t>Hadley Wealth plc - Portfolio Strategy Advisory - Jun 2024</t>
  </si>
  <si>
    <t>Hadley Wealth plc - Risk Advisory Services - Oct 2024</t>
  </si>
  <si>
    <t>Hadley Wealth plc - Strategic Advisory Services - Oct 2024</t>
  </si>
  <si>
    <t>Hadley Wealth plc - Business Intelligence Consulting - Oct 2024</t>
  </si>
  <si>
    <t>Hadley Wealth plc - Capital Structure Advisory - Oct 2024</t>
  </si>
  <si>
    <t>Hadley Wealth plc - Digital Transformation Advisory - Oct 2024</t>
  </si>
  <si>
    <t>Hadley Wealth plc - Post-Merger Integration - Oct 2024</t>
  </si>
  <si>
    <t>Hadley Wealth plc - Carve-Out Advisory - Oct 2024</t>
  </si>
  <si>
    <t>Hadley Wealth plc - Separation Advisory - Oct 2024</t>
  </si>
  <si>
    <t>Hadley Wealth plc - Investor Relations Advisory - Oct 2024</t>
  </si>
  <si>
    <t>Hadley Wealth plc - Portfolio Strategy Advisory - Oct 2024</t>
  </si>
  <si>
    <t>Hadley Wealth plc - Debt Advisory - Oct 2024</t>
  </si>
  <si>
    <t>Hadley Wealth plc - Equity Advisory - Oct 2024</t>
  </si>
  <si>
    <t>Hadley Wealth plc - Capital Structure Advisory - Mar 2025</t>
  </si>
  <si>
    <t>Hadley Wealth plc - Digital Transformation Advisory - Mar 2025</t>
  </si>
  <si>
    <t>Hadley Wealth plc - Business Intelligence Consulting - Mar 2025</t>
  </si>
  <si>
    <t>Hadley Wealth plc - Equity Advisory - Mar 2025</t>
  </si>
  <si>
    <t>Hadley Wealth plc - Strategic Advisory Services - Mar 2025</t>
  </si>
  <si>
    <t>Hadley Wealth plc - Portfolio Strategy Advisory - Mar 2025</t>
  </si>
  <si>
    <t>Hadley Wealth plc - Debt Advisory - Mar 2025</t>
  </si>
  <si>
    <t>Hadley Wealth plc - Separation Advisory - Mar 2025</t>
  </si>
  <si>
    <t>Hadley Wealth plc - Investor Relations Advisory - Mar 2025</t>
  </si>
  <si>
    <t>Hadley Wealth plc - Post-Merger Integration - Mar 2025</t>
  </si>
  <si>
    <t>Hadley Wealth plc - Carve-Out Advisory - Mar 2025</t>
  </si>
  <si>
    <t>Hadley Wealth plc - Risk Advisory Services - Mar 2025</t>
  </si>
  <si>
    <t>Hadley Wealth plc - Risk Advisory Services - Nov 2025</t>
  </si>
  <si>
    <t>Hadley Wealth plc - Strategic Advisory Services - Jun 2025</t>
  </si>
  <si>
    <t>Hadley Wealth plc - Capital Structure Advisory - Jun 2025</t>
  </si>
  <si>
    <t>Hadley Wealth plc - Restructuring Advisory - Jun 2025</t>
  </si>
  <si>
    <t>Hadley Wealth plc - M&amp;A Advisory Engagement - Jun 2025</t>
  </si>
  <si>
    <t>Hadley Wealth plc - Data &amp; Analytics Advisory - Jun 2025</t>
  </si>
  <si>
    <t>Hadley Wealth plc - Investor Relations Advisory - Jun 2025</t>
  </si>
  <si>
    <t>Hadley Wealth plc - Post-Merger Integration - Jun 2025</t>
  </si>
  <si>
    <t>Hadley Wealth plc - Digital Transformation Advisory - Jun 2025</t>
  </si>
  <si>
    <t>Hadley Wealth plc - Portfolio Strategy Advisory - Jun 2025</t>
  </si>
  <si>
    <t>Evergreen Global Inc - Strategic Advisory Services - Jun 2021</t>
  </si>
  <si>
    <t>Evergreen Global Inc - Data &amp; Analytics Advisory - Jun 2021</t>
  </si>
  <si>
    <t>Evergreen Global Inc - IPO Readiness Advisory - Jun 2021</t>
  </si>
  <si>
    <t>Evergreen Global Inc - Debt Advisory - Jun 2021</t>
  </si>
  <si>
    <t>Evergreen Global Inc - Pricing Strategy Advisory - Feb 2021</t>
  </si>
  <si>
    <t>Evergreen Global Inc - Post-Merger Integration - Jun 2021</t>
  </si>
  <si>
    <t>Evergreen Global Inc - Portfolio Strategy Advisory - Jun 2021</t>
  </si>
  <si>
    <t>Evergreen Global Inc - Separation Advisory - Jun 2021</t>
  </si>
  <si>
    <t>Evergreen Global Inc - Carve-Out Advisory - Jun 2021</t>
  </si>
  <si>
    <t>Evergreen Global Inc - Investor Relations Advisory - Jun 2021</t>
  </si>
  <si>
    <t>Evergreen Global Inc - Strategic Advisory Services - Sep 2021</t>
  </si>
  <si>
    <t>Evergreen Global Inc - Capital Structure Advisory - Sep 2021</t>
  </si>
  <si>
    <t>Evergreen Global Inc - Restructuring Advisory - Sep 2021</t>
  </si>
  <si>
    <t>Evergreen Global Inc - Capital Structure Advisory - Feb 2021</t>
  </si>
  <si>
    <t>Evergreen Global Inc - Digital Transformation Advisory - Jun 2021</t>
  </si>
  <si>
    <t>Evergreen Global Inc - Capital Structure Advisory - Jun 2021</t>
  </si>
  <si>
    <t>Evergreen Global Inc - Restructuring Advisory - Jun 2021</t>
  </si>
  <si>
    <t>Evergreen Global Inc - Sustainability Consulting - Jun 2021</t>
  </si>
  <si>
    <t>Evergreen Global Inc - Pricing Strategy Advisory - Apr 2021</t>
  </si>
  <si>
    <t>Evergreen Global Inc - Restructuring Advisory - Apr 2021</t>
  </si>
  <si>
    <t>Evergreen Global Inc - Capital Structure Advisory - Apr 2021</t>
  </si>
  <si>
    <t>Evergreen Global Inc - Business Intelligence Consulting - Apr 2021</t>
  </si>
  <si>
    <t>Evergreen Global Inc - Strategic Advisory Services - Jul 2021</t>
  </si>
  <si>
    <t>Evergreen Global Inc - Investor Relations Advisory - Jul 2021</t>
  </si>
  <si>
    <t>Evergreen Global Inc - Restructuring Advisory - Jul 2021</t>
  </si>
  <si>
    <t>Evergreen Global Inc - Capital Structure Advisory - Jul 2021</t>
  </si>
  <si>
    <t>Evergreen Global Inc - Pricing Strategy Advisory - May 2021</t>
  </si>
  <si>
    <t>Evergreen Global Inc - Investor Relations Advisory - May 2021</t>
  </si>
  <si>
    <t>Evergreen Global Inc - Strategic Advisory Services - May 2021</t>
  </si>
  <si>
    <t>Evergreen Global Inc - Capital Structure Advisory - May 2021</t>
  </si>
  <si>
    <t>Evergreen Global Inc - Restructuring Advisory - May 2021</t>
  </si>
  <si>
    <t>Evergreen Global Inc - Strategic Advisory Services - Aug 2021</t>
  </si>
  <si>
    <t>Evergreen Global Inc - Digital Transformation Advisory - Aug 2021</t>
  </si>
  <si>
    <t>Evergreen Global Inc - Investor Relations Advisory - Aug 2021</t>
  </si>
  <si>
    <t>Evergreen Global Inc - Restructuring Advisory - Aug 2021</t>
  </si>
  <si>
    <t>Evergreen Global Inc - Capital Structure Advisory - Aug 2021</t>
  </si>
  <si>
    <t>Evergreen Global Inc - Digital Transformation Advisory - Jul 2021</t>
  </si>
  <si>
    <t>Evergreen Global Inc - Portfolio Strategy Advisory - Jul 2021</t>
  </si>
  <si>
    <t>Evergreen Global Inc - Digital Transformation Advisory - Sep 2021</t>
  </si>
  <si>
    <t>Evergreen Global Inc - Data &amp; Analytics Advisory - Sep 2021</t>
  </si>
  <si>
    <t>Evergreen Global Inc - Pricing Strategy Advisory - Oct 2021</t>
  </si>
  <si>
    <t>Evergreen Global Inc - Investor Relations Advisory - Oct 2021</t>
  </si>
  <si>
    <t>Evergreen Global Inc - Pricing Strategy Advisory - Nov 2021</t>
  </si>
  <si>
    <t>Evergreen Global Inc - Investor Relations Advisory - Nov 2021</t>
  </si>
  <si>
    <t>Evergreen Global Inc - Pricing Strategy Advisory - Feb 2022</t>
  </si>
  <si>
    <t>Evergreen Global Inc - Investor Relations Advisory - Feb 2022</t>
  </si>
  <si>
    <t>Evergreen Global Inc - Transaction Support Services - May 2022</t>
  </si>
  <si>
    <t>Evergreen Global Inc - M&amp;A Advisory Engagement - May 2022</t>
  </si>
  <si>
    <t>Evergreen Global Inc - Post-Merger Integration - May 2022</t>
  </si>
  <si>
    <t>Evergreen Global Inc - Digital Transformation Advisory - May 2022</t>
  </si>
  <si>
    <t>Evergreen Global Inc - Carve-Out Advisory - May 2022</t>
  </si>
  <si>
    <t>Evergreen Global Inc - Separation Advisory - May 2022</t>
  </si>
  <si>
    <t>Evergreen Global Inc - Portfolio Strategy Advisory - May 2022</t>
  </si>
  <si>
    <t>Evergreen Global Inc - Investor Relations Advisory - May 2022</t>
  </si>
  <si>
    <t>Evergreen Global Inc - Debt Advisory - May 2022</t>
  </si>
  <si>
    <t>Evergreen Global Inc - Operating Model Advisory - Sep 2022</t>
  </si>
  <si>
    <t>Evergreen Global Inc - Strategic Advisory Services - Sep 2022</t>
  </si>
  <si>
    <t>Evergreen Global Inc - Digital Transformation Advisory - Sep 2022</t>
  </si>
  <si>
    <t>Evergreen Global Inc - Investor Relations Advisory - Sep 2022</t>
  </si>
  <si>
    <t>Evergreen Global Inc - Capital Structure Advisory - Sep 2022</t>
  </si>
  <si>
    <t>Evergreen Global Inc - Restructuring Advisory - Sep 2022</t>
  </si>
  <si>
    <t>Evergreen Global Inc - Data &amp; Analytics Advisory - Jun 2022</t>
  </si>
  <si>
    <t>Evergreen Global Inc - Restructuring Advisory - Jun 2022</t>
  </si>
  <si>
    <t>Evergreen Global Inc - Capital Structure Advisory - Jun 2022</t>
  </si>
  <si>
    <t>Evergreen Global Inc - Investor Relations Advisory - Jun 2022</t>
  </si>
  <si>
    <t>Evergreen Global Inc - Digital Transformation Advisory - Jun 2022</t>
  </si>
  <si>
    <t>Evergreen Global Inc - Corporate Finance Advisory - Jun 2022</t>
  </si>
  <si>
    <t>Evergreen Global Inc - Commercial Due Diligence - Jun 2022</t>
  </si>
  <si>
    <t>Evergreen Global Inc - Operating Model Advisory - Jun 2022</t>
  </si>
  <si>
    <t>Evergreen Global Inc - Tax Advisory Services - Jun 2022</t>
  </si>
  <si>
    <t>Evergreen Global Inc - Financial Due Diligence - Jun 2022</t>
  </si>
  <si>
    <t>Evergreen Global Inc - Restructuring Advisory - Jul 2022</t>
  </si>
  <si>
    <t>Evergreen Global Inc - Capital Structure Advisory - Jul 2022</t>
  </si>
  <si>
    <t>Evergreen Global Inc - Operating Model Advisory - Jul 2022</t>
  </si>
  <si>
    <t>Evergreen Global Inc - Data &amp; Analytics Advisory - Jul 2022</t>
  </si>
  <si>
    <t>Evergreen Global Inc - Investor Relations Advisory - Jul 2022</t>
  </si>
  <si>
    <t>Evergreen Global Inc - M&amp;A Advisory Engagement - Jun 2022</t>
  </si>
  <si>
    <t>Evergreen Global Inc - Post-Merger Integration - Jun 2022</t>
  </si>
  <si>
    <t>Evergreen Global Inc - Portfolio Strategy Advisory - Jun 2022</t>
  </si>
  <si>
    <t>Evergreen Global Inc - Operational Due Diligence - Jun 2022</t>
  </si>
  <si>
    <t>Evergreen Global Inc - Separation Advisory - Jun 2022</t>
  </si>
  <si>
    <t>Evergreen Global Inc - Carve-Out Advisory - Jun 2022</t>
  </si>
  <si>
    <t>Evergreen Global Inc - IPO Readiness Advisory - Jun 2022</t>
  </si>
  <si>
    <t>Evergreen Global Inc - Debt Advisory - Jun 2022</t>
  </si>
  <si>
    <t>Evergreen Global Inc - Strategic Advisory Services - Jun 2022</t>
  </si>
  <si>
    <t>Evergreen Global Inc - Strategic Advisory Services - Apr 2022</t>
  </si>
  <si>
    <t>Evergreen Global Inc - Investor Relations Advisory - Apr 2022</t>
  </si>
  <si>
    <t>Evergreen Global Inc - IPO Readiness Advisory - Jul 2022</t>
  </si>
  <si>
    <t>Evergreen Global Inc - Debt Advisory - Jul 2022</t>
  </si>
  <si>
    <t>Evergreen Global Inc - Tax Advisory Services - Jul 2022</t>
  </si>
  <si>
    <t>Evergreen Global Inc - Commercial Due Diligence - Jul 2022</t>
  </si>
  <si>
    <t>Evergreen Global Inc - Corporate Finance Advisory - Jul 2022</t>
  </si>
  <si>
    <t>Evergreen Global Inc - Strategic Advisory Services - Jul 2022</t>
  </si>
  <si>
    <t>Evergreen Global Inc - Financial Due Diligence - Jul 2022</t>
  </si>
  <si>
    <t>Evergreen Global Inc - Operational Due Diligence - Jul 2022</t>
  </si>
  <si>
    <t>Evergreen Global Inc - IPO Readiness Advisory - Sep 2022</t>
  </si>
  <si>
    <t>Evergreen Global Inc - Growth Strategy Advisory - Sep 2022</t>
  </si>
  <si>
    <t>Evergreen Global Inc - Operational Due Diligence - Sep 2022</t>
  </si>
  <si>
    <t>Evergreen Global Inc - Corporate Finance Advisory - Sep 2022</t>
  </si>
  <si>
    <t>Evergreen Global Inc - Commercial Due Diligence - Sep 2022</t>
  </si>
  <si>
    <t>Evergreen Global Inc - Financial Due Diligence - Sep 2022</t>
  </si>
  <si>
    <t>Evergreen Global Inc - Tax Advisory Services - Sep 2022</t>
  </si>
  <si>
    <t>Evergreen Global Inc - Operating Model Advisory - Aug 2022</t>
  </si>
  <si>
    <t>Evergreen Global Inc - Investor Relations Advisory - Aug 2022</t>
  </si>
  <si>
    <t>Evergreen Global Inc - Digital Transformation Advisory - Aug 2022</t>
  </si>
  <si>
    <t>Evergreen Global Inc - Sustainability Consulting - Dec 2022</t>
  </si>
  <si>
    <t>Evergreen Global Inc - Operating Model Advisory - Feb 2023</t>
  </si>
  <si>
    <t>Evergreen Global Inc - Capital Structure Advisory - Feb 2023</t>
  </si>
  <si>
    <t>Evergreen Global Inc - Restructuring Advisory - Feb 2023</t>
  </si>
  <si>
    <t>Evergreen Global Inc - Data &amp; Analytics Advisory - Feb 2023</t>
  </si>
  <si>
    <t>Evergreen Global Inc - Investor Relations Advisory - Feb 2023</t>
  </si>
  <si>
    <t>Evergreen Global Inc - Operating Model Advisory - Jul 2023</t>
  </si>
  <si>
    <t>Evergreen Global Inc - Capital Structure Advisory - Jul 2023</t>
  </si>
  <si>
    <t>Evergreen Global Inc - Restructuring Advisory - Jul 2023</t>
  </si>
  <si>
    <t>Evergreen Global Inc - Data &amp; Analytics Advisory - Jul 2023</t>
  </si>
  <si>
    <t>Evergreen Global Inc - Sustainability Consulting - Jul 2023</t>
  </si>
  <si>
    <t>Evergreen Global Inc - Investor Relations Advisory - Jul 2023</t>
  </si>
  <si>
    <t>Evergreen Global Inc - Financial Due Diligence - Jul 2023</t>
  </si>
  <si>
    <t>Evergreen Global Inc - Operational Due Diligence - Jul 2023</t>
  </si>
  <si>
    <t>Evergreen Global Inc - Commercial Due Diligence - Jul 2023</t>
  </si>
  <si>
    <t>Evergreen Global Inc - Operating Model Advisory - Dec 2022</t>
  </si>
  <si>
    <t>Evergreen Global Inc - Investor Relations Advisory - Dec 2022</t>
  </si>
  <si>
    <t>Evergreen Global Inc - Restructuring Advisory - Oct 2022</t>
  </si>
  <si>
    <t>Evergreen Global Inc - Capital Structure Advisory - Oct 2022</t>
  </si>
  <si>
    <t>Evergreen Global Inc - Growth Strategy Advisory - Oct 2022</t>
  </si>
  <si>
    <t>Evergreen Global Inc - Digital Transformation Advisory - Oct 2022</t>
  </si>
  <si>
    <t>Evergreen Global Inc - Operating Model Advisory - Oct 2022</t>
  </si>
  <si>
    <t>Evergreen Global Inc - Corporate Finance Advisory - Oct 2022</t>
  </si>
  <si>
    <t>Evergreen Global Inc - Commercial Due Diligence - Oct 2022</t>
  </si>
  <si>
    <t>Evergreen Global Inc - Operational Due Diligence - Oct 2022</t>
  </si>
  <si>
    <t>Evergreen Global Inc - Financial Due Diligence - Oct 2022</t>
  </si>
  <si>
    <t>Evergreen Global Inc - Investor Relations Advisory - Oct 2022</t>
  </si>
  <si>
    <t>Evergreen Global Inc - Strategic Advisory Services - Oct 2022</t>
  </si>
  <si>
    <t>Evergreen Global Inc - M&amp;A Advisory Engagement - Oct 2022</t>
  </si>
  <si>
    <t>Evergreen Global Inc - Sustainability Consulting - Oct 2022</t>
  </si>
  <si>
    <t>Evergreen Global Inc - Operating Model Advisory - Jun 2023</t>
  </si>
  <si>
    <t>Evergreen Global Inc - Data &amp; Analytics Advisory - Jun 2023</t>
  </si>
  <si>
    <t>Evergreen Global Inc - Capital Structure Advisory - Jun 2023</t>
  </si>
  <si>
    <t>Evergreen Global Inc - Debt Advisory - Jun 2023</t>
  </si>
  <si>
    <t>Evergreen Global Inc - IPO Readiness Advisory - Jun 2023</t>
  </si>
  <si>
    <t>Evergreen Global Inc - Tax Advisory Services - Jun 2023</t>
  </si>
  <si>
    <t>Evergreen Global Inc - Commercial Due Diligence - Jun 2023</t>
  </si>
  <si>
    <t>Evergreen Global Inc - Financial Due Diligence - Jun 2023</t>
  </si>
  <si>
    <t>Evergreen Global Inc - Corporate Finance Advisory - Jun 2023</t>
  </si>
  <si>
    <t>Evergreen Global Inc - Operational Due Diligence - Jun 2023</t>
  </si>
  <si>
    <t>Evergreen Global Inc - Data &amp; Analytics Advisory - Aug 2023</t>
  </si>
  <si>
    <t>Evergreen Global Inc - Strategic Advisory Services - Aug 2023</t>
  </si>
  <si>
    <t>Evergreen Global Inc - Capital Structure Advisory - Aug 2023</t>
  </si>
  <si>
    <t>Evergreen Global Inc - IPO Readiness Advisory - Aug 2023</t>
  </si>
  <si>
    <t>Evergreen Global Inc - Debt Advisory - Aug 2023</t>
  </si>
  <si>
    <t>Evergreen Global Inc - Financial Due Diligence - Aug 2023</t>
  </si>
  <si>
    <t>Evergreen Global Inc - Operational Due Diligence - Aug 2023</t>
  </si>
  <si>
    <t>Evergreen Global Inc - Commercial Due Diligence - Aug 2023</t>
  </si>
  <si>
    <t>Evergreen Global Inc - Corporate Finance Advisory - Aug 2023</t>
  </si>
  <si>
    <t>Evergreen Global Inc - Restructuring Advisory - Jun 2023</t>
  </si>
  <si>
    <t>Evergreen Global Inc - Investor Relations Advisory - Jun 2023</t>
  </si>
  <si>
    <t>Evergreen Global Inc - Digital Transformation Advisory - Jun 2023</t>
  </si>
  <si>
    <t>Evergreen Global Inc - Transaction Support Services - Jun 2023</t>
  </si>
  <si>
    <t>Evergreen Global Inc - Operating Model Advisory - Sep 2023</t>
  </si>
  <si>
    <t>Evergreen Global Inc - Data &amp; Analytics Advisory - Sep 2023</t>
  </si>
  <si>
    <t>Evergreen Global Inc - Restructuring Advisory - Sep 2023</t>
  </si>
  <si>
    <t>Evergreen Global Inc - Capital Structure Advisory - Sep 2023</t>
  </si>
  <si>
    <t>Evergreen Global Inc - Investor Relations Advisory - Sep 2023</t>
  </si>
  <si>
    <t>Evergreen Global Inc - Digital Transformation Advisory - Sep 2023</t>
  </si>
  <si>
    <t>Evergreen Global Inc - Transaction Support Services - Sep 2023</t>
  </si>
  <si>
    <t>Evergreen Global Inc - M&amp;A Advisory Engagement - Jun 2023</t>
  </si>
  <si>
    <t>Evergreen Global Inc - Strategic Advisory Services - Jun 2023</t>
  </si>
  <si>
    <t>Evergreen Global Inc - Portfolio Strategy Advisory - Jun 2023</t>
  </si>
  <si>
    <t>Evergreen Global Inc - Post-Merger Integration - Jun 2023</t>
  </si>
  <si>
    <t>Evergreen Global Inc - Pricing Strategy Advisory - Feb 2023</t>
  </si>
  <si>
    <t>Evergreen Global Inc - Strategic Advisory Services - Jul 2023</t>
  </si>
  <si>
    <t>Evergreen Global Inc - Corporate Finance Advisory - Jul 2023</t>
  </si>
  <si>
    <t>Evergreen Global Inc - Operating Model Advisory - Aug 2023</t>
  </si>
  <si>
    <t>Evergreen Global Inc - Pricing Strategy Advisory - May 2023</t>
  </si>
  <si>
    <t>Evergreen Global Inc - Investor Relations Advisory - May 2023</t>
  </si>
  <si>
    <t>Evergreen Global Inc - M&amp;A Advisory Engagement - Nov 2023</t>
  </si>
  <si>
    <t>Evergreen Global Inc - Pricing Strategy Advisory - Oct 2023</t>
  </si>
  <si>
    <t>Evergreen Global Inc - Investor Relations Advisory - Oct 2023</t>
  </si>
  <si>
    <t>Evergreen Global Inc - Strategic Advisory Services - Nov 2023</t>
  </si>
  <si>
    <t>Evergreen Global Inc - Digital Transformation Advisory - Nov 2023</t>
  </si>
  <si>
    <t>Evergreen Global Inc - Capital Structure Advisory - Mar 2024</t>
  </si>
  <si>
    <t>Evergreen Global Inc - Restructuring Advisory - Mar 2024</t>
  </si>
  <si>
    <t>Evergreen Global Inc - Transaction Support Services - Mar 2024</t>
  </si>
  <si>
    <t>Evergreen Global Inc - Forensic Advisory - Mar 2024</t>
  </si>
  <si>
    <t>Evergreen Global Inc - Investor Relations Advisory - Mar 2024</t>
  </si>
  <si>
    <t>Evergreen Global Inc - Investor Relations Advisory - Jul 2024</t>
  </si>
  <si>
    <t>Evergreen Global Inc - Capital Structure Advisory - Jul 2024</t>
  </si>
  <si>
    <t>Evergreen Global Inc - Restructuring Advisory - Jul 2024</t>
  </si>
  <si>
    <t>Evergreen Global Inc - Data &amp; Analytics Advisory - Jul 2024</t>
  </si>
  <si>
    <t>Evergreen Global Inc - Strategic Advisory Services - Jul 2024</t>
  </si>
  <si>
    <t>Evergreen Global Inc - Tax Advisory Services - Jul 2024</t>
  </si>
  <si>
    <t>Evergreen Global Inc - Operational Due Diligence - Jul 2024</t>
  </si>
  <si>
    <t>Evergreen Global Inc - Commercial Due Diligence - Jul 2024</t>
  </si>
  <si>
    <t>Evergreen Global Inc - Corporate Finance Advisory - Jul 2024</t>
  </si>
  <si>
    <t>Evergreen Global Inc - Financial Due Diligence - Jul 2024</t>
  </si>
  <si>
    <t>Evergreen Global Inc - Strategic Advisory Services - May 2024</t>
  </si>
  <si>
    <t>Evergreen Global Inc - Data &amp; Analytics Advisory - May 2024</t>
  </si>
  <si>
    <t>Evergreen Global Inc - Capital Structure Advisory - May 2024</t>
  </si>
  <si>
    <t>Evergreen Global Inc - Restructuring Advisory - May 2024</t>
  </si>
  <si>
    <t>Evergreen Global Inc - Investor Relations Advisory - May 2024</t>
  </si>
  <si>
    <t>Evergreen Global Inc - Digital Transformation Advisory - May 2024</t>
  </si>
  <si>
    <t>Evergreen Global Inc - Portfolio Strategy Advisory - May 2024</t>
  </si>
  <si>
    <t>Evergreen Global Inc - Post-Merger Integration - May 2024</t>
  </si>
  <si>
    <t>Evergreen Global Inc - M&amp;A Advisory Engagement - May 2024</t>
  </si>
  <si>
    <t>Evergreen Global Inc - Operational Due Diligence - May 2024</t>
  </si>
  <si>
    <t>Evergreen Global Inc - Financial Due Diligence - May 2024</t>
  </si>
  <si>
    <t>Evergreen Global Inc - Corporate Finance Advisory - May 2024</t>
  </si>
  <si>
    <t>Evergreen Global Inc - Commercial Due Diligence - May 2024</t>
  </si>
  <si>
    <t>Evergreen Global Inc - Strategic Advisory Services - Jun 2024</t>
  </si>
  <si>
    <t>Evergreen Global Inc - Capital Structure Advisory - Jun 2024</t>
  </si>
  <si>
    <t>Evergreen Global Inc - Restructuring Advisory - Jun 2024</t>
  </si>
  <si>
    <t>Evergreen Global Inc - M&amp;A Advisory Engagement - Jun 2024</t>
  </si>
  <si>
    <t>Evergreen Global Inc - Operational Due Diligence - Jun 2024</t>
  </si>
  <si>
    <t>Evergreen Global Inc - Corporate Finance Advisory - Jun 2024</t>
  </si>
  <si>
    <t>Evergreen Global Inc - Commercial Due Diligence - Jun 2024</t>
  </si>
  <si>
    <t>Evergreen Global Inc - Financial Due Diligence - Jun 2024</t>
  </si>
  <si>
    <t>Evergreen Global Inc - Data &amp; Analytics Advisory - Jun 2024</t>
  </si>
  <si>
    <t>Evergreen Global Inc - Post-Merger Integration - Jun 2024</t>
  </si>
  <si>
    <t>Evergreen Global Inc - Investor Relations Advisory - Jun 2024</t>
  </si>
  <si>
    <t>Evergreen Global Inc - Pricing Strategy Advisory - Sep 2024</t>
  </si>
  <si>
    <t>Evergreen Global Inc - Pricing Strategy Advisory - Feb 2024</t>
  </si>
  <si>
    <t>Evergreen Global Inc - Debt Advisory - Jun 2024</t>
  </si>
  <si>
    <t>Evergreen Global Inc - Portfolio Strategy Advisory - Jun 2024</t>
  </si>
  <si>
    <t>Evergreen Global Inc - Digital Transformation Advisory - Jun 2024</t>
  </si>
  <si>
    <t>Evergreen Global Inc - Separation Advisory - Jun 2024</t>
  </si>
  <si>
    <t>Evergreen Global Inc - Carve-Out Advisory - Jun 2024</t>
  </si>
  <si>
    <t>Evergreen Global Inc - Tax Advisory Services - Jun 2024</t>
  </si>
  <si>
    <t>Evergreen Global Inc - Strategic Advisory Services - Aug 2024</t>
  </si>
  <si>
    <t>Evergreen Global Inc - Debt Advisory - Aug 2024</t>
  </si>
  <si>
    <t>Evergreen Global Inc - Data &amp; Analytics Advisory - Aug 2024</t>
  </si>
  <si>
    <t>Evergreen Global Inc - Post-Merger Integration - Aug 2024</t>
  </si>
  <si>
    <t>Evergreen Global Inc - Carve-Out Advisory - Aug 2024</t>
  </si>
  <si>
    <t>Evergreen Global Inc - Separation Advisory - Aug 2024</t>
  </si>
  <si>
    <t>Evergreen Global Inc - Digital Transformation Advisory - Aug 2024</t>
  </si>
  <si>
    <t>Evergreen Global Inc - Investor Relations Advisory - Aug 2024</t>
  </si>
  <si>
    <t>Evergreen Global Inc - Portfolio Strategy Advisory - Aug 2024</t>
  </si>
  <si>
    <t>Evergreen Global Inc - Operational Due Diligence - Aug 2024</t>
  </si>
  <si>
    <t>Evergreen Global Inc - Financial Due Diligence - Aug 2024</t>
  </si>
  <si>
    <t>Evergreen Global Inc - Corporate Finance Advisory - Aug 2024</t>
  </si>
  <si>
    <t>Evergreen Global Inc - Commercial Due Diligence - Aug 2024</t>
  </si>
  <si>
    <t>Evergreen Global Inc - Tax Advisory Services - Aug 2024</t>
  </si>
  <si>
    <t>Evergreen Global Inc - Transaction Support Services - Jun 2024</t>
  </si>
  <si>
    <t>Evergreen Global Inc - Restructuring Advisory - Sep 2024</t>
  </si>
  <si>
    <t>Evergreen Global Inc - Investor Relations Advisory - Sep 2024</t>
  </si>
  <si>
    <t>Evergreen Global Inc - Strategic Advisory Services - Sep 2024</t>
  </si>
  <si>
    <t>Evergreen Global Inc - Data &amp; Analytics Advisory - Sep 2024</t>
  </si>
  <si>
    <t>Evergreen Global Inc - Transaction Support Services - Sep 2024</t>
  </si>
  <si>
    <t>Evergreen Global Inc - Capital Structure Advisory - Sep 2024</t>
  </si>
  <si>
    <t>Evergreen Global Inc - Investor Relations Advisory - Feb 2024</t>
  </si>
  <si>
    <t>Evergreen Global Inc - Pricing Strategy Advisory - Apr 2024</t>
  </si>
  <si>
    <t>Evergreen Global Inc - Capital Structure Advisory - Apr 2024</t>
  </si>
  <si>
    <t>Evergreen Global Inc - Restructuring Advisory - Apr 2024</t>
  </si>
  <si>
    <t>Evergreen Global Inc - M&amp;A Advisory Engagement - Apr 2024</t>
  </si>
  <si>
    <t>Evergreen Global Inc - Investor Relations Advisory - Apr 2024</t>
  </si>
  <si>
    <t>Evergreen Global Inc - Digital Transformation Advisory - Apr 2024</t>
  </si>
  <si>
    <t>Evergreen Global Inc - Pricing Strategy Advisory - May 2024</t>
  </si>
  <si>
    <t>Evergreen Global Inc - Pricing Strategy Advisory - Jun 2024</t>
  </si>
  <si>
    <t>Evergreen Global Inc - M&amp;A Advisory Engagement - Apr 2025</t>
  </si>
  <si>
    <t>Evergreen Global Inc - Post-Merger Integration - Jul 2024</t>
  </si>
  <si>
    <t>Evergreen Global Inc - Pricing Strategy Advisory - Oct 2024</t>
  </si>
  <si>
    <t>Evergreen Global Inc - Pricing Strategy Advisory - Nov 2024</t>
  </si>
  <si>
    <t>Evergreen Global Inc - Pricing Strategy Advisory - Dec 2024</t>
  </si>
  <si>
    <t>Evergreen Global Inc - Strategic Advisory Services - Jun 2025</t>
  </si>
  <si>
    <t>Evergreen Global Inc - Data &amp; Analytics Advisory - Jun 2025</t>
  </si>
  <si>
    <t>Evergreen Global Inc - Restructuring Advisory - Jun 2025</t>
  </si>
  <si>
    <t>Evergreen Global Inc - Capital Structure Advisory - Jun 2025</t>
  </si>
  <si>
    <t>Evergreen Global Inc - Investor Relations Advisory - Jun 2025</t>
  </si>
  <si>
    <t>Evergreen Global Inc - Digital Transformation Advisory - Jun 2025</t>
  </si>
  <si>
    <t>Evergreen Global Inc - Portfolio Strategy Advisory - Jun 2025</t>
  </si>
  <si>
    <t>Evergreen Global Inc - Post-Merger Integration - Jun 2025</t>
  </si>
  <si>
    <t>Evergreen Global Inc - Debt Advisory - Jun 2025</t>
  </si>
  <si>
    <t>Evergreen Global Inc - IPO Readiness Advisory - Jun 2025</t>
  </si>
  <si>
    <t>Evergreen Global Inc - Separation Advisory - Jun 2025</t>
  </si>
  <si>
    <t>Evergreen Global Inc - Carve-Out Advisory - Jun 2025</t>
  </si>
  <si>
    <t>Evergreen Global Inc - Capital Structure Advisory - Aug 2025</t>
  </si>
  <si>
    <t>Evergreen Global Inc - Strategic Advisory Services - Aug 2025</t>
  </si>
  <si>
    <t>Evergreen Global Inc - Data &amp; Analytics Advisory - Aug 2025</t>
  </si>
  <si>
    <t>Evergreen Global Inc - Debt Advisory - Aug 2025</t>
  </si>
  <si>
    <t>Evergreen Global Inc - Portfolio Strategy Advisory - Aug 2025</t>
  </si>
  <si>
    <t>Evergreen Global Inc - Investor Relations Advisory - Aug 2025</t>
  </si>
  <si>
    <t>Evergreen Global Inc - Digital Transformation Advisory - Aug 2025</t>
  </si>
  <si>
    <t>Evergreen Global Inc - Separation Advisory - Aug 2025</t>
  </si>
  <si>
    <t>Evergreen Global Inc - Carve-Out Advisory - Aug 2025</t>
  </si>
  <si>
    <t>Evergreen Global Inc - Post-Merger Integration - Aug 2025</t>
  </si>
  <si>
    <t>Evergreen Global Inc - Strategic Advisory Services - Mar 2025</t>
  </si>
  <si>
    <t>Evergreen Global Inc - Data &amp; Analytics Advisory - Mar 2025</t>
  </si>
  <si>
    <t>Evergreen Global Inc - Forensic Advisory - Mar 2025</t>
  </si>
  <si>
    <t>Evergreen Global Inc - Transaction Support Services - Mar 2025</t>
  </si>
  <si>
    <t>Evergreen Global Inc - Capital Structure Advisory - Mar 2025</t>
  </si>
  <si>
    <t>Evergreen Global Inc - Restructuring Advisory - Mar 2025</t>
  </si>
  <si>
    <t>Evergreen Global Inc - Investor Relations Advisory - Mar 2025</t>
  </si>
  <si>
    <t>Evergreen Global Inc - Post-Merger Integration - Mar 2025</t>
  </si>
  <si>
    <t>Evergreen Global Inc - Strategic Advisory Services - Jul 2025</t>
  </si>
  <si>
    <t>Evergreen Global Inc - Data &amp; Analytics Advisory - Jul 2025</t>
  </si>
  <si>
    <t>Evergreen Global Inc - Restructuring Advisory - Jul 2025</t>
  </si>
  <si>
    <t>Evergreen Global Inc - Capital Structure Advisory - Jul 2025</t>
  </si>
  <si>
    <t>Evergreen Global Inc - Pricing Strategy Advisory - Feb 2025</t>
  </si>
  <si>
    <t>Evergreen Global Inc - Pricing Strategy Advisory - Sep 2025</t>
  </si>
  <si>
    <t>Evergreen Global Inc - Strategic Advisory Services - Sep 2025</t>
  </si>
  <si>
    <t>Evergreen Global Inc - Data &amp; Analytics Advisory - Sep 2025</t>
  </si>
  <si>
    <t>Evergreen Global Inc - Restructuring Advisory - Sep 2025</t>
  </si>
  <si>
    <t>Evergreen Global Inc - Capital Structure Advisory - Sep 2025</t>
  </si>
  <si>
    <t>Evergreen Global Inc - Pricing Strategy Advisory - Mar 2025</t>
  </si>
  <si>
    <t>Evergreen Global Inc - Pricing Strategy Advisory - May 2025</t>
  </si>
  <si>
    <t>Evergreen Global Inc - Investor Relations Advisory - Jul 2025</t>
  </si>
  <si>
    <t>Evergreen Global Inc - Pricing Strategy Advisory - Jun 2025</t>
  </si>
  <si>
    <t>Evergreen Global Inc - Investor Relations Advisory - Sep 2025</t>
  </si>
  <si>
    <t>Evergreen Global Inc - Strategic Advisory Services - Oct 2025</t>
  </si>
  <si>
    <t>Mayfair Credit Inc - Pricing Strategy Advisory - Jun 2025</t>
  </si>
  <si>
    <t>Mayfair Credit Inc - Pricing Strategy Advisory - Sep 2025</t>
  </si>
  <si>
    <t>Mayfair Credit Inc - Pricing Strategy Advisory - Oct 2025</t>
  </si>
  <si>
    <t>Jessup Global - Strategic Advisory Services - Sep 2025</t>
  </si>
  <si>
    <t>Jessup Global - Infrastructure Advisory - Sep 2025</t>
  </si>
  <si>
    <t>Jessup Global - Restructuring Advisory - Sep 2025</t>
  </si>
  <si>
    <t>Jessup Global - Capital Structure Advisory - Sep 2025</t>
  </si>
  <si>
    <t>Jessup Global - M&amp;A Advisory Engagement - Sep 2025</t>
  </si>
  <si>
    <t>Jessup Global - M&amp;A Advisory Engagement - Aug 2025</t>
  </si>
  <si>
    <t>Dalton Capital SA - M&amp;A Advisory Engagement - Sep 2025</t>
  </si>
  <si>
    <t>Oakmere Securities SA - Strategic Advisory Services - May 2024</t>
  </si>
  <si>
    <t>Oakmere Securities SA - Strategic Advisory Services - Sep 2024</t>
  </si>
  <si>
    <t>Oakmere Securities SA - Strategic Advisory Services - Sep 2025</t>
  </si>
  <si>
    <t>Oakmere Securities SA - Transaction Support Services - Sep 2025</t>
  </si>
  <si>
    <t>Underhill Asset Management AG - Strategic Advisory Services - Jul 2022</t>
  </si>
  <si>
    <t>Underhill Asset Management AG - Financial Due Diligence - Jul 2022</t>
  </si>
  <si>
    <t>Underhill Asset Management AG - Operational Due Diligence - Jul 2022</t>
  </si>
  <si>
    <t>Underhill Asset Management AG - Corporate Finance Advisory - Jul 2022</t>
  </si>
  <si>
    <t>Underhill Asset Management AG - Digital Transformation Advisory - Jul 2022</t>
  </si>
  <si>
    <t>Underhill Asset Management AG - Investor Relations Advisory - Jul 2022</t>
  </si>
  <si>
    <t>Underhill Asset Management AG - M&amp;A Advisory Engagement - Jul 2022</t>
  </si>
  <si>
    <t>Underhill Asset Management AG - Tax Advisory Services - Jul 2022</t>
  </si>
  <si>
    <t>Underhill Asset Management AG - Strategic Advisory Services - Jul 2023</t>
  </si>
  <si>
    <t>Underhill Asset Management AG - M&amp;A Advisory Engagement - Jul 2023</t>
  </si>
  <si>
    <t>Underhill Asset Management AG - Operational Due Diligence - Jul 2023</t>
  </si>
  <si>
    <t>Underhill Asset Management AG - M&amp;A Advisory Engagement - Jul 2024</t>
  </si>
  <si>
    <t>Underhill Asset Management AG - Strategic Advisory Services - Jul 2024</t>
  </si>
  <si>
    <t>Underhill Asset Management AG - Operational Due Diligence - Jul 2024</t>
  </si>
  <si>
    <t>Underhill Asset Management AG - Investor Relations Advisory - Jul 2024</t>
  </si>
  <si>
    <t>Underhill Asset Management AG - Tax Advisory Services - Jul 2024</t>
  </si>
  <si>
    <t>Underhill Asset Management AG - Tax Advisory Services - Jul 2025</t>
  </si>
  <si>
    <t>Underhill Asset Management AG - Investor Relations Advisory - Jul 2025</t>
  </si>
  <si>
    <t>Underhill Asset Management AG - Strategic Advisory Services - Jul 2025</t>
  </si>
  <si>
    <t>Underhill Asset Management AG - M&amp;A Advisory Engagement - Jul 2025</t>
  </si>
  <si>
    <t>Underhill Asset Management AG - Operational Due Diligence - Jul 2025</t>
  </si>
  <si>
    <t>Sandringham Financial - Strategic Advisory Services - Jan 2025</t>
  </si>
  <si>
    <t>Sandringham Financial - M&amp;A Advisory Engagement - Jan 2025</t>
  </si>
  <si>
    <t>Sandringham Financial - Financial Due Diligence - Jan 2025</t>
  </si>
  <si>
    <t>Sandringham Financial - Operational Due Diligence - Jan 2025</t>
  </si>
  <si>
    <t>Sandringham Financial - Corporate Finance Advisory - Jan 2025</t>
  </si>
  <si>
    <t>Sandringham Financial - Commercial Due Diligence - Jan 2025</t>
  </si>
  <si>
    <t>Silvermark Financial Ltd - Transaction Support Services - Oct 2021</t>
  </si>
  <si>
    <t>Silvermark Financial Ltd - Transaction Support Services - Oct 2022</t>
  </si>
  <si>
    <t>Silvermark Financial Ltd - Transaction Support Services - Oct 2023</t>
  </si>
  <si>
    <t>Silvermark Financial Ltd - Transaction Support Services - Oct 2024</t>
  </si>
  <si>
    <t>Silvermark Financial Ltd - Transaction Support Services - Oct 2025</t>
  </si>
  <si>
    <t>Lancer Fund LLP - Strategic Advisory Services - Aug 2022</t>
  </si>
  <si>
    <t>Lancer Fund LLP - Transaction Support Services - Aug 2022</t>
  </si>
  <si>
    <t>Emberly Private - Strategic Advisory Services - Mar 2023</t>
  </si>
  <si>
    <t>Emberly Private - Cost Optimization Advisory - Mar 2023</t>
  </si>
  <si>
    <t>Emberly Private - Capital Structure Advisory - Mar 2023</t>
  </si>
  <si>
    <t>Emberly Private - Restructuring Advisory - Mar 2023</t>
  </si>
  <si>
    <t>Newbury Financial - M&amp;A Advisory Engagement - May 2024</t>
  </si>
  <si>
    <t>Tarleton Partners Inc - M&amp;A Advisory Engagement - Jan 2025</t>
  </si>
  <si>
    <t>Mayfair Trust Inc - Strategic Advisory Services - Jan 2021</t>
  </si>
  <si>
    <t>Mayfair Trust Inc - Strategic Advisory Services - Jul 2022</t>
  </si>
  <si>
    <t>Mayfair Trust Inc - Data &amp; Analytics Advisory - Jul 2022</t>
  </si>
  <si>
    <t>Mayfair Trust Inc - Capital Structure Advisory - Jul 2022</t>
  </si>
  <si>
    <t>Mayfair Trust Inc - Restructuring Advisory - Jul 2022</t>
  </si>
  <si>
    <t>Mayfair Trust Inc - IPO Readiness Advisory - Jul 2022</t>
  </si>
  <si>
    <t>Mayfair Trust Inc - Debt Advisory - Jul 2022</t>
  </si>
  <si>
    <t>Mayfair Trust Inc - Equity Advisory - Jul 2022</t>
  </si>
  <si>
    <t>Mayfair Trust Inc - M&amp;A Advisory Engagement - Jul 2022</t>
  </si>
  <si>
    <t>Mayfair Trust Inc - Business Intelligence Consulting - Jul 2022</t>
  </si>
  <si>
    <t>Mayfair Trust Inc - Pricing Strategy Advisory - Jun 2022</t>
  </si>
  <si>
    <t>Mayfair Trust Inc - Strategic Advisory Services - Oct 2022</t>
  </si>
  <si>
    <t>Mayfair Trust Inc - Financial Due Diligence - Oct 2022</t>
  </si>
  <si>
    <t>Mayfair Trust Inc - Operational Due Diligence - Oct 2022</t>
  </si>
  <si>
    <t>Mayfair Trust Inc - Corporate Finance Advisory - Oct 2022</t>
  </si>
  <si>
    <t>Mayfair Trust Inc - Strategic Advisory Services - Feb 2023</t>
  </si>
  <si>
    <t>Mayfair Trust Inc - Strategic Advisory Services - Sep 2022</t>
  </si>
  <si>
    <t>Mayfair Trust Inc - Pricing Strategy Advisory - Nov 2022</t>
  </si>
  <si>
    <t>Mayfair Trust Inc - Pricing Strategy Advisory - Sep 2022</t>
  </si>
  <si>
    <t>Mayfair Trust Inc - Strategic Advisory Services - Jan 2023</t>
  </si>
  <si>
    <t>Mayfair Trust Inc - Strategic Advisory Services - Nov 2022</t>
  </si>
  <si>
    <t>Mayfair Trust Inc - Strategic Advisory Services - Dec 2022</t>
  </si>
  <si>
    <t>Mayfair Trust Inc - Financial Due Diligence - Nov 2022</t>
  </si>
  <si>
    <t>Mayfair Trust Inc - Operational Due Diligence - Nov 2022</t>
  </si>
  <si>
    <t>Mayfair Trust Inc - Corporate Finance Advisory - Nov 2022</t>
  </si>
  <si>
    <t>Mayfair Trust Inc - Commercial Due Diligence - Nov 2022</t>
  </si>
  <si>
    <t>Mayfair Trust Inc - Strategic Advisory Services - Jul 2023</t>
  </si>
  <si>
    <t>Mayfair Trust Inc - Data &amp; Analytics Advisory - Jul 2023</t>
  </si>
  <si>
    <t>Mayfair Trust Inc - Capital Structure Advisory - Jul 2023</t>
  </si>
  <si>
    <t>Mayfair Trust Inc - Restructuring Advisory - Jul 2023</t>
  </si>
  <si>
    <t>Mayfair Trust Inc - Business Intelligence Consulting - Jul 2023</t>
  </si>
  <si>
    <t>Mayfair Trust Inc - Debt Advisory - Jul 2023</t>
  </si>
  <si>
    <t>Mayfair Trust Inc - Equity Advisory - Jul 2023</t>
  </si>
  <si>
    <t>Mayfair Trust Inc - IPO Readiness Advisory - Jul 2023</t>
  </si>
  <si>
    <t>Mayfair Trust Inc - M&amp;A Advisory Engagement - Jul 2023</t>
  </si>
  <si>
    <t>Mayfair Trust Inc - Operating Model Advisory - Mar 2023</t>
  </si>
  <si>
    <t>Mayfair Trust Inc - Strategic Advisory Services - Jun 2023</t>
  </si>
  <si>
    <t>Mayfair Trust Inc - Strategic Advisory Services - Apr 2023</t>
  </si>
  <si>
    <t>Mayfair Trust Inc - Strategic Advisory Services - May 2023</t>
  </si>
  <si>
    <t>Mayfair Trust Inc - Strategic Advisory Services - Aug 2023</t>
  </si>
  <si>
    <t>Mayfair Trust Inc - M&amp;A Advisory Engagement - Aug 2023</t>
  </si>
  <si>
    <t>Mayfair Trust Inc - M&amp;A Advisory Engagement - Apr 2023</t>
  </si>
  <si>
    <t>Mayfair Trust Inc - Strategic Advisory Services - Jan 2024</t>
  </si>
  <si>
    <t>Mayfair Trust Inc - Operational Due Diligence - Jan 2024</t>
  </si>
  <si>
    <t>Mayfair Trust Inc - Financial Due Diligence - Jan 2024</t>
  </si>
  <si>
    <t>Mayfair Trust Inc - Commercial Due Diligence - Jan 2024</t>
  </si>
  <si>
    <t>Mayfair Trust Inc - Corporate Finance Advisory - Jan 2024</t>
  </si>
  <si>
    <t>Mayfair Trust Inc - Strategic Advisory Services - Jun 2024</t>
  </si>
  <si>
    <t>Mayfair Trust Inc - Strategic Advisory Services - Jul 2024</t>
  </si>
  <si>
    <t>Mayfair Trust Inc - Data &amp; Analytics Advisory - Jul 2024</t>
  </si>
  <si>
    <t>Mayfair Trust Inc - M&amp;A Advisory Engagement - Jul 2024</t>
  </si>
  <si>
    <t>Mayfair Trust Inc - Digital Transformation Advisory - Jul 2024</t>
  </si>
  <si>
    <t>Mayfair Trust Inc - Post-Merger Integration - Jul 2024</t>
  </si>
  <si>
    <t>Mayfair Trust Inc - Carve-Out Advisory - Jul 2024</t>
  </si>
  <si>
    <t>Mayfair Trust Inc - Separation Advisory - Jul 2024</t>
  </si>
  <si>
    <t>Mayfair Trust Inc - Investor Relations Advisory - Jul 2024</t>
  </si>
  <si>
    <t>Mayfair Trust Inc - Debt Advisory - Jul 2024</t>
  </si>
  <si>
    <t>Mayfair Trust Inc - Equity Advisory - Jul 2024</t>
  </si>
  <si>
    <t>Mayfair Trust Inc - Business Intelligence Consulting - Jul 2024</t>
  </si>
  <si>
    <t>Mayfair Trust Inc - Capital Structure Advisory - Jul 2024</t>
  </si>
  <si>
    <t>Mayfair Trust Inc - Restructuring Advisory - Jul 2024</t>
  </si>
  <si>
    <t>Mayfair Trust Inc - Portfolio Strategy Advisory - Jul 2024</t>
  </si>
  <si>
    <t>Mayfair Trust Inc - Strategic Advisory Services - Aug 2024</t>
  </si>
  <si>
    <t>Mayfair Trust Inc - M&amp;A Advisory Engagement - Aug 2024</t>
  </si>
  <si>
    <t>Mayfair Trust Inc - Strategic Advisory Services - Mar 2024</t>
  </si>
  <si>
    <t>Mayfair Trust Inc - Transaction Support Services - Jan 2025</t>
  </si>
  <si>
    <t>Mayfair Trust Inc - Strategic Advisory Services - Nov 2024</t>
  </si>
  <si>
    <t>Mayfair Trust Inc - Operational Due Diligence - Nov 2024</t>
  </si>
  <si>
    <t>Mayfair Trust Inc - Financial Due Diligence - Nov 2024</t>
  </si>
  <si>
    <t>Mayfair Trust Inc - Commercial Due Diligence - Nov 2024</t>
  </si>
  <si>
    <t>Mayfair Trust Inc - Corporate Finance Advisory - Nov 2024</t>
  </si>
  <si>
    <t>Mayfair Trust Inc - Transaction Support Services - Jun 2024</t>
  </si>
  <si>
    <t>Mayfair Trust Inc - Post-Merger Integration - Jul 2025</t>
  </si>
  <si>
    <t>Mayfair Trust Inc - Digital Transformation Advisory - Jul 2025</t>
  </si>
  <si>
    <t>Mayfair Trust Inc - Investor Relations Advisory - Jul 2025</t>
  </si>
  <si>
    <t>Mayfair Trust Inc - Separation Advisory - Jul 2025</t>
  </si>
  <si>
    <t>Mayfair Trust Inc - Portfolio Strategy Advisory - Jul 2025</t>
  </si>
  <si>
    <t>Mayfair Trust Inc - Carve-Out Advisory - Jul 2025</t>
  </si>
  <si>
    <t>Mayfair Trust Inc - Business Intelligence Consulting - Jul 2025</t>
  </si>
  <si>
    <t>Mayfair Trust Inc - Equity Advisory - Jul 2025</t>
  </si>
  <si>
    <t>Mayfair Trust Inc - Debt Advisory - Jul 2025</t>
  </si>
  <si>
    <t>Mayfair Trust Inc - M&amp;A Advisory Engagement - Jul 2025</t>
  </si>
  <si>
    <t>Mayfair Trust Inc - Strategic Advisory Services - Jul 2025</t>
  </si>
  <si>
    <t>Mayfair Trust Inc - Data &amp; Analytics Advisory - Jul 2025</t>
  </si>
  <si>
    <t>Mayfair Trust Inc - Strategic Advisory Services - Mar 2025</t>
  </si>
  <si>
    <t>Mayfair Trust Inc - Strategic Advisory Services - Jun 2025</t>
  </si>
  <si>
    <t>Mayfair Trust Inc - M&amp;A Advisory Engagement - Aug 2025</t>
  </si>
  <si>
    <t>Mayfair Trust Inc - Strategic Advisory Services - Aug 2025</t>
  </si>
  <si>
    <t>Mayfair Trust Inc - Strategic Advisory Services - Oct 2025</t>
  </si>
  <si>
    <t>Mayfair Trust Inc - Strategic Advisory Services - May 2025</t>
  </si>
  <si>
    <t>Mayfair Trust Inc - Operational Due Diligence - May 2025</t>
  </si>
  <si>
    <t>Mayfair Trust Inc - Financial Due Diligence - May 2025</t>
  </si>
  <si>
    <t>Mayfair Trust Inc - Commercial Due Diligence - May 2025</t>
  </si>
  <si>
    <t>Mayfair Trust Inc - Corporate Finance Advisory - May 2025</t>
  </si>
  <si>
    <t>Mayfair Trust Inc - Transaction Support Services - May 2025</t>
  </si>
  <si>
    <t>Mayfair Trust Inc - Strategic Advisory Services - Nov 2025</t>
  </si>
  <si>
    <t>Mayfair Trust Inc - Commercial Due Diligence - Jul 2025</t>
  </si>
  <si>
    <t>Mayfair Trust Inc - Financial Due Diligence - Jul 2025</t>
  </si>
  <si>
    <t>Mayfair Trust Inc - Corporate Finance Advisory - Jul 2025</t>
  </si>
  <si>
    <t>Mayfair Trust Inc - Operational Due Diligence - Jul 2025</t>
  </si>
  <si>
    <t>Varsity Management AG - Strategic Advisory Services - Jan 2025</t>
  </si>
  <si>
    <t>Yew Strategies - M&amp;A Advisory Engagement - Jun 2024</t>
  </si>
  <si>
    <t>Linden Strategies plc - Strategic Advisory Services - Sep 2022</t>
  </si>
  <si>
    <t>Linden Strategies plc - M&amp;A Advisory Engagement - Sep 2022</t>
  </si>
  <si>
    <t>Linden Strategies plc - Capital Structure Advisory - Sep 2022</t>
  </si>
  <si>
    <t>Linden Strategies plc - Growth Strategy Advisory - Sep 2022</t>
  </si>
  <si>
    <t>Monarch Partners - Capital Structure Advisory - Mar 2023</t>
  </si>
  <si>
    <t>Monarch Partners - Strategic Advisory Services - Mar 2023</t>
  </si>
  <si>
    <t>Cromwell Financial plc - Working Capital Consulting - May 2025</t>
  </si>
  <si>
    <t>Briar Bancorp LLC - Strategic Advisory Services - Nov 2023</t>
  </si>
  <si>
    <t>Briar Bancorp LLC - M&amp;A Advisory Engagement - Nov 2023</t>
  </si>
  <si>
    <t>Briar Bancorp LLC - Strategic Advisory Services - May 2024</t>
  </si>
  <si>
    <t>Briar Bancorp LLC - Strategic Advisory Services - Oct 2024</t>
  </si>
  <si>
    <t>Briar Bancorp LLC - Strategic Advisory Services - Dec 2024</t>
  </si>
  <si>
    <t>Newbury Equity - Benchmarking Study - Oct 2021</t>
  </si>
  <si>
    <t>Newbury Equity - Board Advisory Services - Nov 2021</t>
  </si>
  <si>
    <t>Newbury Equity - Benchmarking Study - Oct 2022</t>
  </si>
  <si>
    <t>Zephyr Ventures LLP - Strategic Advisory Services - Jun 2021</t>
  </si>
  <si>
    <t>Zephyr Ventures LLP - Strategic Advisory Services - Sep 2021</t>
  </si>
  <si>
    <t>Zephyr Ventures LLP - Investor Relations Advisory - Sep 2021</t>
  </si>
  <si>
    <t>Zephyr Ventures LLP - Transaction Support Services - Mar 2021</t>
  </si>
  <si>
    <t>Zephyr Ventures LLP - Pricing Strategy Advisory - Dec 2021</t>
  </si>
  <si>
    <t>Zephyr Ventures LLP - Pricing Strategy Advisory - Apr 2022</t>
  </si>
  <si>
    <t>Zephyr Ventures LLP - Strategic Advisory Services - Jun 2022</t>
  </si>
  <si>
    <t>Zephyr Ventures LLP - Strategic Advisory Services - Sep 2022</t>
  </si>
  <si>
    <t>Zephyr Ventures LLP - Strategic Advisory Services - Jun 2023</t>
  </si>
  <si>
    <t>Zephyr Ventures LLP - Transaction Support Services - Aug 2023</t>
  </si>
  <si>
    <t>Zephyr Ventures LLP - Transaction Support Services - Sep 2023</t>
  </si>
  <si>
    <t>Zephyr Ventures LLP - Transaction Support Services - Jun 2023</t>
  </si>
  <si>
    <t>Zephyr Ventures LLP - Transaction Support Services - Sep 2024</t>
  </si>
  <si>
    <t>Zephyr Ventures LLP - Transaction Support Services - Aug 2024</t>
  </si>
  <si>
    <t>Zephyr Ventures LLP - Strategic Advisory Services - Jun 2024</t>
  </si>
  <si>
    <t>Zephyr Ventures LLP - Transaction Support Services - Jun 2024</t>
  </si>
  <si>
    <t>Zephyr Ventures LLP - Strategic Advisory Services - Feb 2025</t>
  </si>
  <si>
    <t>Zephyr Ventures LLP - Transaction Support Services - Aug 2025</t>
  </si>
  <si>
    <t>Zephyr Ventures LLP - Sector Insights - Industrials - Jun 2025</t>
  </si>
  <si>
    <t>Zephyr Ventures LLP - Transaction Support Services - Sep 2025</t>
  </si>
  <si>
    <t>Zephyr Ventures LLP - Transaction Support Services - Jun 2025</t>
  </si>
  <si>
    <t>Zephyr Ventures LLP - Transaction Support Services - Jul 2025</t>
  </si>
  <si>
    <t>Dunmore Trust - Pricing Strategy Advisory - Feb 2022</t>
  </si>
  <si>
    <t>Kensington Ventures AG - Cost Optimization Advisory - Mar 2023</t>
  </si>
  <si>
    <t>Kensington Ventures AG - C-Suite Roundtable - Mar 2023</t>
  </si>
  <si>
    <t>Kensington Ventures AG - M&amp;A Advisory Engagement - May 2023</t>
  </si>
  <si>
    <t>Kensington Ventures AG - M&amp;A Advisory Engagement - Jun 2023</t>
  </si>
  <si>
    <t>Kensington Ventures AG - M&amp;A Advisory Engagement - Aug 2023</t>
  </si>
  <si>
    <t>Kensington Ventures AG - M&amp;A Advisory Engagement - Oct 2023</t>
  </si>
  <si>
    <t>Kensington Ventures AG - M&amp;A Advisory Engagement - Nov 2023</t>
  </si>
  <si>
    <t>Kensington Ventures AG - M&amp;A Advisory Engagement - Jan 2024</t>
  </si>
  <si>
    <t>Kensington Ventures AG - M&amp;A Advisory Engagement - Dec 2023</t>
  </si>
  <si>
    <t>Kensington Ventures AG - M&amp;A Advisory Engagement - Mar 2024</t>
  </si>
  <si>
    <t>Kensington Ventures AG - M&amp;A Advisory Engagement - Apr 2024</t>
  </si>
  <si>
    <t>Kensington Ventures AG - M&amp;A Advisory Engagement - May 2024</t>
  </si>
  <si>
    <t>Kensington Ventures AG - M&amp;A Advisory Engagement - Jul 2024</t>
  </si>
  <si>
    <t>Kensington Ventures AG - M&amp;A Advisory Engagement - Sep 2024</t>
  </si>
  <si>
    <t>Kensington Ventures AG - M&amp;A Advisory Engagement - Oct 2024</t>
  </si>
  <si>
    <t>Kensington Ventures AG - M&amp;A Advisory Engagement - Dec 2024</t>
  </si>
  <si>
    <t>Kensington Ventures AG - M&amp;A Advisory Engagement - Jan 2025</t>
  </si>
  <si>
    <t>Kensington Ventures AG - M&amp;A Advisory Engagement - Mar 2025</t>
  </si>
  <si>
    <t>Kensington Ventures AG - M&amp;A Advisory Engagement - May 2025</t>
  </si>
  <si>
    <t>Dunmore Private - Operating Model Advisory - Jan 2023</t>
  </si>
  <si>
    <t>Dunmore Private - Operating Model Advisory - Feb 2023</t>
  </si>
  <si>
    <t>Dunmore Private - Operating Model Advisory - May 2023</t>
  </si>
  <si>
    <t>Dunmore Private - Operating Model Advisory - Oct 2022</t>
  </si>
  <si>
    <t>Dunmore Private - Operating Model Advisory - Dec 2022</t>
  </si>
  <si>
    <t>Dunmore Private - Operating Model Advisory - Dec 2023</t>
  </si>
  <si>
    <t>Dunmore Private - Operating Model Advisory - May 2024</t>
  </si>
  <si>
    <t>Dunmore Private - Operating Model Advisory - Nov 2023</t>
  </si>
  <si>
    <t>Dunmore Private - Operating Model Advisory - Feb 2024</t>
  </si>
  <si>
    <t>Dunmore Private - Operating Model Advisory - Mar 2024</t>
  </si>
  <si>
    <t>Dunmore Private - Operating Model Advisory - Apr 2024</t>
  </si>
  <si>
    <t>Dunmore Private - Pricing Strategy Advisory - Oct 2024</t>
  </si>
  <si>
    <t>Dunmore Private - Pricing Strategy Advisory - Nov 2024</t>
  </si>
  <si>
    <t>Dunmore Private - Pricing Strategy Advisory - Dec 2024</t>
  </si>
  <si>
    <t>Dunmore Private - Pricing Strategy Advisory - Jan 2025</t>
  </si>
  <si>
    <t>Dunmore Private - Pricing Strategy Advisory - Mar 2025</t>
  </si>
  <si>
    <t>Glendale Bancorp SA - Strategic Advisory Services - Dec 2021</t>
  </si>
  <si>
    <t>Glendale Bancorp SA - Transaction Support Services - Dec 2021</t>
  </si>
  <si>
    <t>Glendale Bancorp SA - Strategic Advisory Services - Aug 2022</t>
  </si>
  <si>
    <t>Glendale Bancorp SA - Business Intelligence Consulting - Aug 2022</t>
  </si>
  <si>
    <t>Blackwood Trust plc - Strategic Advisory Services - Nov 2022</t>
  </si>
  <si>
    <t>Blackwood Trust plc - Financial Due Diligence - Nov 2022</t>
  </si>
  <si>
    <t>Blackwood Trust plc - Operational Due Diligence - Nov 2022</t>
  </si>
  <si>
    <t>Blackwood Trust plc - Commercial Due Diligence - Nov 2022</t>
  </si>
  <si>
    <t>Blackwood Trust plc - Corporate Finance Advisory - Nov 2022</t>
  </si>
  <si>
    <t>Blackwood Trust plc - Transaction Support Services - Nov 2023</t>
  </si>
  <si>
    <t>Blackwood Trust plc - Transaction Support Services - Nov 2024</t>
  </si>
  <si>
    <t>Blackwood Trust plc - Transaction Support Services - May 2024</t>
  </si>
  <si>
    <t>Blackwood Trust plc - Strategic Advisory Services - Jul 2025</t>
  </si>
  <si>
    <t>Blackwood Trust plc - Transaction Support Services - Mar 2025</t>
  </si>
  <si>
    <t>Thornfield Private - Pricing Strategy Advisory - Oct 2023</t>
  </si>
  <si>
    <t>Kilburn Securities plc - Strategic Advisory Services - Jan 2021</t>
  </si>
  <si>
    <t>Kilburn Securities plc - Capital Structure Advisory - Jan 2021</t>
  </si>
  <si>
    <t>Kilburn Securities plc - Digital Transformation Advisory - Jan 2021</t>
  </si>
  <si>
    <t>Kilburn Securities plc - Post-Merger Integration - Jan 2021</t>
  </si>
  <si>
    <t>Kilburn Securities plc - Portfolio Strategy Advisory - Jan 2021</t>
  </si>
  <si>
    <t>Kilburn Securities plc - Strategic Advisory Services - Feb 2021</t>
  </si>
  <si>
    <t>Kilburn Securities plc - Post-Merger Integration - Feb 2021</t>
  </si>
  <si>
    <t>Kilburn Securities plc - Carve-Out Advisory - Feb 2021</t>
  </si>
  <si>
    <t>Kilburn Securities plc - Investor Relations Advisory - Feb 2021</t>
  </si>
  <si>
    <t>Kilburn Securities plc - Strategic Advisory Services - Mar 2021</t>
  </si>
  <si>
    <t>Kilburn Securities plc - Post-Merger Integration - Mar 2021</t>
  </si>
  <si>
    <t>Kilburn Securities plc - Carve-Out Advisory - Mar 2021</t>
  </si>
  <si>
    <t>Kilburn Securities plc - Investor Relations Advisory - Mar 2021</t>
  </si>
  <si>
    <t>Kilburn Securities plc - Strategic Advisory Services - Jun 2021</t>
  </si>
  <si>
    <t>Kilburn Securities plc - Data &amp; Analytics Advisory - Jun 2021</t>
  </si>
  <si>
    <t>Kilburn Securities plc - Capital Structure Advisory - Jun 2021</t>
  </si>
  <si>
    <t>Kilburn Securities plc - Digital Transformation Advisory - Jun 2021</t>
  </si>
  <si>
    <t>Kilburn Securities plc - Post-Merger Integration - Jun 2021</t>
  </si>
  <si>
    <t>Kilburn Securities plc - Portfolio Strategy Advisory - Jun 2021</t>
  </si>
  <si>
    <t>Kilburn Securities plc - Data &amp; Analytics Advisory - Jul 2021</t>
  </si>
  <si>
    <t>Kilburn Securities plc - Strategic Advisory Services - Jul 2021</t>
  </si>
  <si>
    <t>Kilburn Securities plc - Capital Structure Advisory - Jul 2021</t>
  </si>
  <si>
    <t>Kilburn Securities plc - Debt Advisory - Jul 2021</t>
  </si>
  <si>
    <t>Kilburn Securities plc - Equity Advisory - Jul 2021</t>
  </si>
  <si>
    <t>Kilburn Securities plc - IPO Readiness Advisory - Jul 2021</t>
  </si>
  <si>
    <t>Kilburn Securities plc - Business Intelligence Consulting - Jul 2021</t>
  </si>
  <si>
    <t>Kilburn Securities plc - Strategic Advisory Services - Apr 2021</t>
  </si>
  <si>
    <t>Kilburn Securities plc - Digital Transformation Advisory - Apr 2021</t>
  </si>
  <si>
    <t>Kilburn Securities plc - Post-Merger Integration - Apr 2021</t>
  </si>
  <si>
    <t>Kilburn Securities plc - Portfolio Strategy Advisory - Apr 2021</t>
  </si>
  <si>
    <t>Kilburn Securities plc - Risk Advisory Services - Apr 2021</t>
  </si>
  <si>
    <t>Kilburn Securities plc - Restructuring Advisory - Apr 2021</t>
  </si>
  <si>
    <t>Kilburn Securities plc - Strategic Advisory Services - Dec 2021</t>
  </si>
  <si>
    <t>Kilburn Securities plc - Capital Structure Advisory - Dec 2021</t>
  </si>
  <si>
    <t>Kilburn Securities plc - IPO Readiness Advisory - Dec 2021</t>
  </si>
  <si>
    <t>Kilburn Securities plc - Pricing Strategy Advisory - Jul 2021</t>
  </si>
  <si>
    <t>Kilburn Securities plc - Risk Advisory Services - Jul 2021</t>
  </si>
  <si>
    <t>Kilburn Securities plc - Strategic Advisory Services - Jan 2022</t>
  </si>
  <si>
    <t>Kilburn Securities plc - Capital Structure Advisory - Jan 2022</t>
  </si>
  <si>
    <t>Kilburn Securities plc - Digital Transformation Advisory - Jan 2022</t>
  </si>
  <si>
    <t>Kilburn Securities plc - Post-Merger Integration - Jan 2022</t>
  </si>
  <si>
    <t>Kilburn Securities plc - Portfolio Strategy Advisory - Jan 2022</t>
  </si>
  <si>
    <t>Kilburn Securities plc - Strategic Advisory Services - Feb 2022</t>
  </si>
  <si>
    <t>Kilburn Securities plc - Carve-Out Advisory - Feb 2022</t>
  </si>
  <si>
    <t>Kilburn Securities plc - Investor Relations Advisory - Feb 2022</t>
  </si>
  <si>
    <t>Kilburn Securities plc - Post-Merger Integration - Feb 2022</t>
  </si>
  <si>
    <t>Kilburn Securities plc - Strategic Advisory Services - Apr 2022</t>
  </si>
  <si>
    <t>Kilburn Securities plc - Carve-Out Advisory - Apr 2022</t>
  </si>
  <si>
    <t>Kilburn Securities plc - Post-Merger Integration - Apr 2022</t>
  </si>
  <si>
    <t>Kilburn Securities plc - Investor Relations Advisory - Apr 2022</t>
  </si>
  <si>
    <t>Kilburn Securities plc - Data &amp; Analytics Advisory - Jun 2022</t>
  </si>
  <si>
    <t>Kilburn Securities plc - Digital Transformation Advisory - Jun 2022</t>
  </si>
  <si>
    <t>Kilburn Securities plc - Post-Merger Integration - Jun 2022</t>
  </si>
  <si>
    <t>Kilburn Securities plc - Portfolio Strategy Advisory - Jun 2022</t>
  </si>
  <si>
    <t>Kilburn Securities plc - Capital Structure Advisory - Jun 2022</t>
  </si>
  <si>
    <t>Kilburn Securities plc - Operating Model Advisory - Jun 2022</t>
  </si>
  <si>
    <t>Kilburn Securities plc - Strategic Advisory Services - Jun 2022</t>
  </si>
  <si>
    <t>Kilburn Securities plc - Strategic Advisory Services - Jul 2022</t>
  </si>
  <si>
    <t>Kilburn Securities plc - IPO Readiness Advisory - Jul 2022</t>
  </si>
  <si>
    <t>Kilburn Securities plc - M&amp;A Advisory Engagement - Jul 2022</t>
  </si>
  <si>
    <t>Kilburn Securities plc - Debt Advisory - Jul 2022</t>
  </si>
  <si>
    <t>Kilburn Securities plc - Equity Advisory - Jul 2022</t>
  </si>
  <si>
    <t>Kilburn Securities plc - Business Intelligence Consulting - Jul 2022</t>
  </si>
  <si>
    <t>Kilburn Securities plc - Capital Structure Advisory - Jul 2022</t>
  </si>
  <si>
    <t>Kilburn Securities plc - Data &amp; Analytics Advisory - Jul 2022</t>
  </si>
  <si>
    <t>Kilburn Securities plc - Risk Advisory Services - Apr 2022</t>
  </si>
  <si>
    <t>Kilburn Securities plc - Pricing Strategy Advisory - Jul 2022</t>
  </si>
  <si>
    <t>Kilburn Securities plc - Strategic Advisory Services - Dec 2022</t>
  </si>
  <si>
    <t>Kilburn Securities plc - Capital Structure Advisory - Dec 2022</t>
  </si>
  <si>
    <t>Kilburn Securities plc - Market Entry Advisory - Dec 2022</t>
  </si>
  <si>
    <t>Kilburn Securities plc - Strategic Advisory Services - Jan 2023</t>
  </si>
  <si>
    <t>Kilburn Securities plc - Capital Structure Advisory - Jan 2023</t>
  </si>
  <si>
    <t>Kilburn Securities plc - Digital Transformation Advisory - Jan 2023</t>
  </si>
  <si>
    <t>Kilburn Securities plc - Post-Merger Integration - Jan 2023</t>
  </si>
  <si>
    <t>Kilburn Securities plc - Portfolio Strategy Advisory - Jan 2023</t>
  </si>
  <si>
    <t>Kilburn Securities plc - Strategic Advisory Services - Feb 2023</t>
  </si>
  <si>
    <t>Kilburn Securities plc - Portfolio Strategy Advisory - Feb 2023</t>
  </si>
  <si>
    <t>Kilburn Securities plc - Post-Merger Integration - Feb 2023</t>
  </si>
  <si>
    <t>Kilburn Securities plc - Digital Transformation Advisory - Feb 2023</t>
  </si>
  <si>
    <t>Kilburn Securities plc - Strategic Advisory Services - Jun 2023</t>
  </si>
  <si>
    <t>Kilburn Securities plc - Capital Structure Advisory - Jun 2023</t>
  </si>
  <si>
    <t>Kilburn Securities plc - Post-Merger Integration - Jun 2023</t>
  </si>
  <si>
    <t>Kilburn Securities plc - Investor Relations Advisory - Jun 2023</t>
  </si>
  <si>
    <t>Kilburn Securities plc - Portfolio Strategy Advisory - Jun 2023</t>
  </si>
  <si>
    <t>Kilburn Securities plc - Data &amp; Analytics Advisory - Jun 2023</t>
  </si>
  <si>
    <t>Kilburn Securities plc - Digital Transformation Advisory - Jun 2023</t>
  </si>
  <si>
    <t>Kilburn Securities plc - Strategic Advisory Services - Jul 2023</t>
  </si>
  <si>
    <t>Kilburn Securities plc - Capital Structure Advisory - Jul 2023</t>
  </si>
  <si>
    <t>Kilburn Securities plc - Digital Transformation Advisory - Jul 2023</t>
  </si>
  <si>
    <t>Kilburn Securities plc - Post-Merger Integration - Jul 2023</t>
  </si>
  <si>
    <t>Kilburn Securities plc - Portfolio Strategy Advisory - Jul 2023</t>
  </si>
  <si>
    <t>Kilburn Securities plc - IPO Readiness Advisory - Jul 2023</t>
  </si>
  <si>
    <t>Kilburn Securities plc - Debt Advisory - Jul 2023</t>
  </si>
  <si>
    <t>Kilburn Securities plc - Equity Advisory - Jul 2023</t>
  </si>
  <si>
    <t>Kilburn Securities plc - Data &amp; Analytics Advisory - Jul 2023</t>
  </si>
  <si>
    <t>Kilburn Securities plc - Business Intelligence Consulting - Jul 2023</t>
  </si>
  <si>
    <t>Kilburn Securities plc - Strategic Advisory Services - Dec 2023</t>
  </si>
  <si>
    <t>Kilburn Securities plc - Capital Structure Advisory - Dec 2023</t>
  </si>
  <si>
    <t>Kilburn Securities plc - IPO Readiness Advisory - Dec 2023</t>
  </si>
  <si>
    <t>Kilburn Securities plc - Risk Advisory Services - Apr 2023</t>
  </si>
  <si>
    <t>Kilburn Securities plc - Pricing Strategy Advisory - Jul 2023</t>
  </si>
  <si>
    <t>Kilburn Securities plc - Pricing Strategy Advisory - Aug 2023</t>
  </si>
  <si>
    <t>Kilburn Securities plc - Operational Due Diligence - Sep 2023</t>
  </si>
  <si>
    <t>Kilburn Securities plc - Financial Due Diligence - Sep 2023</t>
  </si>
  <si>
    <t>Kilburn Securities plc - Commercial Due Diligence - Sep 2023</t>
  </si>
  <si>
    <t>Kilburn Securities plc - Corporate Finance Advisory - Sep 2023</t>
  </si>
  <si>
    <t>Kilburn Securities plc - Strategic Advisory Services - Feb 2024</t>
  </si>
  <si>
    <t>Kilburn Securities plc - Post-Merger Integration - Feb 2024</t>
  </si>
  <si>
    <t>Kilburn Securities plc - Carve-Out Advisory - Feb 2024</t>
  </si>
  <si>
    <t>Kilburn Securities plc - Portfolio Strategy Advisory - Feb 2024</t>
  </si>
  <si>
    <t>Kilburn Securities plc - Strategic Advisory Services - Jul 2024</t>
  </si>
  <si>
    <t>Kilburn Securities plc - Data &amp; Analytics Advisory - Jul 2024</t>
  </si>
  <si>
    <t>Kilburn Securities plc - Digital Transformation Advisory - Jul 2024</t>
  </si>
  <si>
    <t>Kilburn Securities plc - Post-Merger Integration - Jul 2024</t>
  </si>
  <si>
    <t>Kilburn Securities plc - Carve-Out Advisory - Jul 2024</t>
  </si>
  <si>
    <t>Kilburn Securities plc - Separation Advisory - Jul 2024</t>
  </si>
  <si>
    <t>Kilburn Securities plc - Investor Relations Advisory - Jul 2024</t>
  </si>
  <si>
    <t>Kilburn Securities plc - Debt Advisory - Jul 2024</t>
  </si>
  <si>
    <t>Kilburn Securities plc - Equity Advisory - Jul 2024</t>
  </si>
  <si>
    <t>Kilburn Securities plc - Business Intelligence Consulting - Jul 2024</t>
  </si>
  <si>
    <t>Kilburn Securities plc - Capital Structure Advisory - Jul 2024</t>
  </si>
  <si>
    <t>Kilburn Securities plc - Portfolio Strategy Advisory - Jul 2024</t>
  </si>
  <si>
    <t>Kilburn Securities plc - Operational Due Diligence - Jul 2024</t>
  </si>
  <si>
    <t>Kilburn Securities plc - Financial Due Diligence - Jul 2024</t>
  </si>
  <si>
    <t>Kilburn Securities plc - Commercial Due Diligence - Jul 2024</t>
  </si>
  <si>
    <t>Kilburn Securities plc - Corporate Finance Advisory - Jul 2024</t>
  </si>
  <si>
    <t>Kilburn Securities plc - Strategic Advisory Services - Jan 2024</t>
  </si>
  <si>
    <t>Kilburn Securities plc - Capital Structure Advisory - Jan 2024</t>
  </si>
  <si>
    <t>Kilburn Securities plc - Digital Transformation Advisory - Jan 2024</t>
  </si>
  <si>
    <t>Kilburn Securities plc - Post-Merger Integration - Jan 2024</t>
  </si>
  <si>
    <t>Kilburn Securities plc - Portfolio Strategy Advisory - Jan 2024</t>
  </si>
  <si>
    <t>Kilburn Securities plc - Strategic Advisory Services - Jun 2024</t>
  </si>
  <si>
    <t>Kilburn Securities plc - Post-Merger Integration - Jun 2024</t>
  </si>
  <si>
    <t>Kilburn Securities plc - Investor Relations Advisory - Jun 2024</t>
  </si>
  <si>
    <t>Kilburn Securities plc - Portfolio Strategy Advisory - Jun 2024</t>
  </si>
  <si>
    <t>Kilburn Securities plc - Capital Structure Advisory - Jun 2024</t>
  </si>
  <si>
    <t>Kilburn Securities plc - Digital Transformation Advisory - Jun 2024</t>
  </si>
  <si>
    <t>Kilburn Securities plc - Data &amp; Analytics Advisory - Jun 2024</t>
  </si>
  <si>
    <t>Kilburn Securities plc - Strategic Advisory Services - Dec 2024</t>
  </si>
  <si>
    <t>Kilburn Securities plc - Digital Transformation Advisory - Dec 2024</t>
  </si>
  <si>
    <t>Kilburn Securities plc - Post-Merger Integration - Dec 2024</t>
  </si>
  <si>
    <t>Kilburn Securities plc - Portfolio Strategy Advisory - Dec 2024</t>
  </si>
  <si>
    <t>Kilburn Securities plc - Capital Structure Advisory - Dec 2024</t>
  </si>
  <si>
    <t>Kilburn Securities plc - Operational Due Diligence - Dec 2024</t>
  </si>
  <si>
    <t>Kilburn Securities plc - Financial Due Diligence - Dec 2024</t>
  </si>
  <si>
    <t>Kilburn Securities plc - Partner Workshop - Dec 2024</t>
  </si>
  <si>
    <t>Kilburn Securities plc - Risk Advisory Services - Apr 2024</t>
  </si>
  <si>
    <t>Kilburn Securities plc - Pricing Strategy Advisory - Aug 2024</t>
  </si>
  <si>
    <t>Kilburn Securities plc - Transaction Support Services - Nov 2023</t>
  </si>
  <si>
    <t>Kilburn Securities plc - Financial Due Diligence - Nov 2023</t>
  </si>
  <si>
    <t>Kilburn Securities plc - Operational Due Diligence - Nov 2023</t>
  </si>
  <si>
    <t>Kilburn Securities plc - Pricing Strategy Advisory - Apr 2024</t>
  </si>
  <si>
    <t>Kilburn Securities plc - Portfolio Strategy Advisory - Oct 2024</t>
  </si>
  <si>
    <t>Kilburn Securities plc - Post-Merger Integration - Oct 2024</t>
  </si>
  <si>
    <t>Kilburn Securities plc - Digital Transformation Advisory - Oct 2024</t>
  </si>
  <si>
    <t>Kilburn Securities plc - Transaction Support Services - Oct 2024</t>
  </si>
  <si>
    <t>Kilburn Securities plc - Strategic Advisory Services - Jun 2025</t>
  </si>
  <si>
    <t>Kilburn Securities plc - Post-Merger Integration - Jun 2025</t>
  </si>
  <si>
    <t>Kilburn Securities plc - Capital Structure Advisory - Jun 2025</t>
  </si>
  <si>
    <t>Kilburn Securities plc - Portfolio Strategy Advisory - Jun 2025</t>
  </si>
  <si>
    <t>Kilburn Securities plc - Investor Relations Advisory - Jun 2025</t>
  </si>
  <si>
    <t>Kilburn Securities plc - Digital Transformation Advisory - Jan 2025</t>
  </si>
  <si>
    <t>Kilburn Securities plc - Capital Structure Advisory - Jan 2025</t>
  </si>
  <si>
    <t>Kilburn Securities plc - Post-Merger Integration - Jan 2025</t>
  </si>
  <si>
    <t>Kilburn Securities plc - Portfolio Strategy Advisory - Jan 2025</t>
  </si>
  <si>
    <t>Kilburn Securities plc - Strategic Advisory Services - Jan 2025</t>
  </si>
  <si>
    <t>Kilburn Securities plc - Carve-Out Advisory - Feb 2025</t>
  </si>
  <si>
    <t>Kilburn Securities plc - Post-Merger Integration - Feb 2025</t>
  </si>
  <si>
    <t>Kilburn Securities plc - Strategic Advisory Services - Feb 2025</t>
  </si>
  <si>
    <t>Kilburn Securities plc - Portfolio Strategy Advisory - Feb 2025</t>
  </si>
  <si>
    <t>Kilburn Securities plc - Digital Transformation Advisory - Jun 2025</t>
  </si>
  <si>
    <t>Kilburn Securities plc - Data &amp; Analytics Advisory - Jun 2025</t>
  </si>
  <si>
    <t>Kilburn Securities plc - Portfolio Strategy Advisory - Jul 2025</t>
  </si>
  <si>
    <t>Kilburn Securities plc - Capital Structure Advisory - Jul 2025</t>
  </si>
  <si>
    <t>Kilburn Securities plc - Strategic Advisory Services - Jul 2025</t>
  </si>
  <si>
    <t>Kilburn Securities plc - Post-Merger Integration - Jul 2025</t>
  </si>
  <si>
    <t>Kilburn Securities plc - Digital Transformation Advisory - Jul 2025</t>
  </si>
  <si>
    <t>Kilburn Securities plc - Business Intelligence Consulting - Jul 2025</t>
  </si>
  <si>
    <t>Kilburn Securities plc - Equity Advisory - Jul 2025</t>
  </si>
  <si>
    <t>Kilburn Securities plc - Debt Advisory - Jul 2025</t>
  </si>
  <si>
    <t>Kilburn Securities plc - Data &amp; Analytics Advisory - Jul 2025</t>
  </si>
  <si>
    <t>Kilburn Securities plc - Separation Advisory - Jul 2025</t>
  </si>
  <si>
    <t>Kilburn Securities plc - Carve-Out Advisory - Jul 2025</t>
  </si>
  <si>
    <t>Kilburn Securities plc - Investor Relations Advisory - Jul 2025</t>
  </si>
  <si>
    <t>Kilburn Securities plc - Strategic Advisory Services - Dec 2025</t>
  </si>
  <si>
    <t>Kilburn Securities plc - Pricing Strategy Advisory - Aug 2025</t>
  </si>
  <si>
    <t>Kilburn Securities plc - Risk Advisory Services - Apr 2025</t>
  </si>
  <si>
    <t>Xander Asset Management Inc - Strategic Advisory Services - Jul 2021</t>
  </si>
  <si>
    <t>Xander Asset Management Inc - Capital Structure Advisory - Jul 2021</t>
  </si>
  <si>
    <t>Xander Asset Management Inc - Digital Transformation Advisory - Jul 2021</t>
  </si>
  <si>
    <t>Xander Asset Management Inc - Post-Merger Integration - Jul 2021</t>
  </si>
  <si>
    <t>Xander Asset Management Inc - Portfolio Strategy Advisory - Jul 2021</t>
  </si>
  <si>
    <t>Xander Asset Management Inc - Operating Model Advisory - Jul 2022</t>
  </si>
  <si>
    <t>Xander Asset Management Inc - Capital Structure Advisory - Jul 2022</t>
  </si>
  <si>
    <t>Xander Asset Management Inc - Digital Transformation Advisory - Jul 2022</t>
  </si>
  <si>
    <t>Xander Asset Management Inc - Post-Merger Integration - Jul 2022</t>
  </si>
  <si>
    <t>Xander Asset Management Inc - Portfolio Strategy Advisory - Jul 2022</t>
  </si>
  <si>
    <t>Pembroke Strategies LLP - Pricing Strategy Advisory - Sep 2021</t>
  </si>
  <si>
    <t>Pembroke Strategies LLP - Strategic Advisory Services - Apr 2022</t>
  </si>
  <si>
    <t>Pembroke Strategies LLP - IPO Readiness Advisory - Apr 2022</t>
  </si>
  <si>
    <t>Pembroke Strategies LLP - Capital Structure Advisory - Apr 2022</t>
  </si>
  <si>
    <t>Pembroke Strategies LLP - Debt Advisory - Apr 2022</t>
  </si>
  <si>
    <t>Pembroke Strategies LLP - Equity Advisory - Apr 2022</t>
  </si>
  <si>
    <t>Pembroke Strategies LLP - Business Intelligence Consulting - Apr 2022</t>
  </si>
  <si>
    <t>Pembroke Strategies LLP - Pricing Strategy Advisory - Jul 2022</t>
  </si>
  <si>
    <t>Pembroke Strategies LLP - Pricing Strategy Advisory - Jul 2023</t>
  </si>
  <si>
    <t>Upton Partners AG - Strategic Advisory Services - Mar 2021</t>
  </si>
  <si>
    <t>Upton Partners AG - Strategic Advisory Services - Jan 2021</t>
  </si>
  <si>
    <t>Upton Partners AG - Capital Structure Advisory - Jan 2021</t>
  </si>
  <si>
    <t>Upton Partners AG - Benchmarking Study - Jan 2021</t>
  </si>
  <si>
    <t>Upton Partners AG - IPO Readiness Advisory - Jan 2021</t>
  </si>
  <si>
    <t>Upton Partners AG - Strategic Advisory Services - Jul 2021</t>
  </si>
  <si>
    <t>Upton Partners AG - Data &amp; Analytics Advisory - Jul 2021</t>
  </si>
  <si>
    <t>Upton Partners AG - IPO Readiness Advisory - Jul 2021</t>
  </si>
  <si>
    <t>Upton Partners AG - Debt Advisory - Jul 2021</t>
  </si>
  <si>
    <t>Upton Partners AG - Equity Advisory - Jul 2021</t>
  </si>
  <si>
    <t>Upton Partners AG - Business Intelligence Consulting - Jul 2021</t>
  </si>
  <si>
    <t>Upton Partners AG - Capital Structure Advisory - Jul 2021</t>
  </si>
  <si>
    <t>Upton Partners AG - M&amp;A Advisory Engagement - Jul 2021</t>
  </si>
  <si>
    <t>Upton Partners AG - Strategic Advisory Services - Aug 2021</t>
  </si>
  <si>
    <t>Upton Partners AG - Digital Transformation Advisory - Aug 2021</t>
  </si>
  <si>
    <t>Upton Partners AG - Post-Merger Integration - Aug 2021</t>
  </si>
  <si>
    <t>Upton Partners AG - Carve-Out Advisory - Aug 2021</t>
  </si>
  <si>
    <t>Upton Partners AG - Investor Relations Advisory - Aug 2021</t>
  </si>
  <si>
    <t>Upton Partners AG - Portfolio Strategy Advisory - Aug 2021</t>
  </si>
  <si>
    <t>Upton Partners AG - Benchmarking Study - Aug 2021</t>
  </si>
  <si>
    <t>Upton Partners AG - Capital Structure Advisory - Aug 2021</t>
  </si>
  <si>
    <t>Upton Partners AG - Strategic Advisory Services - Nov 2021</t>
  </si>
  <si>
    <t>Upton Partners AG - Pricing Strategy Advisory - Nov 2021</t>
  </si>
  <si>
    <t>Upton Partners AG - Pricing Strategy Advisory - Jan 2021</t>
  </si>
  <si>
    <t>Upton Partners AG - Pricing Strategy Advisory - Apr 2021</t>
  </si>
  <si>
    <t>Upton Partners AG - Pricing Strategy Advisory - Jun 2021</t>
  </si>
  <si>
    <t>Upton Partners AG - Strategic Advisory Services - Jun 2021</t>
  </si>
  <si>
    <t>Upton Partners AG - Data &amp; Analytics Advisory - Jun 2021</t>
  </si>
  <si>
    <t>Upton Partners AG - Capital Structure Advisory - Jun 2021</t>
  </si>
  <si>
    <t>Upton Partners AG - Benchmarking Study - Jun 2021</t>
  </si>
  <si>
    <t>Upton Partners AG - IPO Readiness Advisory - Jun 2021</t>
  </si>
  <si>
    <t>Upton Partners AG - Pricing Strategy Advisory - May 2021</t>
  </si>
  <si>
    <t>Upton Partners AG - Pricing Strategy Advisory - Feb 2021</t>
  </si>
  <si>
    <t>Upton Partners AG - Pricing Strategy Advisory - Sep 2021</t>
  </si>
  <si>
    <t>Upton Partners AG - Pricing Strategy Advisory - Jan 2022</t>
  </si>
  <si>
    <t>Upton Partners AG - Strategic Advisory Services - Feb 2022</t>
  </si>
  <si>
    <t>Upton Partners AG - Pricing Strategy Advisory - Apr 2022</t>
  </si>
  <si>
    <t>Upton Partners AG - Pricing Strategy Advisory - Nov 2022</t>
  </si>
  <si>
    <t>Upton Partners AG - Pricing Strategy Advisory - Jul 2022</t>
  </si>
  <si>
    <t>Upton Partners AG - Strategic Advisory Services - Nov 2022</t>
  </si>
  <si>
    <t>Upton Partners AG - Transaction Support Services - Feb 2022</t>
  </si>
  <si>
    <t>Upton Partners AG - IPO Readiness Advisory - Feb 2022</t>
  </si>
  <si>
    <t>Upton Partners AG - Benchmarking Study - Feb 2022</t>
  </si>
  <si>
    <t>Upton Partners AG - Capital Structure Advisory - Feb 2022</t>
  </si>
  <si>
    <t>Upton Partners AG - IPO Readiness Advisory - Jun 2022</t>
  </si>
  <si>
    <t>Upton Partners AG - Benchmarking Study - Jun 2022</t>
  </si>
  <si>
    <t>Upton Partners AG - Capital Structure Advisory - Jun 2022</t>
  </si>
  <si>
    <t>Upton Partners AG - Operational Due Diligence - Jun 2022</t>
  </si>
  <si>
    <t>Upton Partners AG - Operating Model Advisory - Jun 2022</t>
  </si>
  <si>
    <t>Upton Partners AG - Data &amp; Analytics Advisory - Jun 2022</t>
  </si>
  <si>
    <t>Upton Partners AG - Strategic Advisory Services - Jul 2022</t>
  </si>
  <si>
    <t>Upton Partners AG - M&amp;A Advisory Engagement - Jul 2022</t>
  </si>
  <si>
    <t>Upton Partners AG - IPO Readiness Advisory - Jul 2022</t>
  </si>
  <si>
    <t>Upton Partners AG - Debt Advisory - Jul 2022</t>
  </si>
  <si>
    <t>Upton Partners AG - Equity Advisory - Jul 2022</t>
  </si>
  <si>
    <t>Upton Partners AG - Capital Structure Advisory - Jul 2022</t>
  </si>
  <si>
    <t>Upton Partners AG - Data &amp; Analytics Advisory - Jul 2022</t>
  </si>
  <si>
    <t>Upton Partners AG - Business Intelligence Consulting - Jul 2022</t>
  </si>
  <si>
    <t>Upton Partners AG - Working Capital Consulting - Jul 2022</t>
  </si>
  <si>
    <t>Upton Partners AG - Strategic Advisory Services - Oct 2022</t>
  </si>
  <si>
    <t>Upton Partners AG - Capital Structure Advisory - Oct 2022</t>
  </si>
  <si>
    <t>Upton Partners AG - Strategic Advisory Services - Aug 2022</t>
  </si>
  <si>
    <t>Upton Partners AG - Capital Structure Advisory - Aug 2022</t>
  </si>
  <si>
    <t>Upton Partners AG - Benchmarking Study - Aug 2022</t>
  </si>
  <si>
    <t>Upton Partners AG - Market Entry Advisory - Aug 2022</t>
  </si>
  <si>
    <t>Upton Partners AG - M&amp;A Advisory Engagement - Feb 2022</t>
  </si>
  <si>
    <t>Upton Partners AG - Transaction Support Services - Apr 2022</t>
  </si>
  <si>
    <t>Upton Partners AG - Pricing Strategy Advisory - May 2022</t>
  </si>
  <si>
    <t>Upton Partners AG - M&amp;A Advisory Engagement - Apr 2022</t>
  </si>
  <si>
    <t>Upton Partners AG - Strategic Advisory Services - May 2022</t>
  </si>
  <si>
    <t>Upton Partners AG - M&amp;A Advisory Engagement - May 2022</t>
  </si>
  <si>
    <t>Upton Partners AG - M&amp;A Advisory Engagement - Jun 2022</t>
  </si>
  <si>
    <t>Upton Partners AG - Transaction Support Services - Oct 2022</t>
  </si>
  <si>
    <t>Upton Partners AG - M&amp;A Advisory Engagement - Oct 2022</t>
  </si>
  <si>
    <t>Upton Partners AG - Strategic Advisory Services - Feb 2023</t>
  </si>
  <si>
    <t>Upton Partners AG - Transaction Support Services - Feb 2023</t>
  </si>
  <si>
    <t>Upton Partners AG - M&amp;A Advisory Engagement - Feb 2023</t>
  </si>
  <si>
    <t>Upton Partners AG - M&amp;A Advisory Engagement - Sep 2022</t>
  </si>
  <si>
    <t>Upton Partners AG - Capital Structure Advisory - Feb 2023</t>
  </si>
  <si>
    <t>Upton Partners AG - Debt Advisory - Feb 2023</t>
  </si>
  <si>
    <t>Upton Partners AG - Market Entry Advisory - Feb 2023</t>
  </si>
  <si>
    <t>Upton Partners AG - Business Intelligence Consulting - Feb 2023</t>
  </si>
  <si>
    <t>Upton Partners AG - Operating Model Advisory - Jun 2023</t>
  </si>
  <si>
    <t>Upton Partners AG - Capital Structure Advisory - Jun 2023</t>
  </si>
  <si>
    <t>Upton Partners AG - IPO Readiness Advisory - Jun 2023</t>
  </si>
  <si>
    <t>Upton Partners AG - Pricing Strategy Advisory - Jan 2023</t>
  </si>
  <si>
    <t>Upton Partners AG - Pricing Strategy Advisory - Apr 2023</t>
  </si>
  <si>
    <t>Upton Partners AG - Pricing Strategy Advisory - Jul 2023</t>
  </si>
  <si>
    <t>Upton Partners AG - Strategic Advisory Services - Mar 2023</t>
  </si>
  <si>
    <t>Upton Partners AG - Strategic Advisory Services - Nov 2023</t>
  </si>
  <si>
    <t>Upton Partners AG - Pricing Strategy Advisory - Nov 2023</t>
  </si>
  <si>
    <t>Upton Partners AG - Strategic Advisory Services - Jan 2023</t>
  </si>
  <si>
    <t>Upton Partners AG - Capital Structure Advisory - Jan 2023</t>
  </si>
  <si>
    <t>Upton Partners AG - Benchmarking Study - Jan 2023</t>
  </si>
  <si>
    <t>Upton Partners AG - Market Entry Advisory - Jan 2023</t>
  </si>
  <si>
    <t>Upton Partners AG - Strategic Advisory Services - Jun 2023</t>
  </si>
  <si>
    <t>Upton Partners AG - Data &amp; Analytics Advisory - Jun 2023</t>
  </si>
  <si>
    <t>Upton Partners AG - Strategic Advisory Services - Jul 2023</t>
  </si>
  <si>
    <t>Upton Partners AG - Data &amp; Analytics Advisory - Jul 2023</t>
  </si>
  <si>
    <t>Upton Partners AG - IPO Readiness Advisory - Jul 2023</t>
  </si>
  <si>
    <t>Upton Partners AG - Equity Advisory - Jul 2023</t>
  </si>
  <si>
    <t>Upton Partners AG - Debt Advisory - Jul 2023</t>
  </si>
  <si>
    <t>Upton Partners AG - Capital Structure Advisory - Jul 2023</t>
  </si>
  <si>
    <t>Upton Partners AG - Working Capital Consulting - Jul 2023</t>
  </si>
  <si>
    <t>Upton Partners AG - Business Intelligence Consulting - Jul 2023</t>
  </si>
  <si>
    <t>Upton Partners AG - Strategic Advisory Services - Aug 2023</t>
  </si>
  <si>
    <t>Upton Partners AG - IPO Readiness Advisory - Aug 2023</t>
  </si>
  <si>
    <t>Upton Partners AG - Capital Structure Advisory - Aug 2023</t>
  </si>
  <si>
    <t>Upton Partners AG - Benchmarking Study - Aug 2023</t>
  </si>
  <si>
    <t>Upton Partners AG - Strategic Advisory Services - Oct 2023</t>
  </si>
  <si>
    <t>Upton Partners AG - Capital Structure Advisory - Oct 2023</t>
  </si>
  <si>
    <t>Upton Partners AG - Post-Merger Integration - Oct 2023</t>
  </si>
  <si>
    <t>Upton Partners AG - Investor Relations Advisory - Oct 2023</t>
  </si>
  <si>
    <t>Upton Partners AG - Data &amp; Analytics Advisory - Oct 2023</t>
  </si>
  <si>
    <t>Upton Partners AG - Consulting Retainer - Aug 2023</t>
  </si>
  <si>
    <t>Upton Partners AG - Sustainability Consulting - Aug 2023</t>
  </si>
  <si>
    <t>Upton Partners AG - M&amp;A Advisory Engagement - Aug 2023</t>
  </si>
  <si>
    <t>Upton Partners AG - M&amp;A Advisory Engagement - Jan 2023</t>
  </si>
  <si>
    <t>Upton Partners AG - Transaction Support Services - Mar 2023</t>
  </si>
  <si>
    <t>Upton Partners AG - Pricing Strategy Advisory - Jun 2023</t>
  </si>
  <si>
    <t>Upton Partners AG - Risk Advisory Services - Feb 2023</t>
  </si>
  <si>
    <t>Upton Partners AG - M&amp;A Advisory Engagement - Apr 2023</t>
  </si>
  <si>
    <t>Upton Partners AG - Transaction Support Services - Sep 2023</t>
  </si>
  <si>
    <t>Upton Partners AG - Operational Due Diligence - Sep 2023</t>
  </si>
  <si>
    <t>Upton Partners AG - Financial Due Diligence - Sep 2023</t>
  </si>
  <si>
    <t>Upton Partners AG - Commercial Due Diligence - Sep 2023</t>
  </si>
  <si>
    <t>Upton Partners AG - Corporate Finance Advisory - Sep 2023</t>
  </si>
  <si>
    <t>Upton Partners AG - Transaction Support Services - Aug 2023</t>
  </si>
  <si>
    <t>Upton Partners AG - Financial Due Diligence - Aug 2023</t>
  </si>
  <si>
    <t>Upton Partners AG - Operational Due Diligence - Aug 2023</t>
  </si>
  <si>
    <t>Upton Partners AG - Corporate Finance Advisory - Aug 2023</t>
  </si>
  <si>
    <t>Upton Partners AG - Commercial Due Diligence - Aug 2023</t>
  </si>
  <si>
    <t>Upton Partners AG - Strategic Advisory Services - Sep 2023</t>
  </si>
  <si>
    <t>Upton Partners AG - Pricing Strategy Advisory - Oct 2023</t>
  </si>
  <si>
    <t>Upton Partners AG - Pricing Strategy Advisory - Jan 2024</t>
  </si>
  <si>
    <t>Upton Partners AG - Pricing Strategy Advisory - Apr 2024</t>
  </si>
  <si>
    <t>Upton Partners AG - Pricing Strategy Advisory - Jul 2024</t>
  </si>
  <si>
    <t>Upton Partners AG - Pricing Strategy Advisory - Nov 2024</t>
  </si>
  <si>
    <t>Upton Partners AG - Strategic Advisory Services - Feb 2024</t>
  </si>
  <si>
    <t>Upton Partners AG - Strategic Advisory Services - Nov 2024</t>
  </si>
  <si>
    <t>Upton Partners AG - Debt Advisory - Feb 2024</t>
  </si>
  <si>
    <t>Upton Partners AG - IPO Readiness Advisory - Feb 2024</t>
  </si>
  <si>
    <t>Upton Partners AG - Capital Structure Advisory - Feb 2024</t>
  </si>
  <si>
    <t>Upton Partners AG - Strategic Advisory Services - Jan 2024</t>
  </si>
  <si>
    <t>Upton Partners AG - Capital Structure Advisory - Jan 2024</t>
  </si>
  <si>
    <t>Upton Partners AG - Digital Transformation Advisory - Jan 2024</t>
  </si>
  <si>
    <t>Upton Partners AG - Post-Merger Integration - Jan 2024</t>
  </si>
  <si>
    <t>Upton Partners AG - Carve-Out Advisory - Jan 2024</t>
  </si>
  <si>
    <t>Upton Partners AG - Portfolio Strategy Advisory - Jan 2024</t>
  </si>
  <si>
    <t>Upton Partners AG - Strategic Advisory Services - Jul 2024</t>
  </si>
  <si>
    <t>Upton Partners AG - Digital Transformation Advisory - Jul 2024</t>
  </si>
  <si>
    <t>Upton Partners AG - Post-Merger Integration - Jul 2024</t>
  </si>
  <si>
    <t>Upton Partners AG - Carve-Out Advisory - Jul 2024</t>
  </si>
  <si>
    <t>Upton Partners AG - Portfolio Strategy Advisory - Jul 2024</t>
  </si>
  <si>
    <t>Upton Partners AG - Investor Relations Advisory - Jul 2024</t>
  </si>
  <si>
    <t>Upton Partners AG - Separation Advisory - Jul 2024</t>
  </si>
  <si>
    <t>Upton Partners AG - Debt Advisory - Jul 2024</t>
  </si>
  <si>
    <t>Upton Partners AG - Equity Advisory - Jul 2024</t>
  </si>
  <si>
    <t>Upton Partners AG - Capital Structure Advisory - Jul 2024</t>
  </si>
  <si>
    <t>Upton Partners AG - Strategic Advisory Services - Jun 2024</t>
  </si>
  <si>
    <t>Upton Partners AG - Post-Merger Integration - Jun 2024</t>
  </si>
  <si>
    <t>Upton Partners AG - Carve-Out Advisory - Jun 2024</t>
  </si>
  <si>
    <t>Upton Partners AG - Separation Advisory - Jun 2024</t>
  </si>
  <si>
    <t>Upton Partners AG - Investor Relations Advisory - Jun 2024</t>
  </si>
  <si>
    <t>Upton Partners AG - Portfolio Strategy Advisory - Jun 2024</t>
  </si>
  <si>
    <t>Upton Partners AG - Capital Structure Advisory - Jun 2024</t>
  </si>
  <si>
    <t>Upton Partners AG - Data &amp; Analytics Advisory - Jun 2024</t>
  </si>
  <si>
    <t>Upton Partners AG - Digital Transformation Advisory - Jun 2024</t>
  </si>
  <si>
    <t>Upton Partners AG - Data &amp; Analytics Advisory - Jul 2024</t>
  </si>
  <si>
    <t>Upton Partners AG - Business Intelligence Consulting - Jul 2024</t>
  </si>
  <si>
    <t>Upton Partners AG - Working Capital Consulting - Jul 2024</t>
  </si>
  <si>
    <t>Upton Partners AG - Strategic Advisory Services - Aug 2024</t>
  </si>
  <si>
    <t>Upton Partners AG - Digital Transformation Advisory - Aug 2024</t>
  </si>
  <si>
    <t>Upton Partners AG - Post-Merger Integration - Aug 2024</t>
  </si>
  <si>
    <t>Upton Partners AG - Carve-Out Advisory - Aug 2024</t>
  </si>
  <si>
    <t>Upton Partners AG - Portfolio Strategy Advisory - Aug 2024</t>
  </si>
  <si>
    <t>Upton Partners AG - Capital Structure Advisory - Aug 2024</t>
  </si>
  <si>
    <t>Upton Partners AG - Strategic Advisory Services - Oct 2024</t>
  </si>
  <si>
    <t>Upton Partners AG - Data &amp; Analytics Advisory - Oct 2024</t>
  </si>
  <si>
    <t>Upton Partners AG - Post-Merger Integration - Oct 2024</t>
  </si>
  <si>
    <t>Upton Partners AG - Investor Relations Advisory - Oct 2024</t>
  </si>
  <si>
    <t>Upton Partners AG - Capital Structure Advisory - Oct 2024</t>
  </si>
  <si>
    <t>Upton Partners AG - Infrastructure Advisory - Aug 2024</t>
  </si>
  <si>
    <t>Upton Partners AG - M&amp;A Advisory Engagement - Aug 2024</t>
  </si>
  <si>
    <t>Upton Partners AG - Pricing Strategy Advisory - May 2024</t>
  </si>
  <si>
    <t>Upton Partners AG - Pricing Strategy Advisory - Oct 2024</t>
  </si>
  <si>
    <t>Upton Partners AG - Transaction Support Services - Apr 2024</t>
  </si>
  <si>
    <t>Upton Partners AG - M&amp;A Advisory Engagement - Feb 2024</t>
  </si>
  <si>
    <t>Upton Partners AG - Strategic Advisory Services - Apr 2024</t>
  </si>
  <si>
    <t>Upton Partners AG - Operational Due Diligence - Apr 2024</t>
  </si>
  <si>
    <t>Upton Partners AG - Financial Due Diligence - Apr 2024</t>
  </si>
  <si>
    <t>Upton Partners AG - M&amp;A Advisory Engagement - May 2024</t>
  </si>
  <si>
    <t>Upton Partners AG - Strategic Advisory Services - Nov 2025</t>
  </si>
  <si>
    <t>Upton Partners AG - Pricing Strategy Advisory - Jan 2025</t>
  </si>
  <si>
    <t>Upton Partners AG - Pricing Strategy Advisory - Apr 2025</t>
  </si>
  <si>
    <t>Upton Partners AG - Pricing Strategy Advisory - Jul 2025</t>
  </si>
  <si>
    <t>Upton Partners AG - Pricing Strategy Advisory - Nov 2025</t>
  </si>
  <si>
    <t>Upton Partners AG - Strategic Advisory Services - Feb 2025</t>
  </si>
  <si>
    <t>Upton Partners AG - Carve-Out Advisory - Jan 2025</t>
  </si>
  <si>
    <t>Upton Partners AG - Post-Merger Integration - Jan 2025</t>
  </si>
  <si>
    <t>Upton Partners AG - Digital Transformation Advisory - Jan 2025</t>
  </si>
  <si>
    <t>Upton Partners AG - Capital Structure Advisory - Jan 2025</t>
  </si>
  <si>
    <t>Upton Partners AG - Strategic Advisory Services - Jan 2025</t>
  </si>
  <si>
    <t>Upton Partners AG - Portfolio Strategy Advisory - Jan 2025</t>
  </si>
  <si>
    <t>Upton Partners AG - Strategic Advisory Services - Jun 2025</t>
  </si>
  <si>
    <t>Upton Partners AG - Post-Merger Integration - Jun 2025</t>
  </si>
  <si>
    <t>Upton Partners AG - Carve-Out Advisory - Jun 2025</t>
  </si>
  <si>
    <t>Upton Partners AG - Separation Advisory - Jun 2025</t>
  </si>
  <si>
    <t>Upton Partners AG - Investor Relations Advisory - Jun 2025</t>
  </si>
  <si>
    <t>Upton Partners AG - Portfolio Strategy Advisory - Jun 2025</t>
  </si>
  <si>
    <t>Upton Partners AG - Capital Structure Advisory - Jun 2025</t>
  </si>
  <si>
    <t>Upton Partners AG - Digital Transformation Advisory - Jun 2025</t>
  </si>
  <si>
    <t>Upton Partners AG - Data &amp; Analytics Advisory - Jun 2025</t>
  </si>
  <si>
    <t>Upton Partners AG - Debt Advisory - Jul 2025</t>
  </si>
  <si>
    <t>Upton Partners AG - Investor Relations Advisory - Jul 2025</t>
  </si>
  <si>
    <t>Upton Partners AG - Separation Advisory - Jul 2025</t>
  </si>
  <si>
    <t>Upton Partners AG - Portfolio Strategy Advisory - Jul 2025</t>
  </si>
  <si>
    <t>Upton Partners AG - Capital Structure Advisory - Jul 2025</t>
  </si>
  <si>
    <t>Upton Partners AG - Business Intelligence Consulting - Jul 2025</t>
  </si>
  <si>
    <t>Upton Partners AG - Equity Advisory - Jul 2025</t>
  </si>
  <si>
    <t>Upton Partners AG - Strategic Advisory Services - Jul 2025</t>
  </si>
  <si>
    <t>Upton Partners AG - Data &amp; Analytics Advisory - Jul 2025</t>
  </si>
  <si>
    <t>Upton Partners AG - Working Capital Consulting - Jul 2025</t>
  </si>
  <si>
    <t>Upton Partners AG - Carve-Out Advisory - Jul 2025</t>
  </si>
  <si>
    <t>Upton Partners AG - Digital Transformation Advisory - Jul 2025</t>
  </si>
  <si>
    <t>Upton Partners AG - Post-Merger Integration - Jul 2025</t>
  </si>
  <si>
    <t>Upton Partners AG - Strategic Advisory Services - Aug 2025</t>
  </si>
  <si>
    <t>Upton Partners AG - Capital Structure Advisory - Aug 2025</t>
  </si>
  <si>
    <t>Upton Partners AG - Portfolio Strategy Advisory - Aug 2025</t>
  </si>
  <si>
    <t>Upton Partners AG - Digital Transformation Advisory - Aug 2025</t>
  </si>
  <si>
    <t>Upton Partners AG - Carve-Out Advisory - Aug 2025</t>
  </si>
  <si>
    <t>Upton Partners AG - Post-Merger Integration - Aug 2025</t>
  </si>
  <si>
    <t>Upton Partners AG - Strategic Advisory Services - Oct 2025</t>
  </si>
  <si>
    <t>Upton Partners AG - Data &amp; Analytics Advisory - Oct 2025</t>
  </si>
  <si>
    <t>Upton Partners AG - Capital Structure Advisory - Feb 2025</t>
  </si>
  <si>
    <t>Upton Partners AG - IPO Readiness Advisory - Feb 2025</t>
  </si>
  <si>
    <t>Upton Partners AG - Debt Advisory - Feb 2025</t>
  </si>
  <si>
    <t>Upton Partners AG - Pricing Strategy Advisory - Feb 2025</t>
  </si>
  <si>
    <t>Upton Partners AG - Pricing Strategy Advisory - Mar 2025</t>
  </si>
  <si>
    <t>Upton Partners AG - M&amp;A Advisory Engagement - Aug 2025</t>
  </si>
  <si>
    <t>Upton Partners AG - Pricing Strategy Advisory - May 2025</t>
  </si>
  <si>
    <t>Upton Partners AG - Transaction Support Services - Jun 2025</t>
  </si>
  <si>
    <t>Upton Partners AG - Go-to-Market Advisory - Jun 2025</t>
  </si>
  <si>
    <t>Upton Partners AG - Transaction Support Services - Apr 2025</t>
  </si>
  <si>
    <t>Upton Partners AG - Operational Due Diligence - Apr 2025</t>
  </si>
  <si>
    <t>Upton Partners AG - Financial Due Diligence - Apr 2025</t>
  </si>
  <si>
    <t>Upton Partners AG - Corporate Finance Advisory - Apr 2025</t>
  </si>
  <si>
    <t>Upton Partners AG - Commercial Due Diligence - Apr 2025</t>
  </si>
  <si>
    <t>Upton Partners AG - Pricing Strategy Advisory - Jun 2025</t>
  </si>
  <si>
    <t>Keswick Equity AG - Strategic Advisory Services - Mar 2021</t>
  </si>
  <si>
    <t>Keswick Equity AG - Capital Structure Advisory - Mar 2021</t>
  </si>
  <si>
    <t>Keswick Equity AG - Restructuring Advisory - Mar 2021</t>
  </si>
  <si>
    <t>Keswick Equity AG - Digital Transformation Advisory - Mar 2021</t>
  </si>
  <si>
    <t>Keswick Equity AG - Post-Merger Integration - Mar 2021</t>
  </si>
  <si>
    <t>Keswick Equity AG - Investor Relations Advisory - Mar 2021</t>
  </si>
  <si>
    <t>Keswick Equity AG - Portfolio Strategy Advisory - Mar 2021</t>
  </si>
  <si>
    <t>Keswick Equity AG - Separation Advisory - Mar 2021</t>
  </si>
  <si>
    <t>Keswick Equity AG - Strategic Advisory Services - Jun 2021</t>
  </si>
  <si>
    <t>Keswick Equity AG - Data &amp; Analytics Advisory - Jun 2021</t>
  </si>
  <si>
    <t>Keswick Equity AG - Digital Transformation Advisory - Jun 2021</t>
  </si>
  <si>
    <t>Keswick Equity AG - Post-Merger Integration - Jun 2021</t>
  </si>
  <si>
    <t>Keswick Equity AG - Carve-Out Advisory - Jun 2021</t>
  </si>
  <si>
    <t>Keswick Equity AG - M&amp;A Advisory Engagement - Jun 2021</t>
  </si>
  <si>
    <t>Keswick Equity AG - Capital Structure Advisory - Jun 2021</t>
  </si>
  <si>
    <t>Keswick Equity AG - Separation Advisory - Jun 2021</t>
  </si>
  <si>
    <t>Keswick Equity AG - Investor Relations Advisory - Jun 2021</t>
  </si>
  <si>
    <t>Keswick Equity AG - Portfolio Strategy Advisory - Jun 2021</t>
  </si>
  <si>
    <t>Keswick Equity AG - Data &amp; Analytics Advisory - Jul 2021</t>
  </si>
  <si>
    <t>Keswick Equity AG - Strategic Advisory Services - Jul 2021</t>
  </si>
  <si>
    <t>Keswick Equity AG - Capital Structure Advisory - Jul 2021</t>
  </si>
  <si>
    <t>Keswick Equity AG - M&amp;A Advisory Engagement - Jul 2021</t>
  </si>
  <si>
    <t>Keswick Equity AG - Debt Advisory - Jul 2021</t>
  </si>
  <si>
    <t>Keswick Equity AG - Equity Advisory - Jul 2021</t>
  </si>
  <si>
    <t>Keswick Equity AG - Digital Transformation Advisory - Jul 2021</t>
  </si>
  <si>
    <t>Keswick Equity AG - Post-Merger Integration - Jul 2021</t>
  </si>
  <si>
    <t>Keswick Equity AG - Separation Advisory - Jul 2021</t>
  </si>
  <si>
    <t>Keswick Equity AG - Carve-Out Advisory - Jul 2021</t>
  </si>
  <si>
    <t>Keswick Equity AG - Portfolio Strategy Advisory - Jul 2021</t>
  </si>
  <si>
    <t>Keswick Equity AG - Investor Relations Advisory - Jul 2021</t>
  </si>
  <si>
    <t>Keswick Equity AG - Strategic Advisory Services - Apr 2021</t>
  </si>
  <si>
    <t>Keswick Equity AG - Strategic Advisory Services - Aug 2021</t>
  </si>
  <si>
    <t>Keswick Equity AG - Digital Transformation Advisory - Aug 2021</t>
  </si>
  <si>
    <t>Keswick Equity AG - Post-Merger Integration - Aug 2021</t>
  </si>
  <si>
    <t>Keswick Equity AG - Carve-Out Advisory - Aug 2021</t>
  </si>
  <si>
    <t>Keswick Equity AG - Separation Advisory - Aug 2021</t>
  </si>
  <si>
    <t>Keswick Equity AG - Investor Relations Advisory - Aug 2021</t>
  </si>
  <si>
    <t>Keswick Equity AG - Portfolio Strategy Advisory - Aug 2021</t>
  </si>
  <si>
    <t>Keswick Equity AG - Debt Advisory - Aug 2021</t>
  </si>
  <si>
    <t>Keswick Equity AG - Equity Advisory - Aug 2021</t>
  </si>
  <si>
    <t>Keswick Equity AG - Due Diligence Advisory - Aug 2021</t>
  </si>
  <si>
    <t>Keswick Equity AG - M&amp;A Advisory Engagement - Aug 2021</t>
  </si>
  <si>
    <t>Keswick Equity AG - Transaction Support Services - Aug 2021</t>
  </si>
  <si>
    <t>Keswick Equity AG - Pricing Strategy Advisory - Oct 2021</t>
  </si>
  <si>
    <t>Keswick Equity AG - M&amp;A Advisory Engagement - Oct 2021</t>
  </si>
  <si>
    <t>Keswick Equity AG - Pricing Strategy Advisory - Nov 2021</t>
  </si>
  <si>
    <t>Keswick Equity AG - Pricing Strategy Advisory - Dec 2021</t>
  </si>
  <si>
    <t>Keswick Equity AG - M&amp;A Advisory Engagement - Sep 2021</t>
  </si>
  <si>
    <t>Keswick Equity AG - Strategic Advisory Services - Dec 2021</t>
  </si>
  <si>
    <t>Keswick Equity AG - Data &amp; Analytics Advisory - Dec 2021</t>
  </si>
  <si>
    <t>Keswick Equity AG - M&amp;A Advisory Engagement - Dec 2021</t>
  </si>
  <si>
    <t>Keswick Equity AG - Pricing Strategy Advisory - Sep 2021</t>
  </si>
  <si>
    <t>Keswick Equity AG - Pricing Strategy Advisory - Feb 2022</t>
  </si>
  <si>
    <t>Keswick Equity AG - Pricing Strategy Advisory - Mar 2022</t>
  </si>
  <si>
    <t>Keswick Equity AG - Pricing Strategy Advisory - Apr 2022</t>
  </si>
  <si>
    <t>Keswick Equity AG - Strategic Advisory Services - Nov 2021</t>
  </si>
  <si>
    <t>Keswick Equity AG - Strategic Advisory Services - Jan 2022</t>
  </si>
  <si>
    <t>Keswick Equity AG - Debt Advisory - Jan 2022</t>
  </si>
  <si>
    <t>Keswick Equity AG - Capital Structure Advisory - Jan 2022</t>
  </si>
  <si>
    <t>Keswick Equity AG - M&amp;A Advisory Engagement - Jan 2022</t>
  </si>
  <si>
    <t>Keswick Equity AG - Digital Transformation Advisory - Jan 2022</t>
  </si>
  <si>
    <t>Keswick Equity AG - Post-Merger Integration - Jan 2022</t>
  </si>
  <si>
    <t>Keswick Equity AG - Separation Advisory - Jan 2022</t>
  </si>
  <si>
    <t>Keswick Equity AG - Carve-Out Advisory - Jan 2022</t>
  </si>
  <si>
    <t>Keswick Equity AG - Investor Relations Advisory - Jan 2022</t>
  </si>
  <si>
    <t>Keswick Equity AG - Portfolio Strategy Advisory - Jan 2022</t>
  </si>
  <si>
    <t>Keswick Equity AG - Equity Advisory - Jan 2022</t>
  </si>
  <si>
    <t>Keswick Equity AG - Strategic Advisory Services - Oct 2021</t>
  </si>
  <si>
    <t>Keswick Equity AG - Strategic Advisory Services - Mar 2022</t>
  </si>
  <si>
    <t>Keswick Equity AG - Data &amp; Analytics Advisory - Mar 2022</t>
  </si>
  <si>
    <t>Keswick Equity AG - M&amp;A Advisory Engagement - Mar 2022</t>
  </si>
  <si>
    <t>Keswick Equity AG - Strategic Advisory Services - Oct 2022</t>
  </si>
  <si>
    <t>Keswick Equity AG - Data &amp; Analytics Advisory - Oct 2022</t>
  </si>
  <si>
    <t>Keswick Equity AG - M&amp;A Advisory Engagement - Oct 2022</t>
  </si>
  <si>
    <t>Keswick Equity AG - Data &amp; Analytics Advisory - May 2022</t>
  </si>
  <si>
    <t>Keswick Equity AG - Strategic Advisory Services - May 2022</t>
  </si>
  <si>
    <t>Keswick Equity AG - M&amp;A Advisory Engagement - May 2022</t>
  </si>
  <si>
    <t>Keswick Equity AG - Pricing Strategy Advisory - Jan 2022</t>
  </si>
  <si>
    <t>Keswick Equity AG - Pricing Strategy Advisory - May 2022</t>
  </si>
  <si>
    <t>Keswick Equity AG - Corporate Finance Advisory - Mar 2022</t>
  </si>
  <si>
    <t>Keswick Equity AG - IPO Readiness Advisory - Mar 2022</t>
  </si>
  <si>
    <t>Keswick Equity AG - Transaction Support Services - Apr 2022</t>
  </si>
  <si>
    <t>Keswick Equity AG - M&amp;A Advisory Engagement - Apr 2022</t>
  </si>
  <si>
    <t>Keswick Equity AG - Restructuring Advisory - Apr 2022</t>
  </si>
  <si>
    <t>Keswick Equity AG - Capital Structure Advisory - Apr 2022</t>
  </si>
  <si>
    <t>Keswick Equity AG - Transaction Support Services - May 2022</t>
  </si>
  <si>
    <t>Keswick Equity AG - Investor Relations Advisory - May 2022</t>
  </si>
  <si>
    <t>Keswick Equity AG - Post-Merger Integration - May 2022</t>
  </si>
  <si>
    <t>Keswick Equity AG - Portfolio Strategy Advisory - May 2022</t>
  </si>
  <si>
    <t>Keswick Equity AG - Data &amp; Analytics Advisory - Jun 2022</t>
  </si>
  <si>
    <t>Keswick Equity AG - IPO Readiness Advisory - Jun 2022</t>
  </si>
  <si>
    <t>Keswick Equity AG - Operational Due Diligence - Jun 2022</t>
  </si>
  <si>
    <t>Keswick Equity AG - Financial Due Diligence - Jun 2022</t>
  </si>
  <si>
    <t>Keswick Equity AG - Corporate Finance Advisory - Jun 2022</t>
  </si>
  <si>
    <t>Keswick Equity AG - Commercial Due Diligence - Jun 2022</t>
  </si>
  <si>
    <t>Keswick Equity AG - Tax Advisory Services - Jun 2022</t>
  </si>
  <si>
    <t>Keswick Equity AG - M&amp;A Advisory Engagement - Jun 2022</t>
  </si>
  <si>
    <t>Keswick Equity AG - Strategic Advisory Services - Jun 2022</t>
  </si>
  <si>
    <t>Keswick Equity AG - Capital Structure Advisory - Jun 2022</t>
  </si>
  <si>
    <t>Keswick Equity AG - Strategic Advisory Services - Jul 2022</t>
  </si>
  <si>
    <t>Keswick Equity AG - Data &amp; Analytics Advisory - Jul 2022</t>
  </si>
  <si>
    <t>Keswick Equity AG - Tax Advisory Services - Jul 2022</t>
  </si>
  <si>
    <t>Keswick Equity AG - IPO Readiness Advisory - Jul 2022</t>
  </si>
  <si>
    <t>Keswick Equity AG - M&amp;A Advisory Engagement - Jul 2022</t>
  </si>
  <si>
    <t>Keswick Equity AG - Debt Advisory - Jul 2022</t>
  </si>
  <si>
    <t>Keswick Equity AG - Capital Structure Advisory - Jul 2022</t>
  </si>
  <si>
    <t>Keswick Equity AG - Financial Due Diligence - Jul 2022</t>
  </si>
  <si>
    <t>Keswick Equity AG - Operational Due Diligence - Jul 2022</t>
  </si>
  <si>
    <t>Keswick Equity AG - Commercial Due Diligence - Jul 2022</t>
  </si>
  <si>
    <t>Keswick Equity AG - Corporate Finance Advisory - Jul 2022</t>
  </si>
  <si>
    <t>Keswick Equity AG - Strategic Advisory Services - Feb 2022</t>
  </si>
  <si>
    <t>Keswick Equity AG - Forensic Advisory - May 2022</t>
  </si>
  <si>
    <t>Keswick Equity AG - Strategic Advisory Services - Aug 2022</t>
  </si>
  <si>
    <t>Keswick Equity AG - M&amp;A Advisory Engagement - Aug 2022</t>
  </si>
  <si>
    <t>Keswick Equity AG - Growth Strategy Advisory - Aug 2022</t>
  </si>
  <si>
    <t>Keswick Equity AG - Tax Advisory Services - Aug 2022</t>
  </si>
  <si>
    <t>Keswick Equity AG - Portfolio Strategy Advisory - Aug 2022</t>
  </si>
  <si>
    <t>Keswick Equity AG - Investor Relations Advisory - Aug 2022</t>
  </si>
  <si>
    <t>Keswick Equity AG - Separation Advisory - Aug 2022</t>
  </si>
  <si>
    <t>Keswick Equity AG - Post-Merger Integration - Aug 2022</t>
  </si>
  <si>
    <t>Keswick Equity AG - Digital Transformation Advisory - Aug 2022</t>
  </si>
  <si>
    <t>Keswick Equity AG - Corporate Finance Advisory - Aug 2022</t>
  </si>
  <si>
    <t>Keswick Equity AG - Strategic Advisory Services - Jan 2023</t>
  </si>
  <si>
    <t>Keswick Equity AG - M&amp;A Advisory Engagement - Jan 2023</t>
  </si>
  <si>
    <t>Keswick Equity AG - Restructuring Advisory - Jan 2023</t>
  </si>
  <si>
    <t>Keswick Equity AG - Capital Structure Advisory - Jan 2023</t>
  </si>
  <si>
    <t>Keswick Equity AG - Investor Relations Advisory - Jan 2023</t>
  </si>
  <si>
    <t>Keswick Equity AG - Digital Transformation Advisory - Jan 2023</t>
  </si>
  <si>
    <t>Keswick Equity AG - Portfolio Strategy Advisory - Jan 2023</t>
  </si>
  <si>
    <t>Keswick Equity AG - Carve-Out Advisory - Jan 2023</t>
  </si>
  <si>
    <t>Keswick Equity AG - Separation Advisory - Jan 2023</t>
  </si>
  <si>
    <t>Keswick Equity AG - Post-Merger Integration - Jan 2023</t>
  </si>
  <si>
    <t>Keswick Equity AG - Growth Strategy Advisory - Jan 2023</t>
  </si>
  <si>
    <t>Keswick Equity AG - Pricing Strategy Advisory - Sep 2022</t>
  </si>
  <si>
    <t>Keswick Equity AG - Pricing Strategy Advisory - Oct 2022</t>
  </si>
  <si>
    <t>Keswick Equity AG - Pricing Strategy Advisory - Nov 2022</t>
  </si>
  <si>
    <t>Keswick Equity AG - Pricing Strategy Advisory - Dec 2022</t>
  </si>
  <si>
    <t>Keswick Equity AG - Pricing Strategy Advisory - Feb 2023</t>
  </si>
  <si>
    <t>Keswick Equity AG - Pricing Strategy Advisory - Mar 2023</t>
  </si>
  <si>
    <t>Keswick Equity AG - Pricing Strategy Advisory - May 2023</t>
  </si>
  <si>
    <t>Keswick Equity AG - Pricing Strategy Advisory - Apr 2023</t>
  </si>
  <si>
    <t>Keswick Equity AG - Pricing Strategy Advisory - Jun 2023</t>
  </si>
  <si>
    <t>Keswick Equity AG - Strategic Advisory Services - Mar 2023</t>
  </si>
  <si>
    <t>Keswick Equity AG - Operational Due Diligence - Mar 2023</t>
  </si>
  <si>
    <t>Keswick Equity AG - M&amp;A Advisory Engagement - Mar 2023</t>
  </si>
  <si>
    <t>Keswick Equity AG - Digital Transformation Advisory - Mar 2023</t>
  </si>
  <si>
    <t>Keswick Equity AG - Post-Merger Integration - Mar 2023</t>
  </si>
  <si>
    <t>Keswick Equity AG - Separation Advisory - Mar 2023</t>
  </si>
  <si>
    <t>Keswick Equity AG - Investor Relations Advisory - Mar 2023</t>
  </si>
  <si>
    <t>Keswick Equity AG - Portfolio Strategy Advisory - Mar 2023</t>
  </si>
  <si>
    <t>Keswick Equity AG - Data &amp; Analytics Advisory - Jun 2023</t>
  </si>
  <si>
    <t>Keswick Equity AG - M&amp;A Advisory Engagement - Jun 2023</t>
  </si>
  <si>
    <t>Keswick Equity AG - IPO Readiness Advisory - Jun 2023</t>
  </si>
  <si>
    <t>Keswick Equity AG - Tax Advisory Services - Jun 2023</t>
  </si>
  <si>
    <t>Keswick Equity AG - Valuation Advisory - Jun 2023</t>
  </si>
  <si>
    <t>Keswick Equity AG - Financial Due Diligence - Jun 2023</t>
  </si>
  <si>
    <t>Keswick Equity AG - Operational Due Diligence - Jun 2023</t>
  </si>
  <si>
    <t>Keswick Equity AG - Commercial Due Diligence - Jun 2023</t>
  </si>
  <si>
    <t>Keswick Equity AG - Corporate Finance Advisory - Jun 2023</t>
  </si>
  <si>
    <t>Keswick Equity AG - Market Study - Jun 2023</t>
  </si>
  <si>
    <t>Keswick Equity AG - Strategic Advisory Services - Jun 2023</t>
  </si>
  <si>
    <t>Keswick Equity AG - Restructuring Advisory - Jun 2023</t>
  </si>
  <si>
    <t>Keswick Equity AG - Sustainability Consulting - Aug 2023</t>
  </si>
  <si>
    <t>Keswick Equity AG - Strategic Advisory Services - Feb 2023</t>
  </si>
  <si>
    <t>Keswick Equity AG - Data &amp; Analytics Advisory - Feb 2023</t>
  </si>
  <si>
    <t>Keswick Equity AG - M&amp;A Advisory Engagement - Feb 2023</t>
  </si>
  <si>
    <t>Keswick Equity AG - Strategic Advisory Services - Aug 2023</t>
  </si>
  <si>
    <t>Keswick Equity AG - Portfolio Strategy Advisory - Jun 2023</t>
  </si>
  <si>
    <t>Keswick Equity AG - Investor Relations Advisory - Jun 2023</t>
  </si>
  <si>
    <t>Keswick Equity AG - Digital Transformation Advisory - Jun 2023</t>
  </si>
  <si>
    <t>Keswick Equity AG - Post-Merger Integration - Jun 2023</t>
  </si>
  <si>
    <t>Keswick Equity AG - Tax Advisory Services - Aug 2023</t>
  </si>
  <si>
    <t>Keswick Equity AG - Debt Advisory - Aug 2023</t>
  </si>
  <si>
    <t>Keswick Equity AG - Digital Transformation Advisory - Aug 2023</t>
  </si>
  <si>
    <t>Keswick Equity AG - Post-Merger Integration - Aug 2023</t>
  </si>
  <si>
    <t>Keswick Equity AG - Investor Relations Advisory - Aug 2023</t>
  </si>
  <si>
    <t>Keswick Equity AG - Portfolio Strategy Advisory - Aug 2023</t>
  </si>
  <si>
    <t>Keswick Equity AG - Separation Advisory - Aug 2023</t>
  </si>
  <si>
    <t>Keswick Equity AG - Operational Due Diligence - Aug 2023</t>
  </si>
  <si>
    <t>Keswick Equity AG - Strategic Advisory Services - Jul 2023</t>
  </si>
  <si>
    <t>Keswick Equity AG - Data &amp; Analytics Advisory - Jul 2023</t>
  </si>
  <si>
    <t>Keswick Equity AG - Debt Advisory - Jul 2023</t>
  </si>
  <si>
    <t>Keswick Equity AG - IPO Readiness Advisory - Jul 2023</t>
  </si>
  <si>
    <t>Keswick Equity AG - Capital Structure Advisory - Jul 2023</t>
  </si>
  <si>
    <t>Keswick Equity AG - Tax Advisory Services - Jul 2023</t>
  </si>
  <si>
    <t>Keswick Equity AG - Market Study - Jul 2023</t>
  </si>
  <si>
    <t>Keswick Equity AG - Operational Due Diligence - Jul 2023</t>
  </si>
  <si>
    <t>Keswick Equity AG - Financial Due Diligence - Jul 2023</t>
  </si>
  <si>
    <t>Keswick Equity AG - Commercial Due Diligence - Jul 2023</t>
  </si>
  <si>
    <t>Keswick Equity AG - Corporate Finance Advisory - Jul 2023</t>
  </si>
  <si>
    <t>Keswick Equity AG - M&amp;A Advisory Engagement - Sep 2023</t>
  </si>
  <si>
    <t>Keswick Equity AG - Strategic Advisory Services - May 2023</t>
  </si>
  <si>
    <t>Keswick Equity AG - M&amp;A Advisory Engagement - May 2023</t>
  </si>
  <si>
    <t>Keswick Equity AG - Data &amp; Analytics Advisory - May 2023</t>
  </si>
  <si>
    <t>Keswick Equity AG - Pricing Strategy Advisory - Oct 2023</t>
  </si>
  <si>
    <t>Keswick Equity AG - Pricing Strategy Advisory - Apr 2024</t>
  </si>
  <si>
    <t>Keswick Equity AG - Pricing Strategy Advisory - Dec 2023</t>
  </si>
  <si>
    <t>Keswick Equity AG - Pricing Strategy Advisory - Mar 2024</t>
  </si>
  <si>
    <t>Keswick Equity AG - Pricing Strategy Advisory - Feb 2024</t>
  </si>
  <si>
    <t>Keswick Equity AG - Pricing Strategy Advisory - Nov 2023</t>
  </si>
  <si>
    <t>Keswick Equity AG - Pricing Strategy Advisory - May 2024</t>
  </si>
  <si>
    <t>Keswick Equity AG - Pricing Strategy Advisory - Jun 2024</t>
  </si>
  <si>
    <t>Keswick Equity AG - M&amp;A Advisory Engagement - Oct 2023</t>
  </si>
  <si>
    <t>Keswick Equity AG - Strategic Advisory Services - Oct 2023</t>
  </si>
  <si>
    <t>Keswick Equity AG - Data &amp; Analytics Advisory - Oct 2023</t>
  </si>
  <si>
    <t>Keswick Equity AG - Transaction Support Services - Nov 2023</t>
  </si>
  <si>
    <t>Keswick Equity AG - Transaction Support Services - Jan 2024</t>
  </si>
  <si>
    <t>Keswick Equity AG - Transaction Support Services - May 2024</t>
  </si>
  <si>
    <t>Keswick Equity AG - Transaction Support Services - Jun 2024</t>
  </si>
  <si>
    <t>Keswick Equity AG - Strategic Advisory Services - Aug 2024</t>
  </si>
  <si>
    <t>Keswick Equity AG - Strategic Advisory Services - Jun 2024</t>
  </si>
  <si>
    <t>Keswick Equity AG - Data &amp; Analytics Advisory - Jun 2024</t>
  </si>
  <si>
    <t>Keswick Equity AG - Capital Structure Advisory - Jun 2024</t>
  </si>
  <si>
    <t>Keswick Equity AG - Tax Advisory Services - Jun 2024</t>
  </si>
  <si>
    <t>Keswick Equity AG - M&amp;A Advisory Engagement - Jun 2024</t>
  </si>
  <si>
    <t>Keswick Equity AG - IPO Readiness Advisory - Jun 2024</t>
  </si>
  <si>
    <t>Keswick Equity AG - Financial Due Diligence - Jun 2024</t>
  </si>
  <si>
    <t>Keswick Equity AG - Operational Due Diligence - Jun 2024</t>
  </si>
  <si>
    <t>Keswick Equity AG - Commercial Due Diligence - Jun 2024</t>
  </si>
  <si>
    <t>Keswick Equity AG - Corporate Finance Advisory - Jun 2024</t>
  </si>
  <si>
    <t>Keswick Equity AG - Post-Merger Integration - Jun 2024</t>
  </si>
  <si>
    <t>Keswick Equity AG - Digital Transformation Advisory - Jun 2024</t>
  </si>
  <si>
    <t>Keswick Equity AG - Portfolio Strategy Advisory - Jun 2024</t>
  </si>
  <si>
    <t>Keswick Equity AG - Investor Relations Advisory - Jun 2024</t>
  </si>
  <si>
    <t>Keswick Equity AG - Data &amp; Analytics Advisory - May 2024</t>
  </si>
  <si>
    <t>Keswick Equity AG - Strategic Advisory Services - May 2024</t>
  </si>
  <si>
    <t>Keswick Equity AG - Operational Due Diligence - Jul 2024</t>
  </si>
  <si>
    <t>Keswick Equity AG - Corporate Finance Advisory - Jul 2024</t>
  </si>
  <si>
    <t>Keswick Equity AG - Commercial Due Diligence - Jul 2024</t>
  </si>
  <si>
    <t>Keswick Equity AG - Strategic Advisory Services - Jul 2024</t>
  </si>
  <si>
    <t>Keswick Equity AG - Data &amp; Analytics Advisory - Jul 2024</t>
  </si>
  <si>
    <t>Keswick Equity AG - Tax Advisory Services - Jul 2024</t>
  </si>
  <si>
    <t>Keswick Equity AG - IPO Readiness Advisory - Jul 2024</t>
  </si>
  <si>
    <t>Keswick Equity AG - Debt Advisory - Jul 2024</t>
  </si>
  <si>
    <t>Keswick Equity AG - Tax Advisory Services - Aug 2024</t>
  </si>
  <si>
    <t>Keswick Equity AG - Separation Advisory - Aug 2024</t>
  </si>
  <si>
    <t>Keswick Equity AG - Digital Transformation Advisory - Aug 2024</t>
  </si>
  <si>
    <t>Keswick Equity AG - Investor Relations Advisory - Aug 2024</t>
  </si>
  <si>
    <t>Keswick Equity AG - Portfolio Strategy Advisory - Aug 2024</t>
  </si>
  <si>
    <t>Keswick Equity AG - Post-Merger Integration - Aug 2024</t>
  </si>
  <si>
    <t>Keswick Equity AG - Debt Advisory - Aug 2024</t>
  </si>
  <si>
    <t>Keswick Equity AG - Operational Due Diligence - Aug 2024</t>
  </si>
  <si>
    <t>Keswick Equity AG - Strategic Advisory Services - Jan 2024</t>
  </si>
  <si>
    <t>Keswick Equity AG - Debt Advisory - Jan 2024</t>
  </si>
  <si>
    <t>Keswick Equity AG - IPO Readiness Advisory - Jan 2024</t>
  </si>
  <si>
    <t>Keswick Equity AG - Tax Advisory Services - Jan 2024</t>
  </si>
  <si>
    <t>Keswick Equity AG - Transaction Support Services - Mar 2024</t>
  </si>
  <si>
    <t>Keswick Equity AG - Strategic Advisory Services - Oct 2024</t>
  </si>
  <si>
    <t>Keswick Equity AG - Data &amp; Analytics Advisory - Oct 2024</t>
  </si>
  <si>
    <t>Keswick Equity AG - M&amp;A Advisory Engagement - Oct 2024</t>
  </si>
  <si>
    <t>Keswick Equity AG - Strategic Advisory Services - Feb 2024</t>
  </si>
  <si>
    <t>Keswick Equity AG - M&amp;A Advisory Engagement - Feb 2024</t>
  </si>
  <si>
    <t>Keswick Equity AG - Data &amp; Analytics Advisory - Feb 2024</t>
  </si>
  <si>
    <t>Keswick Equity AG - Data &amp; Analytics Advisory - Aug 2024</t>
  </si>
  <si>
    <t>Keswick Equity AG - M&amp;A Advisory Engagement - Aug 2024</t>
  </si>
  <si>
    <t>Keswick Equity AG - M&amp;A Advisory Engagement - May 2024</t>
  </si>
  <si>
    <t>Keswick Equity AG - Strategic Advisory Services - Apr 2024</t>
  </si>
  <si>
    <t>Keswick Equity AG - Strategic Advisory Services - Jan 2025</t>
  </si>
  <si>
    <t>Keswick Equity AG - Pricing Strategy Advisory - Oct 2024</t>
  </si>
  <si>
    <t>Keswick Equity AG - Strategic Advisory Services - Jul 2025</t>
  </si>
  <si>
    <t>Keswick Equity AG - Infrastructure Advisory - Jul 2025</t>
  </si>
  <si>
    <t>Keswick Equity AG - Digital Transformation Advisory - Jul 2025</t>
  </si>
  <si>
    <t>Keswick Equity AG - Investor Relations Advisory - Jul 2025</t>
  </si>
  <si>
    <t>Keswick Equity AG - Strategic Advisory Services - Jun 2025</t>
  </si>
  <si>
    <t>Keswick Equity AG - Investor Relations Advisory - Jun 2025</t>
  </si>
  <si>
    <t>Keswick Equity AG - Digital Transformation Advisory - Jun 2025</t>
  </si>
  <si>
    <t>Keswick Equity AG - Strategic Advisory Services - Feb 2025</t>
  </si>
  <si>
    <t>Keswick Equity AG - Strategic Advisory Services - Apr 2025</t>
  </si>
  <si>
    <t>Keswick Equity AG - Strategic Advisory Services - May 2025</t>
  </si>
  <si>
    <t>Keswick Equity AG - Data &amp; Analytics Advisory - May 2025</t>
  </si>
  <si>
    <t>Keswick Equity AG - Investor Relations Advisory - May 2025</t>
  </si>
  <si>
    <t>Keswick Equity AG - Tax Advisory Services - Jun 2025</t>
  </si>
  <si>
    <t>Keswick Equity AG - M&amp;A Advisory Engagement - Jun 2025</t>
  </si>
  <si>
    <t>Keswick Equity AG - Post-Merger Integration - Jun 2025</t>
  </si>
  <si>
    <t>Keswick Equity AG - Portfolio Strategy Advisory - Jun 2025</t>
  </si>
  <si>
    <t>Keswick Equity AG - Capital Structure Advisory - Jun 2025</t>
  </si>
  <si>
    <t>Keswick Equity AG - Data &amp; Analytics Advisory - Jun 2025</t>
  </si>
  <si>
    <t>Keswick Equity AG - IPO Readiness Advisory - Jun 2025</t>
  </si>
  <si>
    <t>Keswick Equity AG - Strategic Advisory Services - Aug 2025</t>
  </si>
  <si>
    <t>Keswick Equity AG - Data &amp; Analytics Advisory - Aug 2025</t>
  </si>
  <si>
    <t>Keswick Equity AG - M&amp;A Advisory Engagement - Aug 2025</t>
  </si>
  <si>
    <t>Keswick Equity AG - Data &amp; Analytics Advisory - Feb 2025</t>
  </si>
  <si>
    <t>Keswick Equity AG - M&amp;A Advisory Engagement - Feb 2025</t>
  </si>
  <si>
    <t>Keswick Equity AG - M&amp;A Advisory Engagement - May 2025</t>
  </si>
  <si>
    <t>Keswick Equity AG - Strategic Advisory Services - Nov 2025</t>
  </si>
  <si>
    <t>Keswick Equity AG - Data &amp; Analytics Advisory - Nov 2025</t>
  </si>
  <si>
    <t>Keswick Equity AG - M&amp;A Advisory Engagement - Nov 2025</t>
  </si>
  <si>
    <t>Keswick Equity AG - Operational Due Diligence - Aug 2025</t>
  </si>
  <si>
    <t>Keswick Equity AG - Portfolio Strategy Advisory - Aug 2025</t>
  </si>
  <si>
    <t>Keswick Equity AG - Investor Relations Advisory - Aug 2025</t>
  </si>
  <si>
    <t>Keswick Equity AG - Digital Transformation Advisory - Aug 2025</t>
  </si>
  <si>
    <t>Keswick Equity AG - Post-Merger Integration - Aug 2025</t>
  </si>
  <si>
    <t>Keswick Equity AG - Separation Advisory - Aug 2025</t>
  </si>
  <si>
    <t>Keswick Equity AG - Debt Advisory - Aug 2025</t>
  </si>
  <si>
    <t>Keswick Equity AG - Tax Advisory Services - Aug 2025</t>
  </si>
  <si>
    <t>Keswick Equity AG - Data &amp; Analytics Advisory - Jul 2025</t>
  </si>
  <si>
    <t>Keswick Equity AG - IPO Readiness Advisory - Jul 2025</t>
  </si>
  <si>
    <t>Keswick Equity AG - Debt Advisory - Jul 2025</t>
  </si>
  <si>
    <t>Keswick Equity AG - Tax Advisory Services - Jul 2025</t>
  </si>
  <si>
    <t>Keswick Equity AG - Pricing Strategy Advisory - Jan 2025</t>
  </si>
  <si>
    <t>Keswick Equity AG - Pricing Strategy Advisory - May 2025</t>
  </si>
  <si>
    <t>Keswick Equity AG - Pricing Strategy Advisory - Oct 2025</t>
  </si>
  <si>
    <t>Keswick Equity AG - Pricing Strategy Advisory - Sep 2025</t>
  </si>
  <si>
    <t>Keswick Equity AG - Pricing Strategy Advisory - Dec 2025</t>
  </si>
  <si>
    <t>Keswick Equity AG - Pricing Strategy Advisory - Jun 2025</t>
  </si>
  <si>
    <t>Keswick Equity AG - Pricing Strategy Advisory - Mar 2025</t>
  </si>
  <si>
    <t>Keswick Equity AG - Sector Insights - Industrials - May 2025</t>
  </si>
  <si>
    <t>Newbury Securities AG - Transaction Support Services - Feb 2021</t>
  </si>
  <si>
    <t>Newbury Securities AG - Transaction Support Services - Mar 2021</t>
  </si>
  <si>
    <t>Northbridge Strategies LLP - Restructuring Advisory - Mar 2021</t>
  </si>
  <si>
    <t>Northbridge Strategies LLP - Capital Structure Advisory - Mar 2021</t>
  </si>
  <si>
    <t>Northbridge Strategies LLP - Strategic Advisory Services - Mar 2021</t>
  </si>
  <si>
    <t>Northbridge Strategies LLP - Strategic Advisory Services - Nov 2021</t>
  </si>
  <si>
    <t>Northbridge Strategies LLP - Strategic Advisory Services - Nov 2022</t>
  </si>
  <si>
    <t>Northbridge Strategies LLP - Restructuring Advisory - Nov 2022</t>
  </si>
  <si>
    <t>Northbridge Strategies LLP - Strategic Advisory Services - Oct 2023</t>
  </si>
  <si>
    <t>Northbridge Strategies LLP - Restructuring Advisory - Oct 2023</t>
  </si>
  <si>
    <t>Northbridge Strategies LLP - Restructuring Advisory - Oct 2024</t>
  </si>
  <si>
    <t>Northbridge Strategies LLP - Strategic Advisory Services - Oct 2024</t>
  </si>
  <si>
    <t>Briar Trust AG - Transaction Support Services - Jan 2021</t>
  </si>
  <si>
    <t>Briar Trust AG - Transaction Support Services - Mar 2021</t>
  </si>
  <si>
    <t>Briar Trust AG - Transaction Support Services - Apr 2021</t>
  </si>
  <si>
    <t>Redwood Private - Transaction Support Services - Apr 2021</t>
  </si>
  <si>
    <t>Redwood Private - M&amp;A Advisory Engagement - Mar 2025</t>
  </si>
  <si>
    <t>Redwood Private - Strategic Advisory Services - Mar 2025</t>
  </si>
  <si>
    <t>Ivybrook Capital - Risk Advisory Services - Jun 2022</t>
  </si>
  <si>
    <t>Hawthorn Markets - Strategic Advisory Services - Jun 2024</t>
  </si>
  <si>
    <t>Hawthorn Markets - Investor Relations Advisory - Jun 2024</t>
  </si>
  <si>
    <t>Hawthorn Markets - Portfolio Strategy Advisory - Jun 2024</t>
  </si>
  <si>
    <t>Hawthorn Markets - Post-Merger Integration - Jun 2024</t>
  </si>
  <si>
    <t>Hawthorn Markets - Digital Transformation Advisory - Jun 2024</t>
  </si>
  <si>
    <t>Hawthorn Markets - Operational Due Diligence - Jun 2024</t>
  </si>
  <si>
    <t>Hawthorn Markets - Financial Due Diligence - Jun 2024</t>
  </si>
  <si>
    <t>Hawthorn Markets - Corporate Finance Advisory - Jun 2024</t>
  </si>
  <si>
    <t>Hawthorn Markets - Commercial Due Diligence - Jun 2024</t>
  </si>
  <si>
    <t>Hawthorn Markets - Tax Advisory Services - Jun 2024</t>
  </si>
  <si>
    <t>Hawthorn Markets - Data &amp; Analytics Advisory - Jun 2024</t>
  </si>
  <si>
    <t>Hawthorn Markets - Capital Structure Advisory - Jun 2024</t>
  </si>
  <si>
    <t>Hawthorn Markets - Restructuring Advisory - Jun 2024</t>
  </si>
  <si>
    <t>Hawthorn Markets - Carve-Out Advisory - Jun 2024</t>
  </si>
  <si>
    <t>Hawthorn Markets - Separation Advisory - Jun 2024</t>
  </si>
  <si>
    <t>Hawthorn Markets - Strategic Advisory Services - Jul 2024</t>
  </si>
  <si>
    <t>Hawthorn Markets - M&amp;A Advisory Engagement - Jul 2024</t>
  </si>
  <si>
    <t>Hawthorn Markets - Change Management Advisory - Jul 2024</t>
  </si>
  <si>
    <t>Hawthorn Markets - Infrastructure Advisory - Jul 2024</t>
  </si>
  <si>
    <t>Hawthorn Markets - Restructuring Advisory - Jul 2024</t>
  </si>
  <si>
    <t>Hawthorn Markets - Capital Structure Advisory - Jul 2024</t>
  </si>
  <si>
    <t>Hawthorn Markets - Data &amp; Analytics Advisory - Jul 2024</t>
  </si>
  <si>
    <t>Hawthorn Markets - Operational Due Diligence - Jul 2024</t>
  </si>
  <si>
    <t>Hawthorn Markets - Financial Due Diligence - Jul 2024</t>
  </si>
  <si>
    <t>Hawthorn Markets - Corporate Finance Advisory - Jul 2024</t>
  </si>
  <si>
    <t>Hawthorn Markets - Commercial Due Diligence - Jul 2024</t>
  </si>
  <si>
    <t>Hawthorn Markets - Business Intelligence Consulting - Jul 2024</t>
  </si>
  <si>
    <t>Hawthorn Markets - Debt Advisory - Jul 2024</t>
  </si>
  <si>
    <t>Hawthorn Markets - Digital Transformation Advisory - Jul 2024</t>
  </si>
  <si>
    <t>Hawthorn Markets - Post-Merger Integration - Jul 2024</t>
  </si>
  <si>
    <t>Hawthorn Markets - Carve-Out Advisory - Jul 2024</t>
  </si>
  <si>
    <t>Hawthorn Markets - Portfolio Strategy Advisory - Jul 2024</t>
  </si>
  <si>
    <t>Hawthorn Markets - Investor Relations Advisory - Jul 2024</t>
  </si>
  <si>
    <t>Hawthorn Markets - Separation Advisory - Jul 2024</t>
  </si>
  <si>
    <t>Hawthorn Markets - Strategic Advisory Services - Jul 2025</t>
  </si>
  <si>
    <t>Hawthorn Markets - Data &amp; Analytics Advisory - Jul 2025</t>
  </si>
  <si>
    <t>Hawthorn Markets - M&amp;A Advisory Engagement - Jul 2025</t>
  </si>
  <si>
    <t>Hawthorn Markets - Capital Structure Advisory - Jul 2025</t>
  </si>
  <si>
    <t>Hawthorn Markets - Restructuring Advisory - Jul 2025</t>
  </si>
  <si>
    <t>Hawthorn Markets - Business Intelligence Consulting - Jul 2025</t>
  </si>
  <si>
    <t>Hawthorn Markets - Change Management Advisory - Jul 2025</t>
  </si>
  <si>
    <t>Hawthorn Markets - Transaction Support Services - Jul 2025</t>
  </si>
  <si>
    <t>Hawthorn Markets - Portfolio Strategy Advisory - Jul 2025</t>
  </si>
  <si>
    <t>Hawthorn Markets - Investor Relations Advisory - Jul 2025</t>
  </si>
  <si>
    <t>Hawthorn Markets - Digital Transformation Advisory - Jul 2025</t>
  </si>
  <si>
    <t>Hawthorn Markets - Separation Advisory - Jul 2025</t>
  </si>
  <si>
    <t>Hawthorn Markets - Carve-Out Advisory - Jul 2025</t>
  </si>
  <si>
    <t>Hawthorn Markets - Post-Merger Integration - Jul 2025</t>
  </si>
  <si>
    <t>Hawthorn Markets - Debt Advisory - Jul 2025</t>
  </si>
  <si>
    <t>Hawthorn Markets - Infrastructure Advisory - Jul 2025</t>
  </si>
  <si>
    <t>Hawthorn Markets - Transaction Support Services - Jan 2025</t>
  </si>
  <si>
    <t>Hawthorn Markets - Strategic Advisory Services - Jun 2025</t>
  </si>
  <si>
    <t>Hawthorn Markets - Portfolio Strategy Advisory - Jun 2025</t>
  </si>
  <si>
    <t>Hawthorn Markets - Investor Relations Advisory - Jun 2025</t>
  </si>
  <si>
    <t>Hawthorn Markets - Digital Transformation Advisory - Jun 2025</t>
  </si>
  <si>
    <t>Hawthorn Markets - Separation Advisory - Jun 2025</t>
  </si>
  <si>
    <t>Hawthorn Markets - Carve-Out Advisory - Jun 2025</t>
  </si>
  <si>
    <t>Hawthorn Markets - Post-Merger Integration - Jun 2025</t>
  </si>
  <si>
    <t>Hawthorn Markets - Change Management Advisory - Jun 2025</t>
  </si>
  <si>
    <t>Hawthorn Markets - Tax Advisory Services - Jun 2025</t>
  </si>
  <si>
    <t>Hawthorn Markets - Operational Due Diligence - Jun 2025</t>
  </si>
  <si>
    <t>Hawthorn Markets - Financial Due Diligence - Jun 2025</t>
  </si>
  <si>
    <t>Hawthorn Markets - Corporate Finance Advisory - Jun 2025</t>
  </si>
  <si>
    <t>Hawthorn Markets - Commercial Due Diligence - Jun 2025</t>
  </si>
  <si>
    <t>Hawthorn Markets - Data &amp; Analytics Advisory - Jun 2025</t>
  </si>
  <si>
    <t>Hawthorn Markets - Restructuring Advisory - Jun 2025</t>
  </si>
  <si>
    <t>Hawthorn Markets - Capital Structure Advisory - Jun 2025</t>
  </si>
  <si>
    <t>Hawthorn Markets - Strategic Advisory Services - Dec 2024</t>
  </si>
  <si>
    <t>Hawthorn Markets - Data &amp; Analytics Advisory - Dec 2024</t>
  </si>
  <si>
    <t>Hawthorn Markets - Strategic Advisory Services - Jan 2025</t>
  </si>
  <si>
    <t>Hawthorn Markets - Pricing Strategy Advisory - Feb 2025</t>
  </si>
  <si>
    <t>Hawthorn Markets - M&amp;A Advisory Engagement - Feb 2025</t>
  </si>
  <si>
    <t>Hawthorn Markets - Pricing Strategy Advisory - Apr 2025</t>
  </si>
  <si>
    <t>Hawthorn Markets - M&amp;A Advisory Engagement - Apr 2025</t>
  </si>
  <si>
    <t>Cromwell Credit - Strategic Advisory Services - Jun 2021</t>
  </si>
  <si>
    <t>Cromwell Credit - Capital Structure Advisory - Jun 2021</t>
  </si>
  <si>
    <t>Cromwell Credit - IPO Readiness Advisory - Jun 2021</t>
  </si>
  <si>
    <t>Cromwell Credit - IPO Readiness Advisory - Jun 2022</t>
  </si>
  <si>
    <t>Cromwell Credit - Capital Structure Advisory - Jun 2022</t>
  </si>
  <si>
    <t>Cromwell Credit - Operating Model Advisory - Jun 2022</t>
  </si>
  <si>
    <t>Cromwell Credit - Operating Model Advisory - Jun 2023</t>
  </si>
  <si>
    <t>Cromwell Credit - Capital Structure Advisory - Jun 2023</t>
  </si>
  <si>
    <t>Cromwell Credit - IPO Readiness Advisory - Jun 2023</t>
  </si>
  <si>
    <t>Cromwell Credit - Strategic Advisory Services - Jun 2024</t>
  </si>
  <si>
    <t>Cromwell Credit - IPO Readiness Advisory - Jun 2024</t>
  </si>
  <si>
    <t>Cromwell Credit - Capital Structure Advisory - Jun 2024</t>
  </si>
  <si>
    <t>Cromwell Credit - Strategic Advisory Services - Oct 2024</t>
  </si>
  <si>
    <t>Cromwell Credit - Operational Due Diligence - Oct 2024</t>
  </si>
  <si>
    <t>Cromwell Credit - Financial Due Diligence - Oct 2024</t>
  </si>
  <si>
    <t>Cromwell Credit - Strategic Advisory Services - Jun 2025</t>
  </si>
  <si>
    <t>Cromwell Credit - Capital Structure Advisory - Jun 2025</t>
  </si>
  <si>
    <t>Cromwell Credit - IPO Readiness Advisory - Jun 2025</t>
  </si>
  <si>
    <t>Cromwell Credit - Change Management Advisory - Jun 2025</t>
  </si>
  <si>
    <t>Cromwell Credit - Strategic Advisory Services - Oct 2025</t>
  </si>
  <si>
    <t>Glenmore Private - Operating Model Advisory - Dec 2023</t>
  </si>
  <si>
    <t>Glenmore Private - M&amp;A Advisory Engagement - Dec 2023</t>
  </si>
  <si>
    <t>Glenmore Private - Operating Model Advisory - Sep 2024</t>
  </si>
  <si>
    <t>Glenmore Private - M&amp;A Advisory Engagement - Sep 2024</t>
  </si>
  <si>
    <t>Glenmore Private - M&amp;A Advisory Engagement - Mar 2024</t>
  </si>
  <si>
    <t>Glenmore Private - Operating Model Advisory - Mar 2024</t>
  </si>
  <si>
    <t>Glenmore Private - Operating Model Advisory - Jun 2024</t>
  </si>
  <si>
    <t>Glenmore Private - M&amp;A Advisory Engagement - Jun 2024</t>
  </si>
  <si>
    <t>Glenmore Private - M&amp;A Advisory Engagement - Dec 2024</t>
  </si>
  <si>
    <t>Glenmore Private - Strategic Advisory Services - Dec 2024</t>
  </si>
  <si>
    <t>Glenmore Private - Strategic Advisory Services - Sep 2025</t>
  </si>
  <si>
    <t>Glenmore Private - Strategic Advisory Services - Jan 2025</t>
  </si>
  <si>
    <t>Glenmore Private - Strategic Advisory Services - Mar 2025</t>
  </si>
  <si>
    <t>Glenmore Private - Strategic Advisory Services - Jun 2025</t>
  </si>
  <si>
    <t>Glendale Management Ltd - Strategic Advisory Services - May 2024</t>
  </si>
  <si>
    <t>Glendale Management Ltd - Sustainability Consulting - May 2024</t>
  </si>
  <si>
    <t>Glendale Management Ltd - Strategic Advisory Services - Aug 2025</t>
  </si>
  <si>
    <t>Glendale Management Ltd - Sustainability Consulting - Aug 2025</t>
  </si>
  <si>
    <t>Parkside Fund AG - Corporate Finance Advisory - Nov 2024</t>
  </si>
  <si>
    <t>Dearborn Private AG - M&amp;A Advisory Engagement - Apr 2025</t>
  </si>
  <si>
    <t>Ogilvy Global Ltd - Strategic Advisory Services - Jul 2023</t>
  </si>
  <si>
    <t>Ogilvy Global Ltd - Capital Structure Advisory - Jul 2023</t>
  </si>
  <si>
    <t>Ogilvy Global Ltd - Infrastructure Advisory - Jul 2023</t>
  </si>
  <si>
    <t>Ogilvy Global Ltd - Strategic Advisory Services - Sep 2023</t>
  </si>
  <si>
    <t>Ogilvy Global Ltd - Capital Structure Advisory - Sep 2023</t>
  </si>
  <si>
    <t>Ogilvy Global Ltd - Infrastructure Advisory - Sep 2023</t>
  </si>
  <si>
    <t>Ogilvy Global Ltd - Transaction Support Services - Sep 2024</t>
  </si>
  <si>
    <t>Ogilvy Global Ltd - Infrastructure Advisory - Sep 2024</t>
  </si>
  <si>
    <t>Ogilvy Global Ltd - Capital Structure Advisory - Sep 2024</t>
  </si>
  <si>
    <t>Upton Equity AG - M&amp;A Advisory Engagement - Aug 2022</t>
  </si>
  <si>
    <t>Upton Equity AG - Debt Advisory - Aug 2022</t>
  </si>
  <si>
    <t>Upton Equity AG - Equity Advisory - Aug 2022</t>
  </si>
  <si>
    <t>Upton Equity AG - Strategic Advisory Services - Aug 2022</t>
  </si>
  <si>
    <t>Upton Equity AG - Strategic Advisory Services - Jul 2023</t>
  </si>
  <si>
    <t>Upton Equity AG - Capital Structure Advisory - Jul 2023</t>
  </si>
  <si>
    <t>Upton Equity AG - Strategic Advisory Services - Jun 2024</t>
  </si>
  <si>
    <t>Upton Equity AG - Restructuring Advisory - Jun 2024</t>
  </si>
  <si>
    <t>Upton Equity AG - Capital Structure Advisory - Jun 2024</t>
  </si>
  <si>
    <t>Upton Equity AG - Investor Relations Advisory - Jun 2024</t>
  </si>
  <si>
    <t>Upton Equity AG - Investor Relations Advisory - Jun 2025</t>
  </si>
  <si>
    <t>Upton Equity AG - Capital Structure Advisory - Jun 2025</t>
  </si>
  <si>
    <t>Upton Equity AG - Restructuring Advisory - Jun 2025</t>
  </si>
  <si>
    <t>Upton Equity AG - Strategic Advisory Services - Jun 2025</t>
  </si>
  <si>
    <t>Oakmere Advisors SA - Strategic Advisory Services - May 2022</t>
  </si>
  <si>
    <t>Fenwick Asset Management - Strategic Advisory Services - Jan 2021</t>
  </si>
  <si>
    <t>Fenwick Asset Management - Strategic Advisory Services - Feb 2022</t>
  </si>
  <si>
    <t>Fenwick Asset Management - Strategic Advisory Services - Oct 2022</t>
  </si>
  <si>
    <t>Fenwick Asset Management - Strategic Advisory Services - Jun 2023</t>
  </si>
  <si>
    <t>Fenwick Asset Management - Strategic Advisory Services - Nov 2023</t>
  </si>
  <si>
    <t>Fenwick Asset Management - Strategic Advisory Services - Oct 2024</t>
  </si>
  <si>
    <t>Fenwick Asset Management - Strategic Advisory Services - Oct 2025</t>
  </si>
  <si>
    <t>Vantage Equity AG - M&amp;A Advisory Engagement - Aug 2024</t>
  </si>
  <si>
    <t>Rosemont Trust Ltd - Strategic Advisory Services - Sep 2021</t>
  </si>
  <si>
    <t>Rosemont Trust Ltd - Strategic Advisory Services - Oct 2021</t>
  </si>
  <si>
    <t>Rosemont Trust Ltd - Strategic Advisory Services - Mar 2022</t>
  </si>
  <si>
    <t>Rosemont Trust Ltd - Strategic Advisory Services - Sep 2022</t>
  </si>
  <si>
    <t>Rosemont Trust Ltd - Strategic Advisory Services - Jan 2022</t>
  </si>
  <si>
    <t>Rosemont Trust Ltd - Transaction Support Services - Dec 2021</t>
  </si>
  <si>
    <t>Rosemont Trust Ltd - Client Advisory Retainer - Apr 2024</t>
  </si>
  <si>
    <t>Rosemont Trust Ltd - M&amp;A Advisory Engagement - Apr 2024</t>
  </si>
  <si>
    <t>Rosemont Trust Ltd - Private Equity Advisory - Apr 2024</t>
  </si>
  <si>
    <t>Rosemont Trust Ltd - Private Equity Advisory - Feb 2024</t>
  </si>
  <si>
    <t>Rosemont Trust Ltd - Client Advisory Retainer - Feb 2024</t>
  </si>
  <si>
    <t>Rosemont Trust Ltd - Private Equity Advisory - May 2024</t>
  </si>
  <si>
    <t>Rosemont Trust Ltd - M&amp;A Advisory Engagement - May 2024</t>
  </si>
  <si>
    <t>Rosemont Trust Ltd - Client Advisory Retainer - Nov 2024</t>
  </si>
  <si>
    <t>Rosemont Trust Ltd - Private Equity Advisory - Nov 2024</t>
  </si>
  <si>
    <t>Rosemont Trust Ltd - Private Equity Advisory - Sep 2024</t>
  </si>
  <si>
    <t>Rosemont Trust Ltd - M&amp;A Advisory Engagement - Sep 2024</t>
  </si>
  <si>
    <t>Rosemont Trust Ltd - Client Advisory Retainer - Sep 2024</t>
  </si>
  <si>
    <t>Rosemont Trust Ltd - Private Equity Advisory - Feb 2025</t>
  </si>
  <si>
    <t>Rosemont Trust Ltd - Client Advisory Retainer - Feb 2025</t>
  </si>
  <si>
    <t>Rosemont Trust Ltd - Private Equity Advisory - Apr 2025</t>
  </si>
  <si>
    <t>Rosemont Trust Ltd - Private Equity Advisory - May 2025</t>
  </si>
  <si>
    <t>Rosemont Trust Ltd - Client Advisory Retainer - May 2025</t>
  </si>
  <si>
    <t>Rosemont Trust Ltd - Private Equity Advisory - Sep 2025</t>
  </si>
  <si>
    <t>Rosemont Trust Ltd - Client Advisory Retainer - Sep 2025</t>
  </si>
  <si>
    <t>Tarleton Credit - Strategic Advisory Services - Jul 2025</t>
  </si>
  <si>
    <t>Ravenscroft Holdings LLC - Research Subscription - Annual - Jul 2023</t>
  </si>
  <si>
    <t>Ravenscroft Holdings LLC - Research Subscription - Quarterly - Jul 2023</t>
  </si>
  <si>
    <t>Ravenscroft Holdings LLC - Research Subscription - Half-Yearly - Jul 2023</t>
  </si>
  <si>
    <t>Ravenscroft Holdings LLC - Analytics Platform License - Jul 2023</t>
  </si>
  <si>
    <t>Ravenscroft Holdings LLC - Research Subscription - Half-Yearly - Apr 2023</t>
  </si>
  <si>
    <t>Ravenscroft Holdings LLC - Analytics Platform License - Apr 2023</t>
  </si>
  <si>
    <t>Ravenscroft Holdings LLC - Research Subscription - Annual - Apr 2023</t>
  </si>
  <si>
    <t>Ravenscroft Holdings LLC - Research Subscription - Quarterly - Apr 2023</t>
  </si>
  <si>
    <t>Ravenscroft Holdings LLC - Research Subscription - Annual - Sep 2023</t>
  </si>
  <si>
    <t>Ravenscroft Holdings LLC - Research Subscription - Quarterly - Sep 2023</t>
  </si>
  <si>
    <t>Ravenscroft Holdings LLC - Research Subscription - Half-Yearly - Sep 2023</t>
  </si>
  <si>
    <t>Ravenscroft Holdings LLC - Analytics Platform License - Sep 2023</t>
  </si>
  <si>
    <t>Ravenscroft Holdings LLC - Research Subscription - Half-Yearly - Jan 2024</t>
  </si>
  <si>
    <t>Ravenscroft Holdings LLC - Analytics Platform License - Jan 2024</t>
  </si>
  <si>
    <t>Ravenscroft Holdings LLC - Research Subscription - Annual - Jan 2024</t>
  </si>
  <si>
    <t>Ravenscroft Holdings LLC - Research Subscription - Quarterly - Jan 2024</t>
  </si>
  <si>
    <t>Ravenscroft Holdings LLC - Research Subscription - Annual - Feb 2024</t>
  </si>
  <si>
    <t>Ravenscroft Holdings LLC - Analytics Platform License - Feb 2024</t>
  </si>
  <si>
    <t>Ravenscroft Holdings LLC - Research Subscription - Half-Yearly - Feb 2024</t>
  </si>
  <si>
    <t>Ravenscroft Holdings LLC - Research Subscription - Quarterly - Feb 2024</t>
  </si>
  <si>
    <t>Yew Credit - Corporate Finance Advisory - Apr 2024</t>
  </si>
  <si>
    <t>Blackwood Wealth AG - Strategic Advisory Services - Sep 2021</t>
  </si>
  <si>
    <t>Blackwood Wealth AG - Transaction Support Services - Jul 2022</t>
  </si>
  <si>
    <t>Zurich Bay Ventures - M&amp;A Advisory Engagement - May 2024</t>
  </si>
  <si>
    <t>Ravenscroft Markets LLC - Strategic Advisory Services - Feb 2021</t>
  </si>
  <si>
    <t>Orwell Securities LLP - Transaction Support Services - Apr 2021</t>
  </si>
  <si>
    <t>Westbrook Markets AG - Due Diligence Advisory - May 2021</t>
  </si>
  <si>
    <t>Zenith Credit Ltd - Cost Optimization Advisory - Jan 2023</t>
  </si>
  <si>
    <t>Jessup Holdings AG - Capital Structure Advisory - Jun 2025</t>
  </si>
  <si>
    <t>Jessup Holdings AG - Restructuring Advisory - Jun 2025</t>
  </si>
  <si>
    <t>Jessup Holdings AG - Strategic Advisory Services - Jun 2025</t>
  </si>
  <si>
    <t>Jessup Holdings AG - M&amp;A Advisory Engagement - Jun 2025</t>
  </si>
  <si>
    <t>Jessup Holdings AG - Transaction Support Services - Apr 2025</t>
  </si>
  <si>
    <t>Jessup Holdings AG - Restructuring Advisory - Apr 2025</t>
  </si>
  <si>
    <t>Jessup Holdings AG - Capital Structure Advisory - Apr 2025</t>
  </si>
  <si>
    <t>Jessup Holdings AG - Due Diligence Advisory - May 2025</t>
  </si>
  <si>
    <t>Sandringham Wealth Inc - Strategic Advisory Services - Nov 2022</t>
  </si>
  <si>
    <t>Sandringham Wealth Inc - Cost Optimization Advisory - Nov 2022</t>
  </si>
  <si>
    <t>Sandringham Wealth Inc - Capital Structure Advisory - Nov 2022</t>
  </si>
  <si>
    <t>Rosemont Global plc - Working Capital Consulting - Sep 2023</t>
  </si>
  <si>
    <t>Jessup Private Inc - M&amp;A Advisory Engagement - May 2024</t>
  </si>
  <si>
    <t>Jessup Private Inc - Sustainability Consulting - May 2024</t>
  </si>
  <si>
    <t>Jessup Private Inc - M&amp;A Advisory Engagement - May 2025</t>
  </si>
  <si>
    <t>Jessup Private Inc - Transaction Support Services - Dec 2024</t>
  </si>
  <si>
    <t>Jessup Private Inc - Investor Relations Advisory - Dec 2024</t>
  </si>
  <si>
    <t>Upton Wealth AG - Sector Insights - Financials - Oct 2023</t>
  </si>
  <si>
    <t>Glendale Holdings - Restructuring Advisory - Jun 2021</t>
  </si>
  <si>
    <t>Glendale Holdings - Transaction Support Services - Jun 2021</t>
  </si>
  <si>
    <t>Glendale Holdings - Forensic Advisory - Jun 2021</t>
  </si>
  <si>
    <t>Glendale Holdings - Capital Structure Advisory - Jun 2021</t>
  </si>
  <si>
    <t>Glendale Holdings - Transaction Support Services - Jun 2022</t>
  </si>
  <si>
    <t>Glendale Holdings - Forensic Advisory - Jun 2022</t>
  </si>
  <si>
    <t>Glendale Holdings - Transaction Support Services - Jun 2023</t>
  </si>
  <si>
    <t>Glendale Holdings - Forensic Advisory - Jun 2023</t>
  </si>
  <si>
    <t>Glendale Holdings - Operating Model Advisory - Jun 2024</t>
  </si>
  <si>
    <t>Glendale Holdings - Data &amp; Analytics Advisory - Jun 2024</t>
  </si>
  <si>
    <t>Glendale Holdings - Strategic Advisory Services - Jun 2025</t>
  </si>
  <si>
    <t>Glendale Holdings - Data &amp; Analytics Advisory - Jun 2025</t>
  </si>
  <si>
    <t>Dalton Securities LLC - M&amp;A Advisory Engagement - Jul 2025</t>
  </si>
  <si>
    <t>Blackwood Advisors AG - M&amp;A Advisory Engagement - Oct 2024</t>
  </si>
  <si>
    <t>Valemont Capital Inc - Strategic Advisory Services - Sep 2022</t>
  </si>
  <si>
    <t>Valemont Capital Inc - M&amp;A Advisory Engagement - Sep 2022</t>
  </si>
  <si>
    <t>Valemont Capital Inc - Business Intelligence Consulting - Sep 2022</t>
  </si>
  <si>
    <t>Valemont Capital Inc - Debt Advisory - Sep 2022</t>
  </si>
  <si>
    <t>Valemont Capital Inc - IPO Readiness Advisory - Sep 2022</t>
  </si>
  <si>
    <t>Valemont Capital Inc - Equity Advisory - Sep 2022</t>
  </si>
  <si>
    <t>Valemont Capital Inc - Operational Due Diligence - Sep 2022</t>
  </si>
  <si>
    <t>Valemont Capital Inc - Corporate Finance Advisory - Sep 2022</t>
  </si>
  <si>
    <t>Valemont Capital Inc - Commercial Due Diligence - Sep 2022</t>
  </si>
  <si>
    <t>Valemont Capital Inc - Strategic Advisory Services - Nov 2022</t>
  </si>
  <si>
    <t>Valemont Capital Inc - Restructuring Advisory - Nov 2022</t>
  </si>
  <si>
    <t>Valemont Capital Inc - Operational Due Diligence - Nov 2022</t>
  </si>
  <si>
    <t>Valemont Capital Inc - Financial Due Diligence - Nov 2022</t>
  </si>
  <si>
    <t>Valemont Capital Inc - Corporate Finance Advisory - Nov 2022</t>
  </si>
  <si>
    <t>Valemont Capital Inc - Commercial Due Diligence - Nov 2022</t>
  </si>
  <si>
    <t>Valemont Capital Inc - Strategic Advisory Services - Nov 2023</t>
  </si>
  <si>
    <t>Valemont Capital Inc - Restructuring Advisory - Nov 2023</t>
  </si>
  <si>
    <t>Valemont Capital Inc - Corporate Finance Advisory - Nov 2023</t>
  </si>
  <si>
    <t>Valemont Capital Inc - Financial Due Diligence - Nov 2023</t>
  </si>
  <si>
    <t>Valemont Capital Inc - Partner Workshop - Nov 2023</t>
  </si>
  <si>
    <t>Valemont Capital Inc - Strategic Advisory Services - Nov 2024</t>
  </si>
  <si>
    <t>Valemont Capital Inc - Corporate Finance Advisory - Nov 2024</t>
  </si>
  <si>
    <t>Valemont Capital Inc - Operational Due Diligence - Nov 2024</t>
  </si>
  <si>
    <t>Valemont Capital Inc - Financial Due Diligence - Nov 2024</t>
  </si>
  <si>
    <t>Valemont Capital Inc - Partner Workshop - Nov 2024</t>
  </si>
  <si>
    <t>Valemont Capital Inc - Strategic Advisory Services - Nov 2025</t>
  </si>
  <si>
    <t>Valemont Capital Inc - Corporate Finance Advisory - Nov 2025</t>
  </si>
  <si>
    <t>Valemont Capital Inc - Operational Due Diligence - Nov 2025</t>
  </si>
  <si>
    <t>Valemont Capital Inc - Financial Due Diligence - Nov 2025</t>
  </si>
  <si>
    <t>Valemont Capital Inc - Partner Workshop - Nov 2025</t>
  </si>
  <si>
    <t>Cairn Holdings SA - Strategic Advisory Services - Oct 2022</t>
  </si>
  <si>
    <t>Cairn Holdings SA - Strategic Advisory Services - Apr 2023</t>
  </si>
  <si>
    <t>Cairn Holdings SA - Strategic Advisory Services - May 2023</t>
  </si>
  <si>
    <t>Cairn Holdings SA - Strategic Advisory Services - Jun 2023</t>
  </si>
  <si>
    <t>Cairn Holdings SA - Capital Structure Advisory - Jun 2023</t>
  </si>
  <si>
    <t>Cairn Holdings SA - Restructuring Advisory - Jun 2023</t>
  </si>
  <si>
    <t>Cairn Holdings SA - Investor Relations Advisory - Jun 2024</t>
  </si>
  <si>
    <t>Cairn Holdings SA - Capital Structure Advisory - Jun 2024</t>
  </si>
  <si>
    <t>Cairn Holdings SA - Restructuring Advisory - Jun 2024</t>
  </si>
  <si>
    <t>Cairn Holdings SA - Strategic Advisory Services - Jun 2024</t>
  </si>
  <si>
    <t>Cairn Holdings SA - Transaction Support Services - Jul 2024</t>
  </si>
  <si>
    <t>Cairn Holdings SA - Capital Structure Advisory - Jun 2025</t>
  </si>
  <si>
    <t>Cairn Holdings SA - Investor Relations Advisory - Jun 2025</t>
  </si>
  <si>
    <t>Cairn Holdings SA - Strategic Advisory Services - Jun 2025</t>
  </si>
  <si>
    <t>Cairn Holdings SA - Restructuring Advisory - Jun 2025</t>
  </si>
  <si>
    <t>Quinnell Asset Management AG - Strategic Advisory Services - Jul 2021</t>
  </si>
  <si>
    <t>Quinnell Asset Management AG - Data &amp; Analytics Advisory - Jul 2021</t>
  </si>
  <si>
    <t>Quinnell Asset Management AG - Debt Advisory - Jul 2021</t>
  </si>
  <si>
    <t>Quinnell Asset Management AG - Equity Advisory - Jul 2021</t>
  </si>
  <si>
    <t>Quinnell Asset Management AG - Digital Transformation Advisory - Jul 2021</t>
  </si>
  <si>
    <t>Quinnell Asset Management AG - Post-Merger Integration - Jul 2021</t>
  </si>
  <si>
    <t>Quinnell Asset Management AG - Carve-Out Advisory - Jul 2021</t>
  </si>
  <si>
    <t>Quinnell Asset Management AG - Separation Advisory - Jul 2021</t>
  </si>
  <si>
    <t>Quinnell Asset Management AG - Investor Relations Advisory - Jul 2021</t>
  </si>
  <si>
    <t>Quinnell Asset Management AG - Portfolio Strategy Advisory - Jul 2021</t>
  </si>
  <si>
    <t>Quinnell Asset Management AG - Business Intelligence Consulting - Jul 2021</t>
  </si>
  <si>
    <t>Quinnell Asset Management AG - Transaction Support Services - Jul 2021</t>
  </si>
  <si>
    <t>Quinnell Asset Management AG - M&amp;A Advisory Engagement - Jul 2021</t>
  </si>
  <si>
    <t>Quinnell Asset Management AG - Strategic Advisory Services - Jun 2021</t>
  </si>
  <si>
    <t>Quinnell Asset Management AG - Capital Structure Advisory - Jun 2021</t>
  </si>
  <si>
    <t>Quinnell Asset Management AG - Restructuring Advisory - Jun 2021</t>
  </si>
  <si>
    <t>Quinnell Asset Management AG - IPO Readiness Advisory - Jun 2021</t>
  </si>
  <si>
    <t>Quinnell Asset Management AG - Pricing Strategy Advisory - Nov 2021</t>
  </si>
  <si>
    <t>Quinnell Asset Management AG - Pricing Strategy Advisory - Dec 2021</t>
  </si>
  <si>
    <t>Quinnell Asset Management AG - Pricing Strategy Advisory - Jan 2022</t>
  </si>
  <si>
    <t>Quinnell Asset Management AG - Pricing Strategy Advisory - Feb 2022</t>
  </si>
  <si>
    <t>Quinnell Asset Management AG - Pricing Strategy Advisory - Mar 2022</t>
  </si>
  <si>
    <t>Quinnell Asset Management AG - Pricing Strategy Advisory - Apr 2022</t>
  </si>
  <si>
    <t>Quinnell Asset Management AG - M&amp;A Advisory Engagement - Dec 2021</t>
  </si>
  <si>
    <t>Quinnell Asset Management AG - Strategic Advisory Services - Jul 2022</t>
  </si>
  <si>
    <t>Quinnell Asset Management AG - Data &amp; Analytics Advisory - Jul 2022</t>
  </si>
  <si>
    <t>Quinnell Asset Management AG - Transaction Support Services - Jul 2022</t>
  </si>
  <si>
    <t>Quinnell Asset Management AG - M&amp;A Advisory Engagement - Jul 2022</t>
  </si>
  <si>
    <t>Quinnell Asset Management AG - Portfolio Strategy Advisory - Jul 2022</t>
  </si>
  <si>
    <t>Quinnell Asset Management AG - Investor Relations Advisory - Jul 2022</t>
  </si>
  <si>
    <t>Quinnell Asset Management AG - Separation Advisory - Jul 2022</t>
  </si>
  <si>
    <t>Quinnell Asset Management AG - Carve-Out Advisory - Jul 2022</t>
  </si>
  <si>
    <t>Quinnell Asset Management AG - Post-Merger Integration - Jul 2022</t>
  </si>
  <si>
    <t>Quinnell Asset Management AG - Digital Transformation Advisory - Jul 2022</t>
  </si>
  <si>
    <t>Quinnell Asset Management AG - Debt Advisory - Jul 2022</t>
  </si>
  <si>
    <t>Quinnell Asset Management AG - Business Intelligence Consulting - Jul 2022</t>
  </si>
  <si>
    <t>Quinnell Asset Management AG - Change Management Advisory - Jul 2022</t>
  </si>
  <si>
    <t>Quinnell Asset Management AG - Change Management Advisory - Dec 2021</t>
  </si>
  <si>
    <t>Quinnell Asset Management AG - Transaction Support Services - Jun 2022</t>
  </si>
  <si>
    <t>Quinnell Asset Management AG - IPO Readiness Advisory - Jun 2022</t>
  </si>
  <si>
    <t>Quinnell Asset Management AG - Capital Structure Advisory - Jun 2022</t>
  </si>
  <si>
    <t>Quinnell Asset Management AG - Restructuring Advisory - Jun 2022</t>
  </si>
  <si>
    <t>Quinnell Asset Management AG - Operating Model Advisory - Jun 2022</t>
  </si>
  <si>
    <t>Quinnell Asset Management AG - Pricing Strategy Advisory - Dec 2022</t>
  </si>
  <si>
    <t>Quinnell Asset Management AG - Pricing Strategy Advisory - Mar 2023</t>
  </si>
  <si>
    <t>Quinnell Asset Management AG - Pricing Strategy Advisory - May 2023</t>
  </si>
  <si>
    <t>Quinnell Asset Management AG - Strategic Advisory Services - Jul 2023</t>
  </si>
  <si>
    <t>Quinnell Asset Management AG - Data &amp; Analytics Advisory - Jul 2023</t>
  </si>
  <si>
    <t>Quinnell Asset Management AG - M&amp;A Advisory Engagement - Jul 2023</t>
  </si>
  <si>
    <t>Quinnell Asset Management AG - Capital Structure Advisory - Jul 2023</t>
  </si>
  <si>
    <t>Quinnell Asset Management AG - Restructuring Advisory - Jul 2023</t>
  </si>
  <si>
    <t>Quinnell Asset Management AG - Business Intelligence Consulting - Jul 2023</t>
  </si>
  <si>
    <t>Quinnell Asset Management AG - Investor Relations Advisory - Jul 2023</t>
  </si>
  <si>
    <t>Quinnell Asset Management AG - Digital Transformation Advisory - Jul 2023</t>
  </si>
  <si>
    <t>Quinnell Asset Management AG - Post-Merger Integration - Jul 2023</t>
  </si>
  <si>
    <t>Quinnell Asset Management AG - Carve-Out Advisory - Jul 2023</t>
  </si>
  <si>
    <t>Quinnell Asset Management AG - Separation Advisory - Jul 2023</t>
  </si>
  <si>
    <t>Quinnell Asset Management AG - Portfolio Strategy Advisory - Jul 2023</t>
  </si>
  <si>
    <t>Quinnell Asset Management AG - Debt Advisory - Jul 2023</t>
  </si>
  <si>
    <t>Quinnell Asset Management AG - Financial Due Diligence - Jul 2023</t>
  </si>
  <si>
    <t>Quinnell Asset Management AG - Commercial Due Diligence - Jul 2023</t>
  </si>
  <si>
    <t>Quinnell Asset Management AG - Corporate Finance Advisory - Jul 2023</t>
  </si>
  <si>
    <t>Quinnell Asset Management AG - Tax Advisory Services - Jul 2023</t>
  </si>
  <si>
    <t>Quinnell Asset Management AG - Operating Model Advisory - Jun 2023</t>
  </si>
  <si>
    <t>Quinnell Asset Management AG - Data &amp; Analytics Advisory - Jun 2023</t>
  </si>
  <si>
    <t>Quinnell Asset Management AG - Restructuring Advisory - Jun 2023</t>
  </si>
  <si>
    <t>Quinnell Asset Management AG - Capital Structure Advisory - Jun 2023</t>
  </si>
  <si>
    <t>Quinnell Asset Management AG - Investor Relations Advisory - Jun 2023</t>
  </si>
  <si>
    <t>Quinnell Asset Management AG - Post-Merger Integration - Jun 2023</t>
  </si>
  <si>
    <t>Quinnell Asset Management AG - Carve-Out Advisory - Jun 2023</t>
  </si>
  <si>
    <t>Quinnell Asset Management AG - Separation Advisory - Jun 2023</t>
  </si>
  <si>
    <t>Quinnell Asset Management AG - Portfolio Strategy Advisory - Jun 2023</t>
  </si>
  <si>
    <t>Quinnell Asset Management AG - Digital Transformation Advisory - Jun 2023</t>
  </si>
  <si>
    <t>Quinnell Asset Management AG - Tax Advisory Services - Jun 2023</t>
  </si>
  <si>
    <t>Quinnell Asset Management AG - Corporate Finance Advisory - Jun 2023</t>
  </si>
  <si>
    <t>Quinnell Asset Management AG - Financial Due Diligence - Jun 2023</t>
  </si>
  <si>
    <t>Quinnell Asset Management AG - Operational Due Diligence - Jun 2023</t>
  </si>
  <si>
    <t>Quinnell Asset Management AG - Commercial Due Diligence - Jun 2023</t>
  </si>
  <si>
    <t>Quinnell Asset Management AG - Data &amp; Analytics Advisory - Jun 2024</t>
  </si>
  <si>
    <t>Quinnell Asset Management AG - Restructuring Advisory - Jun 2024</t>
  </si>
  <si>
    <t>Quinnell Asset Management AG - Capital Structure Advisory - Jun 2024</t>
  </si>
  <si>
    <t>Quinnell Asset Management AG - Portfolio Strategy Advisory - Jun 2024</t>
  </si>
  <si>
    <t>Quinnell Asset Management AG - Investor Relations Advisory - Jun 2024</t>
  </si>
  <si>
    <t>Quinnell Asset Management AG - Digital Transformation Advisory - Jun 2024</t>
  </si>
  <si>
    <t>Quinnell Asset Management AG - Carve-Out Advisory - Jun 2024</t>
  </si>
  <si>
    <t>Quinnell Asset Management AG - Post-Merger Integration - Jun 2024</t>
  </si>
  <si>
    <t>Quinnell Asset Management AG - Separation Advisory - Jun 2024</t>
  </si>
  <si>
    <t>Quinnell Asset Management AG - Strategic Advisory Services - Jun 2024</t>
  </si>
  <si>
    <t>Quinnell Asset Management AG - Operational Due Diligence - Jun 2024</t>
  </si>
  <si>
    <t>Quinnell Asset Management AG - Financial Due Diligence - Jun 2024</t>
  </si>
  <si>
    <t>Quinnell Asset Management AG - Corporate Finance Advisory - Jun 2024</t>
  </si>
  <si>
    <t>Quinnell Asset Management AG - Commercial Due Diligence - Jun 2024</t>
  </si>
  <si>
    <t>Quinnell Asset Management AG - Tax Advisory Services - Jun 2024</t>
  </si>
  <si>
    <t>Quinnell Asset Management AG - Strategic Advisory Services - Jul 2024</t>
  </si>
  <si>
    <t>Quinnell Asset Management AG - Debt Advisory - Jul 2024</t>
  </si>
  <si>
    <t>Quinnell Asset Management AG - Capital Structure Advisory - Jul 2024</t>
  </si>
  <si>
    <t>Quinnell Asset Management AG - M&amp;A Advisory Engagement - Jul 2024</t>
  </si>
  <si>
    <t>Quinnell Asset Management AG - Business Intelligence Consulting - Jul 2024</t>
  </si>
  <si>
    <t>Quinnell Asset Management AG - Restructuring Advisory - Jul 2024</t>
  </si>
  <si>
    <t>Quinnell Asset Management AG - Digital Transformation Advisory - Jul 2024</t>
  </si>
  <si>
    <t>Quinnell Asset Management AG - Investor Relations Advisory - Jul 2024</t>
  </si>
  <si>
    <t>Quinnell Asset Management AG - Carve-Out Advisory - Jul 2024</t>
  </si>
  <si>
    <t>Quinnell Asset Management AG - Post-Merger Integration - Jul 2024</t>
  </si>
  <si>
    <t>Quinnell Asset Management AG - Portfolio Strategy Advisory - Jul 2024</t>
  </si>
  <si>
    <t>Quinnell Asset Management AG - Separation Advisory - Jul 2024</t>
  </si>
  <si>
    <t>Quinnell Asset Management AG - Tax Advisory Services - Jul 2024</t>
  </si>
  <si>
    <t>Quinnell Asset Management AG - Operational Due Diligence - Jul 2024</t>
  </si>
  <si>
    <t>Quinnell Asset Management AG - Commercial Due Diligence - Jul 2024</t>
  </si>
  <si>
    <t>Quinnell Asset Management AG - Financial Due Diligence - Jul 2024</t>
  </si>
  <si>
    <t>Quinnell Asset Management AG - Corporate Finance Advisory - Jul 2024</t>
  </si>
  <si>
    <t>Quinnell Asset Management AG - Strategic Advisory Services - Jun 2025</t>
  </si>
  <si>
    <t>Quinnell Asset Management AG - Data &amp; Analytics Advisory - Jun 2025</t>
  </si>
  <si>
    <t>Quinnell Asset Management AG - Restructuring Advisory - Jun 2025</t>
  </si>
  <si>
    <t>Quinnell Asset Management AG - Capital Structure Advisory - Jun 2025</t>
  </si>
  <si>
    <t>Quinnell Asset Management AG - Portfolio Strategy Advisory - Jun 2025</t>
  </si>
  <si>
    <t>Quinnell Asset Management AG - Investor Relations Advisory - Jun 2025</t>
  </si>
  <si>
    <t>Quinnell Asset Management AG - Digital Transformation Advisory - Jun 2025</t>
  </si>
  <si>
    <t>Quinnell Asset Management AG - Separation Advisory - Jun 2025</t>
  </si>
  <si>
    <t>Quinnell Asset Management AG - Carve-Out Advisory - Jun 2025</t>
  </si>
  <si>
    <t>Quinnell Asset Management AG - Post-Merger Integration - Jun 2025</t>
  </si>
  <si>
    <t>Quinnell Asset Management AG - Strategic Advisory Services - Jul 2025</t>
  </si>
  <si>
    <t>Quinnell Asset Management AG - Data &amp; Analytics Advisory - Jul 2025</t>
  </si>
  <si>
    <t>Bellweather Investments AG - M&amp;A Advisory Engagement - May 2024</t>
  </si>
  <si>
    <t>Lancer Bancorp - Transaction Support Services - Jan 2025</t>
  </si>
  <si>
    <t>Parkside Investments plc - Operating Model Advisory - Jun 2023</t>
  </si>
  <si>
    <t>Parkside Investments plc - Capital Structure Advisory - Jun 2023</t>
  </si>
  <si>
    <t>Parkside Investments plc - Restructuring Advisory - Jun 2023</t>
  </si>
  <si>
    <t>Parkside Investments plc - IPO Readiness Advisory - Jun 2023</t>
  </si>
  <si>
    <t>Parkside Investments plc - Strategic Advisory Services - Jul 2023</t>
  </si>
  <si>
    <t>Parkside Investments plc - Data &amp; Analytics Advisory - Jul 2023</t>
  </si>
  <si>
    <t>Parkside Investments plc - M&amp;A Advisory Engagement - Jul 2023</t>
  </si>
  <si>
    <t>Parkside Investments plc - Capital Structure Advisory - Jul 2023</t>
  </si>
  <si>
    <t>Parkside Investments plc - Business Intelligence Consulting - Jul 2023</t>
  </si>
  <si>
    <t>Parkside Investments plc - Transaction Support Services - Apr 2023</t>
  </si>
  <si>
    <t>Parkside Investments plc - Transaction Support Services - May 2023</t>
  </si>
  <si>
    <t>Parkside Investments plc - Strategic Advisory Services - Nov 2023</t>
  </si>
  <si>
    <t>Parkside Investments plc - Data &amp; Analytics Advisory - Nov 2023</t>
  </si>
  <si>
    <t>Parkside Investments plc - Transaction Support Services - Nov 2023</t>
  </si>
  <si>
    <t>Parkside Investments plc - Strategic Advisory Services - Oct 2023</t>
  </si>
  <si>
    <t>Parkside Investments plc - Transaction Support Services - Sep 2023</t>
  </si>
  <si>
    <t>Parkside Investments plc - Data &amp; Analytics Advisory - Jul 2024</t>
  </si>
  <si>
    <t>Parkside Investments plc - Strategic Advisory Services - Jul 2024</t>
  </si>
  <si>
    <t>Parkside Investments plc - M&amp;A Advisory Engagement - Jul 2024</t>
  </si>
  <si>
    <t>Parkside Investments plc - Digital Transformation Advisory - Jul 2024</t>
  </si>
  <si>
    <t>Parkside Investments plc - Post-Merger Integration - Jul 2024</t>
  </si>
  <si>
    <t>Parkside Investments plc - Carve-Out Advisory - Jul 2024</t>
  </si>
  <si>
    <t>Parkside Investments plc - Separation Advisory - Jul 2024</t>
  </si>
  <si>
    <t>Parkside Investments plc - Investor Relations Advisory - Jul 2024</t>
  </si>
  <si>
    <t>Parkside Investments plc - Debt Advisory - Jul 2024</t>
  </si>
  <si>
    <t>Parkside Investments plc - Equity Advisory - Jul 2024</t>
  </si>
  <si>
    <t>Parkside Investments plc - Business Intelligence Consulting - Jul 2024</t>
  </si>
  <si>
    <t>Parkside Investments plc - Capital Structure Advisory - Jul 2024</t>
  </si>
  <si>
    <t>Parkside Investments plc - Portfolio Strategy Advisory - Jul 2024</t>
  </si>
  <si>
    <t>Parkside Investments plc - Transaction Support Services - Apr 2024</t>
  </si>
  <si>
    <t>Parkside Investments plc - Strategic Advisory Services - Jun 2024</t>
  </si>
  <si>
    <t>Parkside Investments plc - Digital Transformation Advisory - Jun 2024</t>
  </si>
  <si>
    <t>Parkside Investments plc - Post-Merger Integration - Jun 2024</t>
  </si>
  <si>
    <t>Parkside Investments plc - Investor Relations Advisory - Jun 2024</t>
  </si>
  <si>
    <t>Parkside Investments plc - Capital Structure Advisory - Jun 2024</t>
  </si>
  <si>
    <t>Parkside Investments plc - Restructuring Advisory - Jun 2024</t>
  </si>
  <si>
    <t>Parkside Investments plc - Portfolio Strategy Advisory - Jun 2024</t>
  </si>
  <si>
    <t>Parkside Investments plc - Transaction Support Services - Mar 2024</t>
  </si>
  <si>
    <t>Parkside Investments plc - Digital Transformation Advisory - Jun 2025</t>
  </si>
  <si>
    <t>Parkside Investments plc - Capital Structure Advisory - Jun 2025</t>
  </si>
  <si>
    <t>Parkside Investments plc - Investor Relations Advisory - Jun 2025</t>
  </si>
  <si>
    <t>Parkside Investments plc - Strategic Advisory Services - Jun 2025</t>
  </si>
  <si>
    <t>Parkside Investments plc - Post-Merger Integration - Jun 2025</t>
  </si>
  <si>
    <t>Parkside Investments plc - Portfolio Strategy Advisory - Jun 2025</t>
  </si>
  <si>
    <t>Parkside Investments plc - Restructuring Advisory - Jun 2025</t>
  </si>
  <si>
    <t>Parkside Investments plc - Carve-Out Advisory - Jul 2025</t>
  </si>
  <si>
    <t>Parkside Investments plc - Post-Merger Integration - Jul 2025</t>
  </si>
  <si>
    <t>Parkside Investments plc - Debt Advisory - Jul 2025</t>
  </si>
  <si>
    <t>Parkside Investments plc - Investor Relations Advisory - Jul 2025</t>
  </si>
  <si>
    <t>Parkside Investments plc - Data &amp; Analytics Advisory - Jul 2025</t>
  </si>
  <si>
    <t>Parkside Investments plc - Separation Advisory - Jul 2025</t>
  </si>
  <si>
    <t>Parkside Investments plc - Capital Structure Advisory - Jul 2025</t>
  </si>
  <si>
    <t>Parkside Investments plc - Business Intelligence Consulting - Jul 2025</t>
  </si>
  <si>
    <t>Parkside Investments plc - Equity Advisory - Jul 2025</t>
  </si>
  <si>
    <t>Parkside Investments plc - Portfolio Strategy Advisory - Jul 2025</t>
  </si>
  <si>
    <t>Parkside Investments plc - Digital Transformation Advisory - Jul 2025</t>
  </si>
  <si>
    <t>Parkside Investments plc - Strategic Advisory Services - Jul 2025</t>
  </si>
  <si>
    <t>Parkside Investments plc - M&amp;A Advisory Engagement - Jul 2025</t>
  </si>
  <si>
    <t>Parkside Investments plc - Transaction Support Services - Apr 2025</t>
  </si>
  <si>
    <t>Parkside Investments plc - Transaction Support Services - Jun 2025</t>
  </si>
  <si>
    <t>Parkside Investments plc - Pricing Strategy Advisory - Jun 2025</t>
  </si>
  <si>
    <t>Parkside Investments plc - Transaction Support Services - May 2025</t>
  </si>
  <si>
    <t>Parkside Investments plc - Strategic Advisory Services - Sep 2025</t>
  </si>
  <si>
    <t>Parkside Investments plc - Pricing Strategy Advisory - Sep 2025</t>
  </si>
  <si>
    <t>Pierpont Markets Inc - Capital Structure Advisory - May 2025</t>
  </si>
  <si>
    <t>Pierpont Markets Inc - Restructuring Advisory - May 2025</t>
  </si>
  <si>
    <t>Pierpont Markets Inc - Strategic Advisory Services - May 2025</t>
  </si>
  <si>
    <t>Pierpont Markets Inc - Data &amp; Analytics Advisory - May 2025</t>
  </si>
  <si>
    <t>Pierpont Markets Inc - Portfolio Strategy Advisory - May 2025</t>
  </si>
  <si>
    <t>Pierpont Markets Inc - Investor Relations Advisory - May 2025</t>
  </si>
  <si>
    <t>Pierpont Markets Inc - Digital Transformation Advisory - May 2025</t>
  </si>
  <si>
    <t>Pierpont Markets Inc - Post-Merger Integration - May 2025</t>
  </si>
  <si>
    <t>Pierpont Markets Inc - Pricing Strategy Advisory - Apr 2025</t>
  </si>
  <si>
    <t>Pierpont Markets Inc - Transaction Support Services - Jun 2025</t>
  </si>
  <si>
    <t>Northbridge Wealth AG - Strategic Advisory Services - May 2021</t>
  </si>
  <si>
    <t>Northbridge Wealth AG - Capital Structure Advisory - May 2021</t>
  </si>
  <si>
    <t>Northbridge Wealth AG - Restructuring Advisory - May 2021</t>
  </si>
  <si>
    <t>Northbridge Wealth AG - Business Intelligence Consulting - May 2021</t>
  </si>
  <si>
    <t>Glenmore Markets Ltd - Sector Insights - Industrials - May 2021</t>
  </si>
  <si>
    <t>Glenmore Markets Ltd - Sector Insights - Industrials - Oct 2021</t>
  </si>
  <si>
    <t>Glenmore Markets Ltd - Sector Insights - Industrials - Sep 2021</t>
  </si>
  <si>
    <t>Glenmore Markets Ltd - Sector Insights - Industrials - Nov 2021</t>
  </si>
  <si>
    <t>Glenmore Markets Ltd - Sector Insights - Industrials - Feb 2021</t>
  </si>
  <si>
    <t>Glenmore Markets Ltd - Strategic Advisory Services - Sep 2021</t>
  </si>
  <si>
    <t>Glenmore Markets Ltd - Sector Insights - Industrials - Mar 2022</t>
  </si>
  <si>
    <t>Glenmore Markets Ltd - Strategic Advisory Services - May 2022</t>
  </si>
  <si>
    <t>Glenmore Markets Ltd - Sector Insights - Industrials - Oct 2022</t>
  </si>
  <si>
    <t>Dunmore Holdings - Business Intelligence Consulting - Sep 2025</t>
  </si>
  <si>
    <t>Dunmore Holdings - Working Capital Consulting - Sep 2025</t>
  </si>
  <si>
    <t>Tiverton Holdings - M&amp;A Advisory Engagement - Jan 2024</t>
  </si>
  <si>
    <t>Tiverton Holdings - M&amp;A Advisory Engagement - Jan 2025</t>
  </si>
  <si>
    <t>Pierpont Advisors Inc - Due Diligence Advisory - Aug 2021</t>
  </si>
  <si>
    <t>Pierpont Advisors Inc - Due Diligence Advisory - Nov 2022</t>
  </si>
  <si>
    <t>Pierpont Advisors Inc - Due Diligence Advisory - Jul 2023</t>
  </si>
  <si>
    <t>Pierpont Advisors Inc - Due Diligence Advisory - Jul 2024</t>
  </si>
  <si>
    <t>Pierpont Advisors Inc - Independent Business Review - Jul 2024</t>
  </si>
  <si>
    <t>Pembroke Private - Strategic Advisory Services - Sep 2025</t>
  </si>
  <si>
    <t>Pembroke Wealth Inc - Due Diligence Advisory - Sep 2021</t>
  </si>
  <si>
    <t>Sandringham Resources - Due Diligence Advisory - Apr 2021</t>
  </si>
  <si>
    <t>Sandringham Resources - Benchmarking Study - Jun 2021</t>
  </si>
  <si>
    <t>Ravenscroft Markets Ltd - Transaction Support Services - Aug 2022</t>
  </si>
  <si>
    <t>Ravenscroft Markets Ltd - Growth Strategy Advisory - Aug 2022</t>
  </si>
  <si>
    <t>Ravenscroft Markets Ltd - Digital Transformation Advisory - Aug 2022</t>
  </si>
  <si>
    <t>Ravenscroft Markets Ltd - Post-Merger Integration - Aug 2022</t>
  </si>
  <si>
    <t>Ravenscroft Markets Ltd - Separation Advisory - Aug 2022</t>
  </si>
  <si>
    <t>Ravenscroft Markets Ltd - Investor Relations Advisory - Aug 2022</t>
  </si>
  <si>
    <t>Ravenscroft Markets Ltd - Capital Structure Advisory - Aug 2022</t>
  </si>
  <si>
    <t>Ravenscroft Markets Ltd - Restructuring Advisory - Aug 2022</t>
  </si>
  <si>
    <t>Ravenscroft Markets Ltd - M&amp;A Advisory Engagement - Aug 2022</t>
  </si>
  <si>
    <t>Dalton Credit Ltd - Independent Business Review - May 2023</t>
  </si>
  <si>
    <t>Dalton Credit Ltd - Deal Pipeline License - May 2023</t>
  </si>
  <si>
    <t>Zenith Securities Ltd - Strategic Advisory Services - Nov 2021</t>
  </si>
  <si>
    <t>Zenith Securities Ltd - Capital Structure Advisory - Nov 2021</t>
  </si>
  <si>
    <t>Zenith Securities Ltd - Debt Advisory - Nov 2021</t>
  </si>
  <si>
    <t>Zenith Securities Ltd - Equity Advisory - Nov 2021</t>
  </si>
  <si>
    <t>Zenith Securities Ltd - Strategic Advisory Services - May 2022</t>
  </si>
  <si>
    <t>Zenith Securities Ltd - Capital Structure Advisory - May 2022</t>
  </si>
  <si>
    <t>Zenith Securities Ltd - M&amp;A Advisory Engagement - May 2022</t>
  </si>
  <si>
    <t>Zenith Securities Ltd - Debt Advisory - May 2022</t>
  </si>
  <si>
    <t>Zenith Securities Ltd - Equity Advisory - May 2022</t>
  </si>
  <si>
    <t>Zenith Securities Ltd - IPO Readiness Advisory - May 2022</t>
  </si>
  <si>
    <t>Zenith Securities Ltd - Strategic Advisory Services - Sep 2022</t>
  </si>
  <si>
    <t>Zenith Securities Ltd - M&amp;A Advisory Engagement - Sep 2022</t>
  </si>
  <si>
    <t>Zenith Securities Ltd - Strategic Advisory Services - Nov 2022</t>
  </si>
  <si>
    <t>Zenith Securities Ltd - M&amp;A Advisory Engagement - Nov 2022</t>
  </si>
  <si>
    <t>Zenith Securities Ltd - Debt Advisory - Nov 2022</t>
  </si>
  <si>
    <t>Zenith Securities Ltd - Equity Advisory - Nov 2022</t>
  </si>
  <si>
    <t>Zenith Securities Ltd - IPO Readiness Advisory - Nov 2022</t>
  </si>
  <si>
    <t>Zenith Securities Ltd - Capital Structure Advisory - Nov 2022</t>
  </si>
  <si>
    <t>Zenith Securities Ltd - Strategic Advisory Services - May 2023</t>
  </si>
  <si>
    <t>Zenith Securities Ltd - M&amp;A Advisory Engagement - May 2023</t>
  </si>
  <si>
    <t>Zenith Securities Ltd - Strategic Advisory Services - Nov 2023</t>
  </si>
  <si>
    <t>Zenith Securities Ltd - M&amp;A Advisory Engagement - Nov 2023</t>
  </si>
  <si>
    <t>Zenith Securities Ltd - Strategic Advisory Services - Apr 2023</t>
  </si>
  <si>
    <t>Zenith Securities Ltd - M&amp;A Advisory Engagement - Apr 2023</t>
  </si>
  <si>
    <t>Zenith Securities Ltd - Capital Structure Advisory - Feb 2023</t>
  </si>
  <si>
    <t>Zenith Securities Ltd - Transaction Support Services - Feb 2023</t>
  </si>
  <si>
    <t>Zenith Securities Ltd - Capital Structure Advisory - Oct 2023</t>
  </si>
  <si>
    <t>Zenith Securities Ltd - Restructuring Advisory - Oct 2023</t>
  </si>
  <si>
    <t>Zenith Securities Ltd - Strategic Advisory Services - Oct 2023</t>
  </si>
  <si>
    <t>Zenith Securities Ltd - M&amp;A Advisory Engagement - Oct 2023</t>
  </si>
  <si>
    <t>Zenith Securities Ltd - Equity Advisory - Oct 2023</t>
  </si>
  <si>
    <t>Zenith Securities Ltd - Debt Advisory - Oct 2023</t>
  </si>
  <si>
    <t>Zenith Securities Ltd - IPO Readiness Advisory - Oct 2023</t>
  </si>
  <si>
    <t>Zenith Securities Ltd - Capital Structure Advisory - Nov 2023</t>
  </si>
  <si>
    <t>Zenith Securities Ltd - Transaction Support Services - Nov 2023</t>
  </si>
  <si>
    <t>Zenith Securities Ltd - Strategic Advisory Services - Aug 2024</t>
  </si>
  <si>
    <t>Zenith Securities Ltd - Restructuring Advisory - Aug 2024</t>
  </si>
  <si>
    <t>Zenith Securities Ltd - Capital Structure Advisory - Aug 2024</t>
  </si>
  <si>
    <t>Zenith Securities Ltd - M&amp;A Advisory Engagement - Aug 2024</t>
  </si>
  <si>
    <t>Zenith Securities Ltd - Debt Advisory - Aug 2024</t>
  </si>
  <si>
    <t>Zenith Securities Ltd - Equity Advisory - Aug 2024</t>
  </si>
  <si>
    <t>Zenith Securities Ltd - Investor Relations Advisory - Aug 2024</t>
  </si>
  <si>
    <t>Zenith Securities Ltd - M&amp;A Advisory Engagement - Sep 2024</t>
  </si>
  <si>
    <t>Zenith Securities Ltd - Strategic Advisory Services - Sep 2024</t>
  </si>
  <si>
    <t>Zenith Securities Ltd - Equity Advisory - Sep 2024</t>
  </si>
  <si>
    <t>Zenith Securities Ltd - Debt Advisory - Sep 2024</t>
  </si>
  <si>
    <t>Zenith Securities Ltd - Investor Relations Advisory - Sep 2024</t>
  </si>
  <si>
    <t>Zenith Securities Ltd - Investor Relations Advisory - Oct 2024</t>
  </si>
  <si>
    <t>Zenith Securities Ltd - Debt Advisory - Oct 2024</t>
  </si>
  <si>
    <t>Zenith Securities Ltd - Equity Advisory - Oct 2024</t>
  </si>
  <si>
    <t>Zenith Securities Ltd - Strategic Advisory Services - Oct 2024</t>
  </si>
  <si>
    <t>Zenith Securities Ltd - M&amp;A Advisory Engagement - Oct 2024</t>
  </si>
  <si>
    <t>Zenith Securities Ltd - Strategic Advisory Services - Nov 2024</t>
  </si>
  <si>
    <t>Zenith Securities Ltd - M&amp;A Advisory Engagement - Nov 2024</t>
  </si>
  <si>
    <t>Zenith Securities Ltd - Restructuring Advisory - Sep 2024</t>
  </si>
  <si>
    <t>Zenith Securities Ltd - Capital Structure Advisory - Sep 2024</t>
  </si>
  <si>
    <t>Zenith Securities Ltd - Investor Relations Advisory - Feb 2025</t>
  </si>
  <si>
    <t>Zenith Securities Ltd - Strategic Advisory Services - Feb 2025</t>
  </si>
  <si>
    <t>Zenith Securities Ltd - M&amp;A Advisory Engagement - Feb 2025</t>
  </si>
  <si>
    <t>Zenith Securities Ltd - Debt Advisory - Feb 2025</t>
  </si>
  <si>
    <t>Zenith Securities Ltd - Equity Advisory - Feb 2025</t>
  </si>
  <si>
    <t>Zenith Securities Ltd - Strategic Advisory Services - Jan 2025</t>
  </si>
  <si>
    <t>Zenith Securities Ltd - Restructuring Advisory - Jan 2025</t>
  </si>
  <si>
    <t>Zenith Securities Ltd - Investor Relations Advisory - Jan 2025</t>
  </si>
  <si>
    <t>Zenith Securities Ltd - Debt Advisory - Jan 2025</t>
  </si>
  <si>
    <t>Zenith Securities Ltd - Equity Advisory - Jan 2025</t>
  </si>
  <si>
    <t>Zenith Securities Ltd - Capital Structure Advisory - Jan 2025</t>
  </si>
  <si>
    <t>Zenith Securities Ltd - M&amp;A Advisory Engagement - Jan 2025</t>
  </si>
  <si>
    <t>Zenith Securities Ltd - Investor Relations Advisory - Oct 2025</t>
  </si>
  <si>
    <t>Zenith Securities Ltd - Debt Advisory - Oct 2025</t>
  </si>
  <si>
    <t>Zenith Securities Ltd - M&amp;A Advisory Engagement - Oct 2025</t>
  </si>
  <si>
    <t>Zenith Securities Ltd - Equity Advisory - Oct 2025</t>
  </si>
  <si>
    <t>Zenith Securities Ltd - Strategic Advisory Services - Oct 2025</t>
  </si>
  <si>
    <t>Yorkshire Resources plc - Restructuring Advisory - Aug 2021</t>
  </si>
  <si>
    <t>Yorkshire Resources plc - Capital Structure Advisory - Aug 2021</t>
  </si>
  <si>
    <t>Yorkshire Resources plc - Strategic Advisory Services - Aug 2021</t>
  </si>
  <si>
    <t>Yorkshire Resources plc - Business Intelligence Consulting - Aug 2021</t>
  </si>
  <si>
    <t>Yorkshire Resources plc - Equity Advisory - Aug 2021</t>
  </si>
  <si>
    <t>Yorkshire Resources plc - Debt Advisory - Aug 2021</t>
  </si>
  <si>
    <t>Yorkshire Resources plc - Transaction Support Services - Aug 2021</t>
  </si>
  <si>
    <t>Yorkshire Resources plc - Benchmarking Study - Aug 2021</t>
  </si>
  <si>
    <t>Yorkshire Resources plc - M&amp;A Advisory Engagement - Mar 2021</t>
  </si>
  <si>
    <t>Yorkshire Resources plc - Strategic Advisory Services - May 2021</t>
  </si>
  <si>
    <t>Yorkshire Resources plc - Capital Structure Advisory - May 2021</t>
  </si>
  <si>
    <t>Yorkshire Resources plc - Restructuring Advisory - May 2021</t>
  </si>
  <si>
    <t>Yorkshire Resources plc - Debt Advisory - May 2021</t>
  </si>
  <si>
    <t>Yorkshire Resources plc - Benchmarking Study - May 2021</t>
  </si>
  <si>
    <t>Yorkshire Resources plc - Pricing Strategy Advisory - Apr 2021</t>
  </si>
  <si>
    <t>Yorkshire Resources plc - Benchmarking Study - Dec 2021</t>
  </si>
  <si>
    <t>Yorkshire Resources plc - Transaction Support Services - Dec 2021</t>
  </si>
  <si>
    <t>Yorkshire Resources plc - Pricing Strategy Advisory - Dec 2021</t>
  </si>
  <si>
    <t>Yorkshire Resources plc - Pricing Strategy Advisory - Apr 2022</t>
  </si>
  <si>
    <t>Yorkshire Resources plc - Strategic Advisory Services - Aug 2022</t>
  </si>
  <si>
    <t>Yorkshire Resources plc - Transaction Support Services - Aug 2022</t>
  </si>
  <si>
    <t>Yorkshire Resources plc - Debt Advisory - Aug 2022</t>
  </si>
  <si>
    <t>Yorkshire Resources plc - Equity Advisory - Aug 2022</t>
  </si>
  <si>
    <t>Yorkshire Resources plc - Restructuring Advisory - Aug 2022</t>
  </si>
  <si>
    <t>Yorkshire Resources plc - Capital Structure Advisory - Aug 2022</t>
  </si>
  <si>
    <t>Yorkshire Resources plc - Business Intelligence Consulting - Aug 2022</t>
  </si>
  <si>
    <t>Yorkshire Resources plc - ESG Advisory - Aug 2022</t>
  </si>
  <si>
    <t>Yorkshire Resources plc - Strategic Advisory Services - May 2022</t>
  </si>
  <si>
    <t>Yorkshire Resources plc - Project Support - Full Day - May 2022</t>
  </si>
  <si>
    <t>Yorkshire Resources plc - Benchmarking Study - May 2022</t>
  </si>
  <si>
    <t>Yorkshire Resources plc - Operational Due Diligence - May 2022</t>
  </si>
  <si>
    <t>Yorkshire Resources plc - Financial Due Diligence - May 2022</t>
  </si>
  <si>
    <t>Yorkshire Resources plc - Corporate Finance Advisory - May 2022</t>
  </si>
  <si>
    <t>Yorkshire Resources plc - Commercial Due Diligence - May 2022</t>
  </si>
  <si>
    <t>Yorkshire Resources plc - Pricing Strategy Advisory - Feb 2022</t>
  </si>
  <si>
    <t>Yorkshire Resources plc - Pricing Strategy Advisory - May 2022</t>
  </si>
  <si>
    <t>Yorkshire Resources plc - Strategic Advisory Services - Sep 2022</t>
  </si>
  <si>
    <t>Yorkshire Resources plc - Restructuring Advisory - Sep 2022</t>
  </si>
  <si>
    <t>Yorkshire Resources plc - Capital Structure Advisory - Sep 2022</t>
  </si>
  <si>
    <t>Yorkshire Resources plc - Debt Advisory - Sep 2022</t>
  </si>
  <si>
    <t>Yorkshire Resources plc - IPO Readiness Advisory - Sep 2022</t>
  </si>
  <si>
    <t>Yorkshire Resources plc - Business Intelligence Consulting - Sep 2022</t>
  </si>
  <si>
    <t>Yorkshire Resources plc - Pricing Strategy Advisory - Feb 2023</t>
  </si>
  <si>
    <t>Yorkshire Resources plc - Strategic Advisory Services - Aug 2023</t>
  </si>
  <si>
    <t>Yorkshire Resources plc - Data &amp; Analytics Advisory - Aug 2023</t>
  </si>
  <si>
    <t>Yorkshire Resources plc - Debt Advisory - Aug 2023</t>
  </si>
  <si>
    <t>Yorkshire Resources plc - IPO Readiness Advisory - Aug 2023</t>
  </si>
  <si>
    <t>Yorkshire Resources plc - Equity Advisory - Aug 2023</t>
  </si>
  <si>
    <t>Yorkshire Resources plc - Business Intelligence Consulting - Aug 2023</t>
  </si>
  <si>
    <t>Yorkshire Resources plc - M&amp;A Advisory Engagement - Aug 2023</t>
  </si>
  <si>
    <t>Yorkshire Resources plc - Pricing Strategy Advisory - Mar 2023</t>
  </si>
  <si>
    <t>Yorkshire Resources plc - Pricing Strategy Advisory - Apr 2023</t>
  </si>
  <si>
    <t>Yorkshire Resources plc - Pricing Strategy Advisory - Jun 2023</t>
  </si>
  <si>
    <t>Yorkshire Resources plc - Transaction Support Services - Jun 2023</t>
  </si>
  <si>
    <t>Yorkshire Resources plc - Strategic Advisory Services - Jun 2023</t>
  </si>
  <si>
    <t>Yorkshire Resources plc - Strategic Advisory Services - Jun 2024</t>
  </si>
  <si>
    <t>Yorkshire Resources plc - Strategic Advisory Services - Jul 2024</t>
  </si>
  <si>
    <t>Yorkshire Resources plc - Data &amp; Analytics Advisory - Jul 2024</t>
  </si>
  <si>
    <t>Yorkshire Resources plc - Business Intelligence Consulting - Jul 2024</t>
  </si>
  <si>
    <t>Yorkshire Resources plc - M&amp;A Advisory Engagement - Jul 2024</t>
  </si>
  <si>
    <t>Yorkshire Resources plc - Debt Advisory - Jul 2024</t>
  </si>
  <si>
    <t>Yorkshire Resources plc - Equity Advisory - Jul 2024</t>
  </si>
  <si>
    <t>Yorkshire Resources plc - IPO Readiness Advisory - Jul 2024</t>
  </si>
  <si>
    <t>Yorkshire Resources plc - Strategic Advisory Services - Jun 2025</t>
  </si>
  <si>
    <t>Yorkshire Resources plc - Strategic Advisory Services - Jul 2025</t>
  </si>
  <si>
    <t>Yorkshire Resources plc - Business Intelligence Consulting - Jul 2025</t>
  </si>
  <si>
    <t>Yorkshire Resources plc - Debt Advisory - Jul 2025</t>
  </si>
  <si>
    <t>Yorkshire Resources plc - M&amp;A Advisory Engagement - Jul 2025</t>
  </si>
  <si>
    <t>Sterling Global Inc - Due Diligence Advisory - Sep 2023</t>
  </si>
  <si>
    <t>Orwell Fund AG - Debt Advisory - Oct 2024</t>
  </si>
  <si>
    <t>Orwell Fund AG - Project Support - Half Day - Oct 2024</t>
  </si>
  <si>
    <t>Glendale Strategies LLP - M&amp;A Advisory Engagement - Nov 2023</t>
  </si>
  <si>
    <t>Inverness Capital LLP - Strategic Advisory Services - Feb 2025</t>
  </si>
  <si>
    <t>Inverness Capital LLP - Operational Due Diligence - Feb 2025</t>
  </si>
  <si>
    <t>Inverness Capital LLP - Financial Due Diligence - Feb 2025</t>
  </si>
  <si>
    <t>Inverness Capital LLP - Corporate Finance Advisory - Feb 2025</t>
  </si>
  <si>
    <t>Inverness Capital LLP - M&amp;A Advisory Engagement - Jul 2024</t>
  </si>
  <si>
    <t>Dearborn Advisors Ltd - Corporate Finance Advisory - Nov 2024</t>
  </si>
  <si>
    <t>Hadley Credit Inc - M&amp;A Advisory Engagement - Feb 2025</t>
  </si>
  <si>
    <t>Elmwood Strategies SA - Strategic Advisory Services - Feb 2025</t>
  </si>
  <si>
    <t>Inverness Investments SA - Strategic Advisory Services - Aug 2023</t>
  </si>
  <si>
    <t>Westbrook Global LLC - Strategic Advisory Services - Apr 2021</t>
  </si>
  <si>
    <t>Westbrook Global LLC - Strategic Advisory Services - Aug 2021</t>
  </si>
  <si>
    <t>Westbrook Global LLC - Capital Structure Advisory - Aug 2021</t>
  </si>
  <si>
    <t>Westbrook Global LLC - Restructuring Advisory - Aug 2021</t>
  </si>
  <si>
    <t>Westbrook Global LLC - Strategic Advisory Services - Apr 2022</t>
  </si>
  <si>
    <t>Westbrook Global LLC - Strategic Advisory Services - Aug 2022</t>
  </si>
  <si>
    <t>Westbrook Global LLC - Capital Structure Advisory - Aug 2022</t>
  </si>
  <si>
    <t>Westbrook Global LLC - Restructuring Advisory - Aug 2022</t>
  </si>
  <si>
    <t>Westbrook Global LLC - Strategic Advisory Services - May 2022</t>
  </si>
  <si>
    <t>Westbrook Global LLC - Change Management Advisory - May 2022</t>
  </si>
  <si>
    <t>Westbrook Global LLC - Strategic Advisory Services - May 2023</t>
  </si>
  <si>
    <t>Westbrook Global LLC - Operational Due Diligence - May 2023</t>
  </si>
  <si>
    <t>Westbrook Global LLC - Financial Due Diligence - May 2023</t>
  </si>
  <si>
    <t>Westbrook Global LLC - Partner Workshop - May 2023</t>
  </si>
  <si>
    <t>Westbrook Global LLC - Strategic Advisory Services - Aug 2023</t>
  </si>
  <si>
    <t>Westbrook Global LLC - Financial Due Diligence - Aug 2023</t>
  </si>
  <si>
    <t>Westbrook Global LLC - Operational Due Diligence - Aug 2023</t>
  </si>
  <si>
    <t>Westbrook Global LLC - Partner Workshop - Aug 2023</t>
  </si>
  <si>
    <t>Westbrook Global LLC - Capital Structure Advisory - Aug 2023</t>
  </si>
  <si>
    <t>Westbrook Global LLC - Data &amp; Analytics Advisory - May 2023</t>
  </si>
  <si>
    <t>Westbrook Global LLC - Change Management Advisory - May 2023</t>
  </si>
  <si>
    <t>Westbrook Global LLC - Restructuring Advisory - May 2023</t>
  </si>
  <si>
    <t>Westbrook Global LLC - Capital Structure Advisory - May 2023</t>
  </si>
  <si>
    <t>Westbrook Global LLC - Transaction Support Services - Jun 2023</t>
  </si>
  <si>
    <t>Westbrook Global LLC - Forensic Advisory - Jun 2023</t>
  </si>
  <si>
    <t>Westbrook Global LLC - Change Management Advisory - Jun 2023</t>
  </si>
  <si>
    <t>Westbrook Global LLC - Capital Structure Advisory - Jun 2023</t>
  </si>
  <si>
    <t>Westbrook Global LLC - Strategic Advisory Services - May 2024</t>
  </si>
  <si>
    <t>Westbrook Global LLC - Data &amp; Analytics Advisory - May 2024</t>
  </si>
  <si>
    <t>Westbrook Global LLC - Digital Transformation Advisory - May 2024</t>
  </si>
  <si>
    <t>Westbrook Global LLC - Post-Merger Integration - May 2024</t>
  </si>
  <si>
    <t>Westbrook Global LLC - Carve-Out Advisory - May 2024</t>
  </si>
  <si>
    <t>Westbrook Global LLC - Separation Advisory - May 2024</t>
  </si>
  <si>
    <t>Westbrook Global LLC - Investor Relations Advisory - May 2024</t>
  </si>
  <si>
    <t>Westbrook Global LLC - Portfolio Strategy Advisory - May 2024</t>
  </si>
  <si>
    <t>Westbrook Global LLC - Restructuring Advisory - May 2024</t>
  </si>
  <si>
    <t>Westbrook Global LLC - Capital Structure Advisory - May 2024</t>
  </si>
  <si>
    <t>Westbrook Global LLC - Change Management Advisory - May 2024</t>
  </si>
  <si>
    <t>Westbrook Global LLC - Operational Due Diligence - May 2024</t>
  </si>
  <si>
    <t>Westbrook Global LLC - Financial Due Diligence - May 2024</t>
  </si>
  <si>
    <t>Westbrook Global LLC - Partner Workshop - May 2024</t>
  </si>
  <si>
    <t>Westbrook Global LLC - Strategic Advisory Services - Aug 2024</t>
  </si>
  <si>
    <t>Westbrook Global LLC - Digital Transformation Advisory - Aug 2024</t>
  </si>
  <si>
    <t>Westbrook Global LLC - Post-Merger Integration - Aug 2024</t>
  </si>
  <si>
    <t>Westbrook Global LLC - Separation Advisory - Aug 2024</t>
  </si>
  <si>
    <t>Westbrook Global LLC - Carve-Out Advisory - Aug 2024</t>
  </si>
  <si>
    <t>Westbrook Global LLC - Investor Relations Advisory - Aug 2024</t>
  </si>
  <si>
    <t>Westbrook Global LLC - Portfolio Strategy Advisory - Aug 2024</t>
  </si>
  <si>
    <t>Westbrook Global LLC - Debt Advisory - Aug 2024</t>
  </si>
  <si>
    <t>Westbrook Global LLC - Equity Advisory - Aug 2024</t>
  </si>
  <si>
    <t>Westbrook Global LLC - Operational Due Diligence - Aug 2024</t>
  </si>
  <si>
    <t>Westbrook Global LLC - Financial Due Diligence - Aug 2024</t>
  </si>
  <si>
    <t>Westbrook Global LLC - Partner Workshop - Aug 2024</t>
  </si>
  <si>
    <t>Westbrook Global LLC - Strategic Advisory Services - Jun 2024</t>
  </si>
  <si>
    <t>Westbrook Global LLC - Digital Transformation Advisory - Jun 2024</t>
  </si>
  <si>
    <t>Westbrook Global LLC - Post-Merger Integration - Jun 2024</t>
  </si>
  <si>
    <t>Westbrook Global LLC - Carve-Out Advisory - Jun 2024</t>
  </si>
  <si>
    <t>Westbrook Global LLC - Separation Advisory - Jun 2024</t>
  </si>
  <si>
    <t>Westbrook Global LLC - Investor Relations Advisory - Jun 2024</t>
  </si>
  <si>
    <t>Westbrook Global LLC - Portfolio Strategy Advisory - Jun 2024</t>
  </si>
  <si>
    <t>Westbrook Global LLC - Change Management Advisory - Jun 2024</t>
  </si>
  <si>
    <t>Westbrook Global LLC - Capital Structure Advisory - Jun 2024</t>
  </si>
  <si>
    <t>Westbrook Global LLC - Risk Advisory Services - Jan 2024</t>
  </si>
  <si>
    <t>Westbrook Global LLC - Risk Advisory Services - Sep 2024</t>
  </si>
  <si>
    <t>Westbrook Global LLC - Strategic Advisory Services - May 2025</t>
  </si>
  <si>
    <t>Westbrook Global LLC - Operational Due Diligence - May 2025</t>
  </si>
  <si>
    <t>Westbrook Global LLC - Financial Due Diligence - May 2025</t>
  </si>
  <si>
    <t>Westbrook Global LLC - Partner Workshop - May 2025</t>
  </si>
  <si>
    <t>Westbrook Global LLC - Change Management Advisory - May 2025</t>
  </si>
  <si>
    <t>Westbrook Global LLC - Data &amp; Analytics Advisory - May 2025</t>
  </si>
  <si>
    <t>Westbrook Global LLC - Portfolio Strategy Advisory - May 2025</t>
  </si>
  <si>
    <t>Westbrook Global LLC - Post-Merger Integration - May 2025</t>
  </si>
  <si>
    <t>Westbrook Global LLC - Digital Transformation Advisory - May 2025</t>
  </si>
  <si>
    <t>Westbrook Global LLC - Investor Relations Advisory - May 2025</t>
  </si>
  <si>
    <t>Westbrook Global LLC - Separation Advisory - May 2025</t>
  </si>
  <si>
    <t>Westbrook Global LLC - Carve-Out Advisory - May 2025</t>
  </si>
  <si>
    <t>Westbrook Global LLC - Restructuring Advisory - May 2025</t>
  </si>
  <si>
    <t>Westbrook Global LLC - Capital Structure Advisory - May 2025</t>
  </si>
  <si>
    <t>Westbrook Global LLC - Strategic Advisory Services - Aug 2025</t>
  </si>
  <si>
    <t>Westbrook Global LLC - Separation Advisory - Aug 2025</t>
  </si>
  <si>
    <t>Westbrook Global LLC - Post-Merger Integration - Aug 2025</t>
  </si>
  <si>
    <t>Westbrook Global LLC - Digital Transformation Advisory - Aug 2025</t>
  </si>
  <si>
    <t>Westbrook Global LLC - Equity Advisory - Aug 2025</t>
  </si>
  <si>
    <t>Westbrook Global LLC - Debt Advisory - Aug 2025</t>
  </si>
  <si>
    <t>Westbrook Global LLC - Portfolio Strategy Advisory - Aug 2025</t>
  </si>
  <si>
    <t>Westbrook Global LLC - Investor Relations Advisory - Aug 2025</t>
  </si>
  <si>
    <t>Westbrook Global LLC - Carve-Out Advisory - Aug 2025</t>
  </si>
  <si>
    <t>Westbrook Global LLC - Restructuring Advisory - Aug 2025</t>
  </si>
  <si>
    <t>Westbrook Global LLC - Risk Advisory Services - Jan 2025</t>
  </si>
  <si>
    <t>Westbrook Global LLC - Risk Advisory Services - May 2025</t>
  </si>
  <si>
    <t>Ironside Management Ltd - Data &amp; Analytics Advisory - Sep 2023</t>
  </si>
  <si>
    <t>Ironside Management Ltd - Strategic Advisory Services - Sep 2023</t>
  </si>
  <si>
    <t>Ironside Management Ltd - M&amp;A Advisory Engagement - Sep 2023</t>
  </si>
  <si>
    <t>Ironside Management Ltd - Operational Due Diligence - Sep 2023</t>
  </si>
  <si>
    <t>Ironside Management Ltd - Debt Advisory - Sep 2023</t>
  </si>
  <si>
    <t>Juniper Markets - Pricing Strategy Advisory - May 2021</t>
  </si>
  <si>
    <t>Juniper Markets - Pricing Strategy Advisory - Nov 2021</t>
  </si>
  <si>
    <t>Juniper Markets - Transaction Support Services - Jan 2025</t>
  </si>
  <si>
    <t>Juniper Markets - Financial Due Diligence - Jan 2025</t>
  </si>
  <si>
    <t>Juniper Markets - Commercial Due Diligence - Jan 2025</t>
  </si>
  <si>
    <t>Juniper Markets - Corporate Finance Advisory - Jan 2025</t>
  </si>
  <si>
    <t>Juniper Markets - Transaction Support Services - Sep 2025</t>
  </si>
  <si>
    <t>Glenmore Global - Strategic Advisory Services - Jan 2021</t>
  </si>
  <si>
    <t>Glenmore Global - Strategic Advisory Services - Mar 2021</t>
  </si>
  <si>
    <t>Glenmore Global - Strategic Advisory Services - Apr 2021</t>
  </si>
  <si>
    <t>Glenmore Global - Strategic Advisory Services - May 2021</t>
  </si>
  <si>
    <t>Glenmore Global - Strategic Advisory Services - Jul 2021</t>
  </si>
  <si>
    <t>Glenmore Global - Strategic Advisory Services - Nov 2021</t>
  </si>
  <si>
    <t>Glenmore Global - Strategic Advisory Services - Sep 2021</t>
  </si>
  <si>
    <t>Glenmore Global - Strategic Advisory Services - Oct 2021</t>
  </si>
  <si>
    <t>Glenmore Global - Transaction Support Services - Apr 2021</t>
  </si>
  <si>
    <t>Glenmore Global - Transaction Support Services - May 2021</t>
  </si>
  <si>
    <t>Glenmore Global - Strategic Advisory Services - Jun 2021</t>
  </si>
  <si>
    <t>Glenmore Global - Strategic Advisory Services - Jan 2022</t>
  </si>
  <si>
    <t>Glenmore Global - Strategic Advisory Services - Feb 2022</t>
  </si>
  <si>
    <t>Glenmore Global - Strategic Advisory Services - May 2022</t>
  </si>
  <si>
    <t>Glenmore Global - Financial Due Diligence - May 2022</t>
  </si>
  <si>
    <t>Glenmore Global - Commercial Due Diligence - May 2022</t>
  </si>
  <si>
    <t>Glenmore Global - Corporate Finance Advisory - May 2022</t>
  </si>
  <si>
    <t>Glenmore Global - Strategic Advisory Services - Jun 2022</t>
  </si>
  <si>
    <t>Glenmore Global - Corporate Finance Advisory - Jun 2022</t>
  </si>
  <si>
    <t>Glenmore Global - Commercial Due Diligence - Jun 2022</t>
  </si>
  <si>
    <t>Glenmore Global - Financial Due Diligence - Jun 2022</t>
  </si>
  <si>
    <t>Glenmore Global - Strategic Advisory Services - Sep 2022</t>
  </si>
  <si>
    <t>Glenmore Global - Financial Due Diligence - Sep 2022</t>
  </si>
  <si>
    <t>Glenmore Global - Corporate Finance Advisory - Sep 2022</t>
  </si>
  <si>
    <t>Glenmore Global - Commercial Due Diligence - Sep 2022</t>
  </si>
  <si>
    <t>Glenmore Global - Operating Model Advisory - Sep 2022</t>
  </si>
  <si>
    <t>Glenmore Global - Operational Due Diligence - Sep 2022</t>
  </si>
  <si>
    <t>Glenmore Global - Strategic Advisory Services - Oct 2022</t>
  </si>
  <si>
    <t>Glenmore Global - Financial Due Diligence - Oct 2022</t>
  </si>
  <si>
    <t>Glenmore Global - Commercial Due Diligence - Oct 2022</t>
  </si>
  <si>
    <t>Glenmore Global - Corporate Finance Advisory - Oct 2022</t>
  </si>
  <si>
    <t>Glenmore Global - Strategic Advisory Services - Nov 2022</t>
  </si>
  <si>
    <t>Glenmore Global - Corporate Finance Advisory - Nov 2022</t>
  </si>
  <si>
    <t>Glenmore Global - Financial Due Diligence - Nov 2022</t>
  </si>
  <si>
    <t>Glenmore Global - Commercial Due Diligence - Nov 2022</t>
  </si>
  <si>
    <t>Glenmore Global - Strategic Advisory Services - Mar 2022</t>
  </si>
  <si>
    <t>Glenmore Global - Transaction Support Services - Nov 2022</t>
  </si>
  <si>
    <t>Whitaker Resources LLP - Pricing Strategy Advisory - Feb 2021</t>
  </si>
  <si>
    <t>Whitaker Resources LLP - Pricing Strategy Advisory - Mar 2021</t>
  </si>
  <si>
    <t>Whitaker Resources LLP - Pricing Strategy Advisory - Oct 2021</t>
  </si>
  <si>
    <t>Whitaker Resources LLP - Pricing Strategy Advisory - Feb 2022</t>
  </si>
  <si>
    <t>Whitaker Resources LLP - Pricing Strategy Advisory - Mar 2022</t>
  </si>
  <si>
    <t>Whitaker Resources LLP - Pricing Strategy Advisory - Sep 2022</t>
  </si>
  <si>
    <t>Whitaker Resources LLP - Pricing Strategy Advisory - Nov 2022</t>
  </si>
  <si>
    <t>Whitaker Resources LLP - Pricing Strategy Advisory - Mar 2023</t>
  </si>
  <si>
    <t>Whitaker Resources LLP - Pricing Strategy Advisory - Nov 2023</t>
  </si>
  <si>
    <t>Whitaker Resources LLP - Pricing Strategy Advisory - Nov 2024</t>
  </si>
  <si>
    <t>Whitaker Resources LLP - Pricing Strategy Advisory - Feb 2024</t>
  </si>
  <si>
    <t>Whitaker Resources LLP - Pricing Strategy Advisory - Nov 2025</t>
  </si>
  <si>
    <t>Whitaker Resources LLP - Pricing Strategy Advisory - Feb 2025</t>
  </si>
  <si>
    <t>Newbury Group - Strategic Advisory Services - Oct 2022</t>
  </si>
  <si>
    <t>Newbury Group - Strategic Advisory Services - Oct 2023</t>
  </si>
  <si>
    <t>Newbury Group - Operating Model Advisory - Apr 2023</t>
  </si>
  <si>
    <t>Newbury Group - Pricing Strategy Advisory - Mar 2023</t>
  </si>
  <si>
    <t>Newbury Group - Pricing Strategy Advisory - Apr 2023</t>
  </si>
  <si>
    <t>Newbury Group - Pricing Strategy Advisory - Oct 2023</t>
  </si>
  <si>
    <t>Newbury Group - Strategic Advisory Services - Apr 2024</t>
  </si>
  <si>
    <t>Newbury Group - Pricing Strategy Advisory - Mar 2024</t>
  </si>
  <si>
    <t>Newbury Group - Pricing Strategy Advisory - Sep 2024</t>
  </si>
  <si>
    <t>Newbury Group - Strategic Advisory Services - Nov 2024</t>
  </si>
  <si>
    <t>Newbury Group - Strategic Advisory Services - May 2025</t>
  </si>
  <si>
    <t>Newbury Group - Strategic Advisory Services - Nov 2025</t>
  </si>
  <si>
    <t>Jessup Equity - M&amp;A Advisory Engagement - Jun 2025</t>
  </si>
  <si>
    <t>Forester Partners Ltd - Operating Model Advisory - Jun 2023</t>
  </si>
  <si>
    <t>Forester Partners Ltd - Restructuring Advisory - Jun 2023</t>
  </si>
  <si>
    <t>Forester Partners Ltd - Capital Structure Advisory - Jun 2023</t>
  </si>
  <si>
    <t>Forester Partners Ltd - IPO Readiness Advisory - Jun 2023</t>
  </si>
  <si>
    <t>Forester Partners Ltd - Tax Advisory Services - Jun 2023</t>
  </si>
  <si>
    <t>Forester Partners Ltd - Financial Due Diligence - Jun 2023</t>
  </si>
  <si>
    <t>Forester Partners Ltd - Operational Due Diligence - Jun 2023</t>
  </si>
  <si>
    <t>Forester Partners Ltd - Commercial Due Diligence - Jun 2023</t>
  </si>
  <si>
    <t>Forester Partners Ltd - Corporate Finance Advisory - Jun 2023</t>
  </si>
  <si>
    <t>Forester Partners Ltd - M&amp;A Advisory Engagement - Jul 2023</t>
  </si>
  <si>
    <t>Forester Partners Ltd - Strategic Advisory Services - Jul 2023</t>
  </si>
  <si>
    <t>Forester Partners Ltd - Debt Advisory - Jul 2023</t>
  </si>
  <si>
    <t>Forester Partners Ltd - IPO Readiness Advisory - Jul 2023</t>
  </si>
  <si>
    <t>Forester Partners Ltd - Capital Structure Advisory - Jul 2023</t>
  </si>
  <si>
    <t>Forester Partners Ltd - Restructuring Advisory - Jul 2023</t>
  </si>
  <si>
    <t>Forester Partners Ltd - Business Intelligence Consulting - Jul 2023</t>
  </si>
  <si>
    <t>Forester Partners Ltd - Transaction Support Services - Jul 2023</t>
  </si>
  <si>
    <t>Forester Partners Ltd - Tax Advisory Services - Jul 2023</t>
  </si>
  <si>
    <t>Forester Partners Ltd - Corporate Finance Advisory - Jul 2023</t>
  </si>
  <si>
    <t>Forester Partners Ltd - Operational Due Diligence - Jul 2023</t>
  </si>
  <si>
    <t>Forester Partners Ltd - Financial Due Diligence - Jul 2023</t>
  </si>
  <si>
    <t>Forester Partners Ltd - Commercial Due Diligence - Jul 2023</t>
  </si>
  <si>
    <t>Forester Partners Ltd - M&amp;A Advisory Engagement - May 2023</t>
  </si>
  <si>
    <t>Forester Partners Ltd - Strategic Advisory Services - Jun 2024</t>
  </si>
  <si>
    <t>Forester Partners Ltd - IPO Readiness Advisory - Jun 2024</t>
  </si>
  <si>
    <t>Forester Partners Ltd - Tax Advisory Services - Jun 2024</t>
  </si>
  <si>
    <t>Forester Partners Ltd - Capital Structure Advisory - Jun 2024</t>
  </si>
  <si>
    <t>Forester Partners Ltd - Restructuring Advisory - Jun 2024</t>
  </si>
  <si>
    <t>Forester Partners Ltd - Operational Due Diligence - Jun 2024</t>
  </si>
  <si>
    <t>Forester Partners Ltd - Financial Due Diligence - Jun 2024</t>
  </si>
  <si>
    <t>Forester Partners Ltd - Corporate Finance Advisory - Jun 2024</t>
  </si>
  <si>
    <t>Forester Partners Ltd - Commercial Due Diligence - Jun 2024</t>
  </si>
  <si>
    <t>Forester Partners Ltd - Strategic Advisory Services - Jul 2024</t>
  </si>
  <si>
    <t>Forester Partners Ltd - M&amp;A Advisory Engagement - Jul 2024</t>
  </si>
  <si>
    <t>Forester Partners Ltd - IPO Readiness Advisory - Jul 2024</t>
  </si>
  <si>
    <t>Forester Partners Ltd - Debt Advisory - Jul 2024</t>
  </si>
  <si>
    <t>Forester Partners Ltd - Capital Structure Advisory - Jul 2024</t>
  </si>
  <si>
    <t>Forester Partners Ltd - Restructuring Advisory - Jul 2024</t>
  </si>
  <si>
    <t>Forester Partners Ltd - Business Intelligence Consulting - Jul 2024</t>
  </si>
  <si>
    <t>Forester Partners Ltd - Operational Due Diligence - Jul 2024</t>
  </si>
  <si>
    <t>Forester Partners Ltd - Financial Due Diligence - Jul 2024</t>
  </si>
  <si>
    <t>Forester Partners Ltd - Commercial Due Diligence - Jul 2024</t>
  </si>
  <si>
    <t>Forester Partners Ltd - Corporate Finance Advisory - Jul 2024</t>
  </si>
  <si>
    <t>Forester Partners Ltd - Transaction Support Services - Jul 2024</t>
  </si>
  <si>
    <t>Forester Partners Ltd - Tax Advisory Services - Jul 2024</t>
  </si>
  <si>
    <t>Forester Partners Ltd - Strategic Advisory Services - Jun 2025</t>
  </si>
  <si>
    <t>Forester Partners Ltd - Restructuring Advisory - Jun 2025</t>
  </si>
  <si>
    <t>Forester Partners Ltd - Capital Structure Advisory - Jun 2025</t>
  </si>
  <si>
    <t>Forester Partners Ltd - IPO Readiness Advisory - Jun 2025</t>
  </si>
  <si>
    <t>Forester Partners Ltd - Tax Advisory Services - Jun 2025</t>
  </si>
  <si>
    <t>Forester Partners Ltd - Financial Due Diligence - Jun 2025</t>
  </si>
  <si>
    <t>Forester Partners Ltd - Operational Due Diligence - Jun 2025</t>
  </si>
  <si>
    <t>Forester Partners Ltd - Corporate Finance Advisory - Jun 2025</t>
  </si>
  <si>
    <t>Forester Partners Ltd - Commercial Due Diligence - Jun 2025</t>
  </si>
  <si>
    <t>Forester Partners Ltd - Strategic Advisory Services - Jul 2025</t>
  </si>
  <si>
    <t>Forester Partners Ltd - Capital Structure Advisory - Jul 2025</t>
  </si>
  <si>
    <t>Forester Partners Ltd - Restructuring Advisory - Jul 2025</t>
  </si>
  <si>
    <t>Forester Partners Ltd - M&amp;A Advisory Engagement - Jul 2025</t>
  </si>
  <si>
    <t>Forester Partners Ltd - Business Intelligence Consulting - Jul 2025</t>
  </si>
  <si>
    <t>Forester Partners Ltd - Debt Advisory - Jul 2025</t>
  </si>
  <si>
    <t>Forester Partners Ltd - IPO Readiness Advisory - Jul 2025</t>
  </si>
  <si>
    <t>Forester Partners Ltd - Tax Advisory Services - Jul 2025</t>
  </si>
  <si>
    <t>Forester Partners Ltd - Financial Due Diligence - Jul 2025</t>
  </si>
  <si>
    <t>Mayfair Securities - Strategic Advisory Services - Sep 2023</t>
  </si>
  <si>
    <t>Xerxes Fund LLC - Pricing Strategy Advisory - Mar 2021</t>
  </si>
  <si>
    <t>Xerxes Fund LLC - M&amp;A Advisory Engagement - Aug 2021</t>
  </si>
  <si>
    <t>Xerxes Fund LLC - Pricing Strategy Advisory - May 2022</t>
  </si>
  <si>
    <t>Xerxes Fund LLC - M&amp;A Advisory Engagement - Feb 2022</t>
  </si>
  <si>
    <t>Xerxes Fund LLC - Travel &amp; Expenses - Nov 2022</t>
  </si>
  <si>
    <t>Xerxes Fund LLC - M&amp;A Advisory Engagement - Nov 2023</t>
  </si>
  <si>
    <t>Xerxes Fund LLC - M&amp;A Advisory Engagement - Jan 2024</t>
  </si>
  <si>
    <t>Xerxes Fund LLC - M&amp;A Advisory Engagement - Feb 2024</t>
  </si>
  <si>
    <t>Xerxes Fund LLC - M&amp;A Advisory Engagement - Dec 2024</t>
  </si>
  <si>
    <t>Juniper Group SA - Due Diligence Advisory - Aug 2023</t>
  </si>
  <si>
    <t>Keswick Strategies plc - M&amp;A Advisory Engagement - May 2024</t>
  </si>
  <si>
    <t>Keswick Strategies plc - Strategic Advisory Services - Sep 2024</t>
  </si>
  <si>
    <t>Keswick Strategies plc - Portfolio Strategy Advisory - Sep 2024</t>
  </si>
  <si>
    <t>Keswick Strategies plc - Separation Advisory - Sep 2024</t>
  </si>
  <si>
    <t>Keswick Strategies plc - Carve-Out Advisory - Sep 2024</t>
  </si>
  <si>
    <t>Keswick Strategies plc - Operational Due Diligence - Sep 2024</t>
  </si>
  <si>
    <t>Keswick Strategies plc - Commercial Due Diligence - Sep 2024</t>
  </si>
  <si>
    <t>Keswick Strategies plc - Financial Due Diligence - Sep 2024</t>
  </si>
  <si>
    <t>Keswick Strategies plc - Corporate Finance Advisory - Sep 2024</t>
  </si>
  <si>
    <t>Keswick Strategies plc - M&amp;A Advisory Engagement - May 2025</t>
  </si>
  <si>
    <t>Rosemont Ventures SA - Strategic Advisory Services - Jul 2022</t>
  </si>
  <si>
    <t>Rosemont Ventures SA - M&amp;A Advisory Engagement - Jul 2022</t>
  </si>
  <si>
    <t>Rosemont Ventures SA - Debt Advisory - Jul 2022</t>
  </si>
  <si>
    <t>Rosemont Ventures SA - Equity Advisory - Jul 2022</t>
  </si>
  <si>
    <t>Rosemont Ventures SA - Business Intelligence Consulting - Jul 2022</t>
  </si>
  <si>
    <t>Rosemont Ventures SA - Capital Structure Advisory - Jul 2022</t>
  </si>
  <si>
    <t>Rosemont Ventures SA - Strategic Advisory Services - Sep 2022</t>
  </si>
  <si>
    <t>Rosemont Ventures SA - Capital Structure Advisory - Sep 2022</t>
  </si>
  <si>
    <t>Rosemont Ventures SA - Business Intelligence Consulting - Sep 2022</t>
  </si>
  <si>
    <t>Rosemont Ventures SA - M&amp;A Advisory Engagement - Sep 2022</t>
  </si>
  <si>
    <t>Rosemont Ventures SA - Debt Advisory - Sep 2022</t>
  </si>
  <si>
    <t>Rosemont Ventures SA - Equity Advisory - Sep 2022</t>
  </si>
  <si>
    <t>Rosemont Ventures SA - Capital Structure Advisory - Jun 2022</t>
  </si>
  <si>
    <t>Rosemont Ventures SA - Strategic Advisory Services - Jun 2022</t>
  </si>
  <si>
    <t>Rosemont Ventures SA - Strategic Advisory Services - Jul 2023</t>
  </si>
  <si>
    <t>Rosemont Ventures SA - M&amp;A Advisory Engagement - Jul 2023</t>
  </si>
  <si>
    <t>Rosemont Ventures SA - Capital Structure Advisory - Jul 2023</t>
  </si>
  <si>
    <t>Rosemont Ventures SA - Debt Advisory - Jul 2023</t>
  </si>
  <si>
    <t>Rosemont Ventures SA - Equity Advisory - Jul 2023</t>
  </si>
  <si>
    <t>Rosemont Ventures SA - Business Intelligence Consulting - Jul 2023</t>
  </si>
  <si>
    <t>Rosemont Ventures SA - Tax Advisory Services - Jul 2023</t>
  </si>
  <si>
    <t>Rosemont Ventures SA - Strategic Advisory Services - Jun 2023</t>
  </si>
  <si>
    <t>Rosemont Ventures SA - Capital Structure Advisory - Jun 2023</t>
  </si>
  <si>
    <t>Rosemont Ventures SA - Restructuring Advisory - Jun 2023</t>
  </si>
  <si>
    <t>Rosemont Ventures SA - M&amp;A Advisory Engagement - Sep 2023</t>
  </si>
  <si>
    <t>Rosemont Ventures SA - Capital Structure Advisory - Jun 2024</t>
  </si>
  <si>
    <t>Rosemont Ventures SA - Restructuring Advisory - Jun 2024</t>
  </si>
  <si>
    <t>Rosemont Ventures SA - Strategic Advisory Services - Jun 2024</t>
  </si>
  <si>
    <t>Rosemont Ventures SA - M&amp;A Advisory Engagement - Jul 2024</t>
  </si>
  <si>
    <t>Rosemont Ventures SA - Debt Advisory - Jul 2024</t>
  </si>
  <si>
    <t>Rosemont Ventures SA - Equity Advisory - Jul 2024</t>
  </si>
  <si>
    <t>Rosemont Ventures SA - Business Intelligence Consulting - Jul 2024</t>
  </si>
  <si>
    <t>Rosemont Ventures SA - Capital Structure Advisory - Jul 2024</t>
  </si>
  <si>
    <t>Rosemont Ventures SA - Strategic Advisory Services - Jul 2024</t>
  </si>
  <si>
    <t>Rosemont Ventures SA - Restructuring Advisory - Jul 2024</t>
  </si>
  <si>
    <t>Rosemont Ventures SA - M&amp;A Advisory Engagement - Apr 2024</t>
  </si>
  <si>
    <t>Rosemont Ventures SA - Debt Advisory - Aug 2025</t>
  </si>
  <si>
    <t>Rosemont Ventures SA - M&amp;A Advisory Engagement - Aug 2025</t>
  </si>
  <si>
    <t>Rosemont Ventures SA - Business Intelligence Consulting - Aug 2025</t>
  </si>
  <si>
    <t>Rosemont Ventures SA - Equity Advisory - Aug 2025</t>
  </si>
  <si>
    <t>Rosemont Ventures SA - Strategic Advisory Services - Aug 2025</t>
  </si>
  <si>
    <t>Rosemont Ventures SA - Capital Structure Advisory - Aug 2025</t>
  </si>
  <si>
    <t>Rosemont Ventures SA - Restructuring Advisory - Aug 2025</t>
  </si>
  <si>
    <t>Rosemont Ventures SA - Capital Structure Advisory - Jun 2025</t>
  </si>
  <si>
    <t>Rosemont Ventures SA - Strategic Advisory Services - Jun 2025</t>
  </si>
  <si>
    <t>Rosemont Ventures SA - Restructuring Advisory - Jun 2025</t>
  </si>
  <si>
    <t>Rosemont Ventures SA - M&amp;A Advisory Engagement - May 2025</t>
  </si>
  <si>
    <t>Orwell Management LLP - Corporate Finance Advisory - Nov 2024</t>
  </si>
  <si>
    <t>Orwell Management LLP - Sector Insights - Industrials - May 2025</t>
  </si>
  <si>
    <t>Ashford Management - Strategic Advisory Services - Oct 2022</t>
  </si>
  <si>
    <t>Underhill Group LLP - Capital Structure Advisory - Jan 2024</t>
  </si>
  <si>
    <t>Underhill Group LLP - Restructuring Advisory - Jan 2024</t>
  </si>
  <si>
    <t>Underhill Group LLP - Strategic Advisory Services - Jan 2024</t>
  </si>
  <si>
    <t>Ashford Markets SA - Per Diem Reimbursement - Oct 2023</t>
  </si>
  <si>
    <t>Xander Partners AG - Strategic Advisory Services - May 2024</t>
  </si>
  <si>
    <t>Xander Partners AG - Strategic Advisory Services - Dec 2024</t>
  </si>
  <si>
    <t>Briar Bancorp - Corporate Finance Advisory - Nov 2024</t>
  </si>
  <si>
    <t>Ogilvy Group Inc - Strategic Advisory Services - Mar 2022</t>
  </si>
  <si>
    <t>Ogilvy Group Inc - Transaction Support Services - Oct 2024</t>
  </si>
  <si>
    <t>Dunmore Partners LLC - Strategic Advisory Services - Sep 2023</t>
  </si>
  <si>
    <t>Dunmore Partners LLC - M&amp;A Advisory Engagement - Sep 2023</t>
  </si>
  <si>
    <t>Dunmore Partners LLC - Strategic Advisory Services - Oct 2024</t>
  </si>
  <si>
    <t>Dunmore Partners LLC - M&amp;A Advisory Engagement - Oct 2024</t>
  </si>
  <si>
    <t>Dunmore Partners LLC - Operational Due Diligence - Oct 2024</t>
  </si>
  <si>
    <t>Dunmore Partners LLC - Financial Due Diligence - Oct 2024</t>
  </si>
  <si>
    <t>Dunmore Partners LLC - Corporate Finance Advisory - Oct 2024</t>
  </si>
  <si>
    <t>Dunmore Partners LLC - Commercial Due Diligence - Oct 2024</t>
  </si>
  <si>
    <t>Dunmore Partners LLC - Strategic Advisory Services - Oct 2025</t>
  </si>
  <si>
    <t>Dunmore Partners LLC - M&amp;A Advisory Engagement - Oct 2025</t>
  </si>
  <si>
    <t>Dunmore Partners LLC - Operational Due Diligence - Oct 2025</t>
  </si>
  <si>
    <t>Dunmore Partners LLC - Transaction Support Services - Sep 2025</t>
  </si>
  <si>
    <t>Sandringham Strategies AG - Corporate Finance Advisory - Oct 2024</t>
  </si>
  <si>
    <t>Parkside Capital plc - M&amp;A Advisory Engagement - Aug 2025</t>
  </si>
  <si>
    <t>Parkside Capital plc - Strategic Advisory Services - Sep 2025</t>
  </si>
  <si>
    <t>Parkside Capital plc - M&amp;A Advisory Engagement - Sep 2025</t>
  </si>
  <si>
    <t>Dearborn Markets Ltd - Due Diligence Advisory - Sep 2022</t>
  </si>
  <si>
    <t>Winslow Markets SA - Strategic Advisory Services - Jan 2022</t>
  </si>
  <si>
    <t>Winslow Markets SA - Due Diligence Advisory - Jan 2022</t>
  </si>
  <si>
    <t>Winslow Markets SA - Compliance Advisory - Jan 2022</t>
  </si>
  <si>
    <t>Larkspur Investments LLC - M&amp;A Advisory Engagement - Jun 2025</t>
  </si>
  <si>
    <t>Larkspur Investments LLC - M&amp;A Advisory Engagement - May 2025</t>
  </si>
  <si>
    <t>Fairhaven Wealth Inc - Corporate Finance Advisory - Jan 2025</t>
  </si>
  <si>
    <t>Varsity Wealth AG - Corporate Finance Advisory - Oct 2024</t>
  </si>
  <si>
    <t>Evergreen Resources SA - Strategic Advisory Services - Jan 2023</t>
  </si>
  <si>
    <t>Evergreen Resources SA - Cost Optimization Advisory - Jan 2023</t>
  </si>
  <si>
    <t>Xander Equity plc - Transaction Support Services - Sep 2022</t>
  </si>
  <si>
    <t>Xander Equity plc - Cost Optimization Advisory - Sep 2022</t>
  </si>
  <si>
    <t>Xander Equity plc - Transaction Support Services - Oct 2022</t>
  </si>
  <si>
    <t>Ravenscroft Equity - Transaction Support Services - Apr 2024</t>
  </si>
  <si>
    <t>Ravenscroft Equity - Transaction Support Services - Feb 2024</t>
  </si>
  <si>
    <t>Ravenscroft Equity - Strategic Advisory Services - Jun 2024</t>
  </si>
  <si>
    <t>Ravenscroft Equity - Tax Advisory Services - Jun 2024</t>
  </si>
  <si>
    <t>Ravenscroft Equity - Digital Transformation Advisory - Jun 2024</t>
  </si>
  <si>
    <t>Ravenscroft Equity - Investor Relations Advisory - Jun 2024</t>
  </si>
  <si>
    <t>Ravenscroft Equity - Data &amp; Analytics Advisory - Jun 2024</t>
  </si>
  <si>
    <t>Ravenscroft Equity - Strategic Advisory Services - Apr 2024</t>
  </si>
  <si>
    <t>Ravenscroft Equity - Strategic Advisory Services - Jun 2025</t>
  </si>
  <si>
    <t>Ravenscroft Equity - Data &amp; Analytics Advisory - Jun 2025</t>
  </si>
  <si>
    <t>Ravenscroft Equity - Digital Transformation Advisory - Jun 2025</t>
  </si>
  <si>
    <t>Ravenscroft Equity - Investor Relations Advisory - Jun 2025</t>
  </si>
  <si>
    <t>Ravenscroft Equity - Tax Advisory Services - Jun 2025</t>
  </si>
  <si>
    <t>Ravenscroft Equity - Strategic Advisory Services - Apr 2025</t>
  </si>
  <si>
    <t>Ravenscroft Equity - Infrastructure Advisory - Apr 2025</t>
  </si>
  <si>
    <t>Ravenscroft Equity - Infrastructure Advisory - Jun 2025</t>
  </si>
  <si>
    <t>Ravenscroft Equity - Operational Due Diligence - Jun 2025</t>
  </si>
  <si>
    <t>Ravenscroft Equity - Pricing Strategy Advisory - Apr 2025</t>
  </si>
  <si>
    <t>Ravenscroft Equity - Pricing Strategy Advisory - Sep 2025</t>
  </si>
  <si>
    <t>Vantage Group LLC - Operating Model Advisory - May 2024</t>
  </si>
  <si>
    <t>Vantage Group LLC - Capital Structure Advisory - May 2024</t>
  </si>
  <si>
    <t>Vantage Group LLC - Restructuring Advisory - May 2024</t>
  </si>
  <si>
    <t>Vantage Group LLC - Investor Relations Advisory - May 2024</t>
  </si>
  <si>
    <t>Vantage Group LLC - Post-Merger Integration - May 2024</t>
  </si>
  <si>
    <t>Vantage Group LLC - Carve-Out Advisory - May 2024</t>
  </si>
  <si>
    <t>Vantage Group LLC - Financial Due Diligence - May 2024</t>
  </si>
  <si>
    <t>Vantage Group LLC - Commercial Due Diligence - May 2024</t>
  </si>
  <si>
    <t>Vantage Group LLC - Corporate Finance Advisory - May 2024</t>
  </si>
  <si>
    <t>Varsity Private AG - Analytics Platform License - Jan 2022</t>
  </si>
  <si>
    <t>Harrow Securities Ltd - Restructuring Advisory - Jul 2024</t>
  </si>
  <si>
    <t>Harrow Securities Ltd - Capital Structure Advisory - Jul 2024</t>
  </si>
  <si>
    <t>Harrow Securities Ltd - Portfolio Strategy Advisory - Jul 2024</t>
  </si>
  <si>
    <t>Harrow Securities Ltd - Post-Merger Integration - Jul 2024</t>
  </si>
  <si>
    <t>Harrow Securities Ltd - Digital Transformation Advisory - Jul 2024</t>
  </si>
  <si>
    <t>Harrow Securities Ltd - Carve-Out Advisory - Jul 2024</t>
  </si>
  <si>
    <t>Harrow Securities Ltd - Strategic Advisory Services - Jul 2024</t>
  </si>
  <si>
    <t>Harrow Securities Ltd - Strategic Advisory Services - Jun 2025</t>
  </si>
  <si>
    <t>Harrow Securities Ltd - Digital Transformation Advisory - Jun 2025</t>
  </si>
  <si>
    <t>Harrow Securities Ltd - Post-Merger Integration - Jun 2025</t>
  </si>
  <si>
    <t>Harrow Securities Ltd - Carve-Out Advisory - Jun 2025</t>
  </si>
  <si>
    <t>Harrow Securities Ltd - Portfolio Strategy Advisory - Jun 2025</t>
  </si>
  <si>
    <t>Inverness Trust - M&amp;A Advisory Engagement - Jan 2025</t>
  </si>
  <si>
    <t>FX Rate Assumptions</t>
  </si>
  <si>
    <t>Currency</t>
  </si>
  <si>
    <t>Rate to GBP</t>
  </si>
  <si>
    <t>GBP</t>
  </si>
  <si>
    <t>AUD</t>
  </si>
  <si>
    <t>EUR</t>
  </si>
  <si>
    <t>HKD</t>
  </si>
  <si>
    <t>SAR</t>
  </si>
  <si>
    <t>SGD</t>
  </si>
  <si>
    <t>USD</t>
  </si>
  <si>
    <t>Close Month</t>
  </si>
  <si>
    <t>Monthly Revenue by Product Area</t>
  </si>
  <si>
    <t>Grand Total</t>
  </si>
  <si>
    <t>Revenue (GBP)</t>
  </si>
  <si>
    <t>Revenue recognised in the month of each opportunity's close date (GBP). Source: Opportunity and products tab.</t>
  </si>
  <si>
    <t>Seasonality — Total Revenue by Calendar Month (2021-2025, GBP)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</si>
  <si>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</si>
  <si>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</si>
  <si>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</si>
  <si>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</si>
  <si>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</si>
  <si>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</si>
  <si>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</si>
  <si>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</si>
  <si>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</si>
  <si>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</si>
  <si>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</si>
  <si>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</si>
  <si>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</si>
  <si>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% of Total</t>
  </si>
  <si>
    <t>Customer</t>
  </si>
  <si>
    <t>Customer Cohort Analysis</t>
  </si>
  <si>
    <t>Customers grouped by the month of their first deal (acquisition month). All amounts in GBP.</t>
  </si>
  <si>
    <t>Cohort Summary</t>
  </si>
  <si>
    <t>Acquisition Month</t>
  </si>
  <si>
    <t># Customers Acquired</t>
  </si>
  <si>
    <t>Avg First Deal (GBP)</t>
  </si>
  <si>
    <t>Repeat Purchase Rate</t>
  </si>
  <si>
    <t>Avg LTV (GBP)</t>
  </si>
  <si>
    <t>Acquisition Date</t>
  </si>
  <si>
    <t>Acq. Month</t>
  </si>
  <si>
    <t>First Deal Value</t>
  </si>
  <si>
    <t>LTV (Lifetime Revenue)</t>
  </si>
  <si>
    <t>Repeat Buyer?</t>
  </si>
  <si>
    <t>Total / Weighted 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</si>
</sst>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&quot;USD&quot;\ #,##0.00;&quot;USD&quot;\ \-#,##0.00"/>
    <numFmt numFmtId="165" formatCode="&quot;GBP&quot;\ #,##0.00;&quot;GBP&quot;\ \-#,##0.00"/>
    <numFmt numFmtId="166" formatCode="&quot;GBP&quot;\ #,##0;&quot;GBP&quot;\ \-#,##0"/>
    <numFmt numFmtId="167" formatCode="&quot;EUR&quot;\ #,##0.00;&quot;EUR&quot;\ \-#,##0.00"/>
    <numFmt numFmtId="168" formatCode="&quot;SAR&quot;\ #,##0.00;&quot;SAR&quot;\ \-#,##0.00"/>
    <numFmt numFmtId="169" formatCode="&quot;AUD&quot;\ #,##0.00;&quot;AUD&quot;\ \-#,##0.00"/>
    <numFmt numFmtId="170" formatCode="&quot;SGD&quot;\ #,##0.00;&quot;SGD&quot;\ \-#,##0.00"/>
    <numFmt numFmtId="171" formatCode="&quot;HKD&quot;\ #,##0.00;&quot;HKD&quot;\ \-#,##0.00"/>
    <numFmt numFmtId="172" formatCode="0.0000"/>
    <numFmt numFmtId="173" formatCode="mmm\-yyyy"/>
    <numFmt numFmtId="174" formatCode="#,##0;\(#,##0\);\-"/>
    <numFmt numFmtId="175" formatCode="0.0%"/>
  </numFmts>
  <fonts count="15" x14ac:knownFonts="1">
    <font>
      <sz val="11"/>
      <color indexed="8"/>
      <name val="Aptos Narrow"/>
      <family val="2"/>
      <scheme val="minor"/>
    </font>
    <font>
      <sz val="18"/>
      <color rgb="FF56585B"/>
      <name val="Calibri"/>
    </font>
    <font>
      <sz val="12"/>
      <color rgb="FF56585B"/>
      <name val="Calibri"/>
    </font>
    <font>
      <b/>
      <sz val="12"/>
      <color rgb="FF56585B"/>
      <name val="Calibri"/>
    </font>
    <font>
      <sz val="12"/>
      <color rgb="FF000000"/>
      <name val="Calibri"/>
    </font>
    <font>
      <sz val="12"/>
      <color rgb="FF000000"/>
      <name val="Calibri"/>
    </font>
    <font>
      <b/>
      <sz val="11"/>
      <color indexed="8"/>
      <name val="Calibri"/>
    </font>
    <font>
      <b/>
      <sz val="14"/>
      <color indexed="8"/>
      <name val="Calibri"/>
    </font>
    <font>
      <b/>
      <sz val="12"/>
      <color indexed="8"/>
      <name val="Calibri"/>
    </font>
    <font>
      <b/>
      <sz val="12"/>
      <color rgb="FFFFFFFF"/>
      <name val="Calibri"/>
    </font>
    <font>
      <sz val="11"/>
      <color indexed="8"/>
      <name val="Calibri"/>
    </font>
    <font>
      <sz val="12"/>
      <color indexed="8"/>
      <name val="Calibri"/>
    </font>
    <font>
      <sz val="12"/>
      <color rgb="FF0000FF"/>
      <name val="Calibri"/>
    </font>
    <font>
      <i/>
      <sz val="11"/>
      <color rgb="FF595959"/>
      <name val="Calibri"/>
    </font>
    <font>
      <sz val="12"/>
      <color rgb="FF008000"/>
      <name val="Calibri"/>
    </font>
  </fonts>
  <fills count="7">
    <fill>
      <patternFill patternType="none"/>
    </fill>
    <fill>
      <patternFill patternType="gray125"/>
    </fill>
    <fill>
      <patternFill patternType="solid">
        <fgColor rgb="FFF9F9F7"/>
      </patternFill>
    </fill>
    <fill>
      <patternFill patternType="solid">
        <fgColor rgb="FFFFFFFF"/>
      </patternFill>
    </fill>
    <fill>
      <patternFill patternType="solid">
        <fgColor rgb="FFE9E8E5"/>
      </patternFill>
    </fill>
    <fill>
      <patternFill patternType="solid">
        <fgColor rgb="FF1F4E78"/>
        <bgColor indexed="64"/>
      </patternFill>
    </fill>
    <fill>
      <patternFill patternType="solid">
        <fgColor rgb="FFE9E8E5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8E9297"/>
      </right>
      <top/>
      <bottom/>
      <diagonal/>
    </border>
    <border>
      <left/>
      <right/>
      <top/>
      <bottom style="thin">
        <color rgb="FFD5D3D1"/>
      </bottom>
      <diagonal/>
    </border>
    <border>
      <left/>
      <right style="thin">
        <color rgb="FF8E9297"/>
      </right>
      <top/>
      <bottom style="thin">
        <color rgb="FFD5D3D1"/>
      </bottom>
      <diagonal/>
    </border>
    <border>
      <left style="thin">
        <color rgb="FFD5D3D1"/>
      </left>
      <right style="thin">
        <color rgb="FFD5D3D1"/>
      </right>
      <top style="thin">
        <color rgb="FFD5D3D1"/>
      </top>
      <bottom style="thin">
        <color rgb="FFD5D3D1"/>
      </bottom>
      <diagonal/>
    </border>
    <border>
      <left style="thin">
        <color rgb="FFD5D3D1"/>
      </left>
      <right style="thin">
        <color rgb="FFD5D3D1"/>
      </right>
      <top style="thin">
        <color rgb="FFD5D3D1"/>
      </top>
      <bottom/>
      <diagonal/>
    </border>
    <border>
      <left style="thin">
        <color rgb="FFD5D3D1"/>
      </left>
      <right style="thin">
        <color rgb="FFD5D3D1"/>
      </right>
      <top/>
      <bottom/>
      <diagonal/>
    </border>
    <border>
      <left/>
      <right/>
      <top style="thin">
        <color rgb="FFD5D3D1"/>
      </top>
      <bottom/>
      <diagonal/>
    </border>
    <border>
      <left/>
      <right/>
      <top/>
      <bottom style="thin">
        <color rgb="FF8E9297"/>
      </bottom>
      <diagonal/>
    </border>
    <border>
      <left/>
      <right style="thin">
        <color rgb="FF8E9297"/>
      </right>
      <top/>
      <bottom style="thin">
        <color rgb="FF8E9297"/>
      </bottom>
      <diagonal/>
    </border>
    <border>
      <left style="thin">
        <color rgb="FF1F4E78"/>
      </left>
      <right/>
      <top style="thin">
        <color rgb="FF1F4E78"/>
      </top>
      <bottom/>
      <diagonal/>
    </border>
    <border>
      <left style="thin">
        <color rgb="FF1F4E78"/>
      </left>
      <right style="thin">
        <color rgb="FF1F4E78"/>
      </right>
      <top style="thin">
        <color rgb="FF1F4E78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D5D3D1"/>
      </left>
      <right/>
      <top style="thin">
        <color rgb="FFD5D3D1"/>
      </top>
      <bottom style="thin">
        <color rgb="FFD5D3D1"/>
      </bottom>
      <diagonal/>
    </border>
    <border>
      <left style="thin">
        <color rgb="FFD5D3D1"/>
      </left>
      <right/>
      <top style="thin">
        <color rgb="FFD5D3D1"/>
      </top>
      <bottom/>
      <diagonal/>
    </border>
    <border>
      <left style="medium">
        <color rgb="FF1F4E78"/>
      </left>
      <right style="medium">
        <color rgb="FF1F4E78"/>
      </right>
      <top style="medium">
        <color rgb="FF1F4E78"/>
      </top>
      <bottom style="medium">
        <color rgb="FF1F4E78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2" borderId="0" xfId="0" applyFill="1"/>
    <xf numFmtId="0" fontId="0" fillId="2" borderId="1" xfId="0" applyFill="1" applyBorder="1"/>
    <xf numFmtId="0" fontId="1" fillId="2" borderId="0" xfId="0" applyFont="1" applyFill="1"/>
    <xf numFmtId="0" fontId="2" fillId="2" borderId="0" xfId="0" applyFont="1" applyFill="1"/>
    <xf numFmtId="0" fontId="0" fillId="2" borderId="2" xfId="0" applyFill="1" applyBorder="1"/>
    <xf numFmtId="0" fontId="0" fillId="2" borderId="3" xfId="0" applyFill="1" applyBorder="1"/>
    <xf numFmtId="0" fontId="0" fillId="3" borderId="0" xfId="0" applyFill="1"/>
    <xf numFmtId="0" fontId="0" fillId="3" borderId="1" xfId="0" applyFill="1" applyBorder="1"/>
    <xf numFmtId="0" fontId="3" fillId="3" borderId="0" xfId="0" applyFont="1" applyFill="1"/>
    <xf numFmtId="0" fontId="4" fillId="3" borderId="0" xfId="0" applyFont="1" applyFill="1"/>
    <xf numFmtId="0" fontId="3" fillId="4" borderId="4" xfId="0" applyFont="1" applyFill="1" applyBorder="1"/>
    <xf numFmtId="164" fontId="5" fillId="3" borderId="4" xfId="0" applyNumberFormat="1" applyFont="1" applyFill="1" applyBorder="1" applyAlignment="1">
      <alignment horizontal="right"/>
    </xf>
    <xf numFmtId="0" fontId="5" fillId="3" borderId="4" xfId="0" applyFont="1" applyFill="1" applyBorder="1" applyAlignment="1">
      <alignment horizontal="left"/>
    </xf>
    <xf numFmtId="165" fontId="5" fillId="3" borderId="4" xfId="0" applyNumberFormat="1" applyFont="1" applyFill="1" applyBorder="1" applyAlignment="1">
      <alignment horizontal="right"/>
    </xf>
    <xf numFmtId="0" fontId="5" fillId="3" borderId="4" xfId="0" applyFont="1" applyFill="1" applyBorder="1" applyAlignment="1">
      <alignment horizontal="right"/>
    </xf>
    <xf numFmtId="167" fontId="5" fillId="3" borderId="4" xfId="0" applyNumberFormat="1" applyFont="1" applyFill="1" applyBorder="1" applyAlignment="1">
      <alignment horizontal="right"/>
    </xf>
    <xf numFmtId="168" fontId="5" fillId="3" borderId="4" xfId="0" applyNumberFormat="1" applyFont="1" applyFill="1" applyBorder="1" applyAlignment="1">
      <alignment horizontal="right"/>
    </xf>
    <xf numFmtId="169" fontId="5" fillId="3" borderId="4" xfId="0" applyNumberFormat="1" applyFont="1" applyFill="1" applyBorder="1" applyAlignment="1">
      <alignment horizontal="right"/>
    </xf>
    <xf numFmtId="170" fontId="5" fillId="3" borderId="4" xfId="0" applyNumberFormat="1" applyFont="1" applyFill="1" applyBorder="1" applyAlignment="1">
      <alignment horizontal="right"/>
    </xf>
    <xf numFmtId="171" fontId="5" fillId="3" borderId="4" xfId="0" applyNumberFormat="1" applyFont="1" applyFill="1" applyBorder="1" applyAlignment="1">
      <alignment horizontal="right"/>
    </xf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3" fillId="4" borderId="4" xfId="0" applyFont="1" applyFill="1" applyBorder="1"/>
    <xf numFmtId="0" fontId="4" fillId="2" borderId="5" xfId="0" applyFont="1" applyFill="1" applyBorder="1" applyAlignment="1">
      <alignment horizontal="left"/>
    </xf>
    <xf numFmtId="0" fontId="0" fillId="2" borderId="6" xfId="0" applyFill="1" applyBorder="1"/>
    <xf numFmtId="14" fontId="5" fillId="3" borderId="4" xfId="0" applyNumberFormat="1" applyFont="1" applyFill="1" applyBorder="1" applyAlignment="1">
      <alignment horizontal="left"/>
    </xf>
    <xf numFmtId="0" fontId="7" fillId="0" borderId="0" xfId="0" applyFont="1"/>
    <xf numFmtId="0" fontId="8" fillId="0" borderId="0" xfId="0" applyFont="1"/>
    <xf numFmtId="0" fontId="9" fillId="5" borderId="10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172" fontId="12" fillId="0" borderId="12" xfId="0" applyNumberFormat="1" applyFont="1" applyBorder="1" applyAlignment="1">
      <alignment horizontal="center" vertical="center"/>
    </xf>
    <xf numFmtId="0" fontId="3" fillId="4" borderId="14" xfId="0" applyFont="1" applyFill="1" applyBorder="1"/>
    <xf numFmtId="0" fontId="3" fillId="6" borderId="5" xfId="0" applyNumberFormat="1" applyFont="1" applyFill="1" applyBorder="1" applyAlignment="1"/>
    <xf numFmtId="166" fontId="5" fillId="3" borderId="14" xfId="0" applyNumberFormat="1" applyFont="1" applyFill="1" applyBorder="1" applyAlignment="1">
      <alignment horizontal="right"/>
    </xf>
    <xf numFmtId="0" fontId="3" fillId="6" borderId="15" xfId="0" applyNumberFormat="1" applyFont="1" applyFill="1" applyBorder="1" applyAlignment="1"/>
    <xf numFmtId="173" fontId="0" fillId="0" borderId="0" xfId="0" applyNumberFormat="1"/>
    <xf numFmtId="0" fontId="11" fillId="3" borderId="14" xfId="0" applyFont="1" applyFill="1" applyBorder="1" applyAlignment="1">
      <alignment horizontal="center"/>
    </xf>
    <xf numFmtId="0" fontId="13" fillId="0" borderId="0" xfId="0" applyFont="1"/>
    <xf numFmtId="0" fontId="0" fillId="0" borderId="0" xfId="0" pivotButton="1"/>
    <xf numFmtId="174" fontId="0" fillId="0" borderId="0" xfId="0" applyNumberFormat="1"/>
    <xf numFmtId="49" fontId="11" fillId="0" borderId="12" xfId="0" applyNumberFormat="1" applyFont="1" applyBorder="1" applyAlignment="1">
      <alignment horizontal="center" vertical="center"/>
    </xf>
    <xf numFmtId="174" fontId="14" fillId="0" borderId="13" xfId="0" applyNumberFormat="1" applyFont="1" applyBorder="1" applyAlignment="1">
      <alignment horizontal="center" vertical="center"/>
    </xf>
    <xf numFmtId="175" fontId="4" fillId="0" borderId="12" xfId="0" applyNumberFormat="1" applyFont="1" applyBorder="1" applyAlignment="1">
      <alignment horizontal="center" vertical="center"/>
    </xf>
    <xf numFmtId="173" fontId="11" fillId="0" borderId="14" xfId="0" applyNumberFormat="1" applyFont="1" applyBorder="1" applyAlignment="1">
      <alignment horizontal="center"/>
    </xf>
    <xf numFmtId="0" fontId="11" fillId="0" borderId="4" xfId="0" applyFont="1" applyBorder="1" applyAlignment="1">
      <alignment horizontal="left"/>
    </xf>
    <xf numFmtId="0" fontId="9" fillId="5" borderId="11" xfId="0" applyFont="1" applyFill="1" applyBorder="1" applyAlignment="1">
      <alignment horizontal="center" vertical="center" wrapText="1"/>
    </xf>
    <xf numFmtId="49" fontId="10" fillId="0" borderId="4" xfId="0" applyNumberFormat="1" applyFont="1" applyBorder="1" applyAlignment="1">
      <alignment vertical="center"/>
    </xf>
    <xf numFmtId="174" fontId="10" fillId="0" borderId="4" xfId="0" applyNumberFormat="1" applyFont="1" applyBorder="1" applyAlignment="1">
      <alignment vertical="center"/>
    </xf>
    <xf numFmtId="14" fontId="10" fillId="0" borderId="4" xfId="0" applyNumberFormat="1" applyFont="1" applyBorder="1" applyAlignment="1">
      <alignment horizontal="center" vertical="center"/>
    </xf>
    <xf numFmtId="173" fontId="10" fillId="0" borderId="4" xfId="0" applyNumberFormat="1" applyFont="1" applyBorder="1" applyAlignment="1">
      <alignment horizontal="center" vertical="center"/>
    </xf>
    <xf numFmtId="1" fontId="10" fillId="0" borderId="4" xfId="0" applyNumberFormat="1" applyFont="1" applyBorder="1" applyAlignment="1">
      <alignment horizontal="center" vertical="center"/>
    </xf>
    <xf numFmtId="173" fontId="6" fillId="0" borderId="4" xfId="0" applyNumberFormat="1" applyFont="1" applyBorder="1" applyAlignment="1">
      <alignment horizontal="center" vertical="center"/>
    </xf>
    <xf numFmtId="3" fontId="10" fillId="0" borderId="4" xfId="0" applyNumberFormat="1" applyFont="1" applyBorder="1" applyAlignment="1">
      <alignment horizontal="right" vertical="center"/>
    </xf>
    <xf numFmtId="174" fontId="10" fillId="0" borderId="4" xfId="0" applyNumberFormat="1" applyFont="1" applyBorder="1" applyAlignment="1">
      <alignment horizontal="right" vertical="center"/>
    </xf>
    <xf numFmtId="175" fontId="10" fillId="0" borderId="4" xfId="0" applyNumberFormat="1" applyFont="1" applyBorder="1" applyAlignment="1">
      <alignment horizontal="right" vertical="center"/>
    </xf>
    <xf numFmtId="173" fontId="6" fillId="0" borderId="5" xfId="0" applyNumberFormat="1" applyFont="1" applyBorder="1" applyAlignment="1">
      <alignment horizontal="center" vertical="center"/>
    </xf>
    <xf numFmtId="3" fontId="10" fillId="0" borderId="5" xfId="0" applyNumberFormat="1" applyFont="1" applyBorder="1" applyAlignment="1">
      <alignment horizontal="right" vertical="center"/>
    </xf>
    <xf numFmtId="174" fontId="10" fillId="0" borderId="5" xfId="0" applyNumberFormat="1" applyFont="1" applyBorder="1" applyAlignment="1">
      <alignment horizontal="right" vertical="center"/>
    </xf>
    <xf numFmtId="175" fontId="10" fillId="0" borderId="5" xfId="0" applyNumberFormat="1" applyFont="1" applyBorder="1" applyAlignment="1">
      <alignment horizontal="right" vertical="center"/>
    </xf>
    <xf numFmtId="49" fontId="6" fillId="6" borderId="16" xfId="0" applyNumberFormat="1" applyFont="1" applyFill="1" applyBorder="1" applyAlignment="1">
      <alignment vertical="center"/>
    </xf>
    <xf numFmtId="3" fontId="6" fillId="6" borderId="16" xfId="0" applyNumberFormat="1" applyFont="1" applyFill="1" applyBorder="1" applyAlignment="1">
      <alignment horizontal="right" vertical="center"/>
    </xf>
    <xf numFmtId="174" fontId="6" fillId="6" borderId="16" xfId="0" applyNumberFormat="1" applyFont="1" applyFill="1" applyBorder="1" applyAlignment="1">
      <alignment horizontal="right" vertical="center"/>
    </xf>
    <xf numFmtId="175" fontId="6" fillId="6" borderId="16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Seasonality by Calendar Month (2021-2025)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'Monthly Revenue'!$C$87</c:f>
              <c:strCache>
                <c:ptCount val="1"/>
                <c:pt idx="0">
                  <c:v>Revenue (GBP)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1.4%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5966-4E74-A5E4-00925458E1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2.0%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5966-4E74-A5E4-00925458E1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1.8%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5966-4E74-A5E4-00925458E1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1.8%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5966-4E74-A5E4-00925458E1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1.8%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5966-4E74-A5E4-00925458E1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11.2%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5966-4E74-A5E4-00925458E1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54.9%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5966-4E74-A5E4-00925458E1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14.8%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5966-4E74-A5E4-00925458E10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4.3%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5966-4E74-A5E4-00925458E10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r>
                      <a:rPr lang="en-US"/>
                      <a:t>3.3%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5966-4E74-A5E4-00925458E10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r>
                      <a:rPr lang="en-US"/>
                      <a:t>2.0%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5966-4E74-A5E4-00925458E10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r>
                      <a:rPr lang="en-US"/>
                      <a:t>0.6%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5966-4E74-A5E4-00925458E1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'Monthly Revenue'!$B$88:$B$99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'Monthly Revenue'!$C$88:$C$99</c:f>
              <c:numCache>
                <c:formatCode>#,##0;\(#,##0\);\-</c:formatCode>
                <c:ptCount val="12"/>
                <c:pt idx="0">
                  <c:v>1052039.3614220007</c:v>
                </c:pt>
                <c:pt idx="1">
                  <c:v>1546764.7346340003</c:v>
                </c:pt>
                <c:pt idx="2">
                  <c:v>1359796.5315399999</c:v>
                </c:pt>
                <c:pt idx="3">
                  <c:v>1388025.8658769997</c:v>
                </c:pt>
                <c:pt idx="4">
                  <c:v>1369245.5238780004</c:v>
                </c:pt>
                <c:pt idx="5">
                  <c:v>8488362.7488639932</c:v>
                </c:pt>
                <c:pt idx="6">
                  <c:v>41676844.871587984</c:v>
                </c:pt>
                <c:pt idx="7">
                  <c:v>11242716.013800014</c:v>
                </c:pt>
                <c:pt idx="8">
                  <c:v>3266648.091765001</c:v>
                </c:pt>
                <c:pt idx="9">
                  <c:v>2532723.2484989995</c:v>
                </c:pt>
                <c:pt idx="10">
                  <c:v>1540857.0642509989</c:v>
                </c:pt>
                <c:pt idx="11">
                  <c:v>440775.91234299989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66-4E74-A5E4-00925458E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1093728"/>
        <c:axId val="1441090368"/>
      </c:barChart>
      <c:catAx>
        <c:axId val="144109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1090368"/>
        <c:crosses val="autoZero"/>
        <c:auto val="1"/>
        <c:lblAlgn val="ctr"/>
        <c:lblOffset val="100"/>
        <c:noMultiLvlLbl val="0"/>
      </c:catAx>
      <c:valAx>
        <c:axId val="1441090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;\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1093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84</xdr:row>
      <xdr:rowOff>0</xdr:rowOff>
    </xdr:from>
    <xdr:to>
      <xdr:col>14</xdr:col>
      <xdr:colOff>0</xdr:colOff>
      <xdr:row>102</xdr:row>
      <xdr:rowOff>0</xdr:rowOff>
    </xdr:to>
    <xdr:graphicFrame macro="">
      <xdr:nvGraphicFramePr>
        <xdr:cNvPr id="2" name="SeasonalityChart">
          <a:extLst>
            <a:ext uri="{FF2B5EF4-FFF2-40B4-BE49-F238E27FC236}">
              <a16:creationId xmlns:a16="http://schemas.microsoft.com/office/drawing/2014/main" id="{57AFBAD1-4B4C-1624-203E-B2591769CE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stair Matchett" refreshedDate="46129.449195949077" createdVersion="8" refreshedVersion="8" minRefreshableVersion="3" recordCount="5824" xr:uid="{547A68C6-7F77-40D4-829B-67D34DE189E1}">
  <cacheSource type="worksheet">
    <worksheetSource ref="J13:M5837" sheet="Opportunity and products"/>
  </cacheSource>
  <cacheFields count="4">
    <cacheField name="Product Name" numFmtId="0">
      <sharedItems count="75">
        <s v="Strategic Advisory Services"/>
        <s v="M&amp;A Advisory Engagement"/>
        <s v="Buy-Side Deal Advisory"/>
        <s v="Sell-Side Deal Advisory"/>
        <s v="Restructuring Advisory"/>
        <s v="Capital Structure Advisory"/>
        <s v="Valuation Advisory"/>
        <s v="Transaction Support Services"/>
        <s v="Due Diligence Advisory"/>
        <s v="Commercial Due Diligence"/>
        <s v="Financial Due Diligence"/>
        <s v="Operational Due Diligence"/>
        <s v="Tax Advisory Services"/>
        <s v="Regulatory Advisory"/>
        <s v="Compliance Advisory"/>
        <s v="Risk Advisory Services"/>
        <s v="ESG Advisory"/>
        <s v="Sustainability Consulting"/>
        <s v="Corporate Finance Advisory"/>
        <s v="Debt Advisory"/>
        <s v="Equity Advisory"/>
        <s v="IPO Readiness Advisory"/>
        <s v="Investor Relations Advisory"/>
        <s v="Treasury Consulting"/>
        <s v="Working Capital Consulting"/>
        <s v="Cost Optimization Advisory"/>
        <s v="Performance Improvement"/>
        <s v="Operating Model Advisory"/>
        <s v="Digital Transformation Advisory"/>
        <s v="Technology Consulting"/>
        <s v="Data &amp; Analytics Advisory"/>
        <s v="Business Intelligence Consulting"/>
        <s v="Change Management Advisory"/>
        <s v="Post-Merger Integration"/>
        <s v="Carve-Out Advisory"/>
        <s v="Separation Advisory"/>
        <s v="Portfolio Strategy Advisory"/>
        <s v="Growth Strategy Advisory"/>
        <s v="Market Entry Advisory"/>
        <s v="Commercial Strategy Consulting"/>
        <s v="Pricing Strategy Advisory"/>
        <s v="Go-to-Market Advisory"/>
        <s v="Sector Insights - TMT"/>
        <s v="Sector Insights - Healthcare"/>
        <s v="Sector Insights - Energy"/>
        <s v="Sector Insights - Financials"/>
        <s v="Sector Insights - Industrials"/>
        <s v="Real Estate Advisory"/>
        <s v="Infrastructure Advisory"/>
        <s v="Project Finance Advisory"/>
        <s v="Private Equity Advisory"/>
        <s v="Credit Advisory"/>
        <s v="Fund Advisory Services"/>
        <s v="Portfolio Monitoring Service"/>
        <s v="Benchmarking Study"/>
        <s v="Market Study"/>
        <s v="Feasibility Study"/>
        <s v="Independent Business Review"/>
        <s v="Forensic Advisory"/>
        <s v="Litigation Support"/>
        <s v="Executive Advisory Session"/>
        <s v="Board Advisory Services"/>
        <s v="C-Suite Roundtable"/>
        <s v="Partner Workshop"/>
        <s v="Consulting Retainer"/>
        <s v="Client Advisory Retainer"/>
        <s v="Research Subscription - Annual"/>
        <s v="Research Subscription - Quarterly"/>
        <s v="Research Subscription - Half-Yearly"/>
        <s v="Analytics Platform License"/>
        <s v="Deal Pipeline License"/>
        <s v="Project Support - Full Day"/>
        <s v="Project Support - Half Day"/>
        <s v="Travel &amp; Expenses"/>
        <s v="Per Diem Reimbursement"/>
      </sharedItems>
    </cacheField>
    <cacheField name="Total Price (converted)" numFmtId="166">
      <sharedItems containsSemiMixedTypes="0" containsString="0" containsNumber="1" minValue="0" maxValue="337638.34"/>
    </cacheField>
    <cacheField name="Currency" numFmtId="0">
      <sharedItems/>
    </cacheField>
    <cacheField name="Close Month" numFmtId="173">
      <sharedItems containsSemiMixedTypes="0" containsNonDate="0" containsDate="1" containsString="0" minDate="2021-01-01T00:00:00" maxDate="2025-12-02T00:00:00" count="60">
        <d v="2024-06-01T00:00:00"/>
        <d v="2025-06-01T00:00:00"/>
        <d v="2024-12-01T00:00:00"/>
        <d v="2022-03-01T00:00:00"/>
        <d v="2023-08-01T00:00:00"/>
        <d v="2024-07-01T00:00:00"/>
        <d v="2024-09-01T00:00:00"/>
        <d v="2024-10-01T00:00:00"/>
        <d v="2024-11-01T00:00:00"/>
        <d v="2025-02-01T00:00:00"/>
        <d v="2023-04-01T00:00:00"/>
        <d v="2025-05-01T00:00:00"/>
        <d v="2024-05-01T00:00:00"/>
        <d v="2025-09-01T00:00:00"/>
        <d v="2025-08-01T00:00:00"/>
        <d v="2022-07-01T00:00:00"/>
        <d v="2024-02-01T00:00:00"/>
        <d v="2025-01-01T00:00:00"/>
        <d v="2021-09-01T00:00:00"/>
        <d v="2022-10-01T00:00:00"/>
        <d v="2024-04-01T00:00:00"/>
        <d v="2024-08-01T00:00:00"/>
        <d v="2025-04-01T00:00:00"/>
        <d v="2022-05-01T00:00:00"/>
        <d v="2022-08-01T00:00:00"/>
        <d v="2022-09-01T00:00:00"/>
        <d v="2023-06-01T00:00:00"/>
        <d v="2022-12-01T00:00:00"/>
        <d v="2023-03-01T00:00:00"/>
        <d v="2023-02-01T00:00:00"/>
        <d v="2024-01-01T00:00:00"/>
        <d v="2023-12-01T00:00:00"/>
        <d v="2022-11-01T00:00:00"/>
        <d v="2023-01-01T00:00:00"/>
        <d v="2023-09-01T00:00:00"/>
        <d v="2022-06-01T00:00:00"/>
        <d v="2021-01-01T00:00:00"/>
        <d v="2021-08-01T00:00:00"/>
        <d v="2025-03-01T00:00:00"/>
        <d v="2023-07-01T00:00:00"/>
        <d v="2024-03-01T00:00:00"/>
        <d v="2021-07-01T00:00:00"/>
        <d v="2021-06-01T00:00:00"/>
        <d v="2021-05-01T00:00:00"/>
        <d v="2022-02-01T00:00:00"/>
        <d v="2023-10-01T00:00:00"/>
        <d v="2025-07-01T00:00:00"/>
        <d v="2021-11-01T00:00:00"/>
        <d v="2023-11-01T00:00:00"/>
        <d v="2025-11-01T00:00:00"/>
        <d v="2021-10-01T00:00:00"/>
        <d v="2021-12-01T00:00:00"/>
        <d v="2022-04-01T00:00:00"/>
        <d v="2023-05-01T00:00:00"/>
        <d v="2025-12-01T00:00:00"/>
        <d v="2025-10-01T00:00:00"/>
        <d v="2021-03-01T00:00:00"/>
        <d v="2021-04-01T00:00:00"/>
        <d v="2022-01-01T00:00:00"/>
        <d v="2021-02-01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24">
  <r>
    <x v="0"/>
    <n v="4479.8986469999991"/>
    <s v="USD"/>
    <x v="0"/>
  </r>
  <r>
    <x v="0"/>
    <n v="3122.7093869999994"/>
    <s v="USD"/>
    <x v="1"/>
  </r>
  <r>
    <x v="1"/>
    <n v="701.84"/>
    <s v="GBP"/>
    <x v="2"/>
  </r>
  <r>
    <x v="0"/>
    <n v="17646.060000000001"/>
    <s v="GBP"/>
    <x v="3"/>
  </r>
  <r>
    <x v="0"/>
    <n v="14601.68"/>
    <s v="GBP"/>
    <x v="4"/>
  </r>
  <r>
    <x v="2"/>
    <n v="1760.29"/>
    <s v="GBP"/>
    <x v="5"/>
  </r>
  <r>
    <x v="1"/>
    <n v="274.91000000000003"/>
    <s v="GBP"/>
    <x v="5"/>
  </r>
  <r>
    <x v="2"/>
    <n v="275.93"/>
    <s v="GBP"/>
    <x v="6"/>
  </r>
  <r>
    <x v="3"/>
    <n v="796.81"/>
    <s v="GBP"/>
    <x v="7"/>
  </r>
  <r>
    <x v="3"/>
    <n v="768.05"/>
    <s v="GBP"/>
    <x v="8"/>
  </r>
  <r>
    <x v="3"/>
    <n v="670.78"/>
    <s v="GBP"/>
    <x v="9"/>
  </r>
  <r>
    <x v="0"/>
    <n v="2154.67"/>
    <s v="GBP"/>
    <x v="10"/>
  </r>
  <r>
    <x v="1"/>
    <n v="46.990656999999999"/>
    <s v="USD"/>
    <x v="11"/>
  </r>
  <r>
    <x v="4"/>
    <n v="263.01102799999995"/>
    <s v="USD"/>
    <x v="11"/>
  </r>
  <r>
    <x v="5"/>
    <n v="288.81286"/>
    <s v="USD"/>
    <x v="11"/>
  </r>
  <r>
    <x v="6"/>
    <n v="306.53704199999999"/>
    <s v="USD"/>
    <x v="11"/>
  </r>
  <r>
    <x v="7"/>
    <n v="445.95830999999998"/>
    <s v="USD"/>
    <x v="11"/>
  </r>
  <r>
    <x v="1"/>
    <n v="207.73411100000001"/>
    <s v="EUR"/>
    <x v="12"/>
  </r>
  <r>
    <x v="1"/>
    <n v="271.88020600000004"/>
    <s v="EUR"/>
    <x v="0"/>
  </r>
  <r>
    <x v="1"/>
    <n v="186.131023"/>
    <s v="EUR"/>
    <x v="5"/>
  </r>
  <r>
    <x v="8"/>
    <n v="194.628174"/>
    <s v="EUR"/>
    <x v="8"/>
  </r>
  <r>
    <x v="7"/>
    <n v="2125.6639529999998"/>
    <s v="USD"/>
    <x v="11"/>
  </r>
  <r>
    <x v="1"/>
    <n v="2085.6361959999999"/>
    <s v="USD"/>
    <x v="11"/>
  </r>
  <r>
    <x v="9"/>
    <n v="1769.3860799999998"/>
    <s v="USD"/>
    <x v="11"/>
  </r>
  <r>
    <x v="10"/>
    <n v="1592.0626259999999"/>
    <s v="USD"/>
    <x v="11"/>
  </r>
  <r>
    <x v="11"/>
    <n v="2145.2074069999999"/>
    <s v="USD"/>
    <x v="11"/>
  </r>
  <r>
    <x v="0"/>
    <n v="4226.6445969999995"/>
    <s v="USD"/>
    <x v="13"/>
  </r>
  <r>
    <x v="0"/>
    <n v="548.25737399999991"/>
    <s v="USD"/>
    <x v="1"/>
  </r>
  <r>
    <x v="4"/>
    <n v="444.87614499999995"/>
    <s v="USD"/>
    <x v="1"/>
  </r>
  <r>
    <x v="5"/>
    <n v="459.54145299999993"/>
    <s v="USD"/>
    <x v="1"/>
  </r>
  <r>
    <x v="1"/>
    <n v="625.35416999999995"/>
    <s v="USD"/>
    <x v="1"/>
  </r>
  <r>
    <x v="12"/>
    <n v="709.087673"/>
    <s v="USD"/>
    <x v="1"/>
  </r>
  <r>
    <x v="4"/>
    <n v="600.32957599999997"/>
    <s v="USD"/>
    <x v="14"/>
  </r>
  <r>
    <x v="5"/>
    <n v="588.91487899999993"/>
    <s v="USD"/>
    <x v="14"/>
  </r>
  <r>
    <x v="1"/>
    <n v="601.94716399999993"/>
    <s v="USD"/>
    <x v="14"/>
  </r>
  <r>
    <x v="0"/>
    <n v="555.69567199999995"/>
    <s v="USD"/>
    <x v="14"/>
  </r>
  <r>
    <x v="13"/>
    <n v="624.92999999999995"/>
    <s v="GBP"/>
    <x v="15"/>
  </r>
  <r>
    <x v="13"/>
    <n v="793.89"/>
    <s v="GBP"/>
    <x v="0"/>
  </r>
  <r>
    <x v="0"/>
    <n v="2256.42"/>
    <s v="GBP"/>
    <x v="6"/>
  </r>
  <r>
    <x v="1"/>
    <n v="13975.284765000002"/>
    <s v="EUR"/>
    <x v="16"/>
  </r>
  <r>
    <x v="1"/>
    <n v="9.8091139999999992"/>
    <s v="USD"/>
    <x v="17"/>
  </r>
  <r>
    <x v="14"/>
    <n v="1694.9"/>
    <s v="GBP"/>
    <x v="18"/>
  </r>
  <r>
    <x v="0"/>
    <n v="1544.38"/>
    <s v="GBP"/>
    <x v="18"/>
  </r>
  <r>
    <x v="0"/>
    <n v="2095.94"/>
    <s v="GBP"/>
    <x v="19"/>
  </r>
  <r>
    <x v="0"/>
    <n v="2009.94"/>
    <s v="GBP"/>
    <x v="19"/>
  </r>
  <r>
    <x v="15"/>
    <n v="51.59886199999999"/>
    <s v="USD"/>
    <x v="17"/>
  </r>
  <r>
    <x v="0"/>
    <n v="43870.486111999999"/>
    <s v="SAR"/>
    <x v="16"/>
  </r>
  <r>
    <x v="0"/>
    <n v="42160.542304000002"/>
    <s v="SAR"/>
    <x v="16"/>
  </r>
  <r>
    <x v="0"/>
    <n v="8968.1536230000002"/>
    <s v="SAR"/>
    <x v="20"/>
  </r>
  <r>
    <x v="0"/>
    <n v="12567.780204000001"/>
    <s v="SAR"/>
    <x v="21"/>
  </r>
  <r>
    <x v="0"/>
    <n v="22770.904966999999"/>
    <s v="SAR"/>
    <x v="22"/>
  </r>
  <r>
    <x v="16"/>
    <n v="18090.182547999997"/>
    <s v="SAR"/>
    <x v="22"/>
  </r>
  <r>
    <x v="17"/>
    <n v="22781.877798999998"/>
    <s v="SAR"/>
    <x v="22"/>
  </r>
  <r>
    <x v="0"/>
    <n v="17923.262804999998"/>
    <s v="SAR"/>
    <x v="22"/>
  </r>
  <r>
    <x v="0"/>
    <n v="19172.974630000001"/>
    <s v="SAR"/>
    <x v="11"/>
  </r>
  <r>
    <x v="17"/>
    <n v="14.313732999999999"/>
    <s v="USD"/>
    <x v="23"/>
  </r>
  <r>
    <x v="0"/>
    <n v="10056.98"/>
    <s v="GBP"/>
    <x v="20"/>
  </r>
  <r>
    <x v="11"/>
    <n v="8765.5499999999993"/>
    <s v="GBP"/>
    <x v="20"/>
  </r>
  <r>
    <x v="18"/>
    <n v="8786.0499999999993"/>
    <s v="GBP"/>
    <x v="20"/>
  </r>
  <r>
    <x v="10"/>
    <n v="8456.02"/>
    <s v="GBP"/>
    <x v="20"/>
  </r>
  <r>
    <x v="9"/>
    <n v="10050.450000000001"/>
    <s v="GBP"/>
    <x v="20"/>
  </r>
  <r>
    <x v="0"/>
    <n v="2361.1060130000001"/>
    <s v="USD"/>
    <x v="24"/>
  </r>
  <r>
    <x v="1"/>
    <n v="2431.9283099999998"/>
    <s v="USD"/>
    <x v="24"/>
  </r>
  <r>
    <x v="5"/>
    <n v="1681.4573439999999"/>
    <s v="USD"/>
    <x v="24"/>
  </r>
  <r>
    <x v="4"/>
    <n v="2585.9164449999994"/>
    <s v="USD"/>
    <x v="24"/>
  </r>
  <r>
    <x v="19"/>
    <n v="2338.6261359999999"/>
    <s v="USD"/>
    <x v="24"/>
  </r>
  <r>
    <x v="20"/>
    <n v="1762.9225879999999"/>
    <s v="USD"/>
    <x v="24"/>
  </r>
  <r>
    <x v="1"/>
    <n v="1622.547094"/>
    <s v="USD"/>
    <x v="24"/>
  </r>
  <r>
    <x v="1"/>
    <n v="20.301826999999999"/>
    <s v="USD"/>
    <x v="25"/>
  </r>
  <r>
    <x v="0"/>
    <n v="922.04436799999985"/>
    <s v="USD"/>
    <x v="26"/>
  </r>
  <r>
    <x v="1"/>
    <n v="914.84719899999993"/>
    <s v="USD"/>
    <x v="26"/>
  </r>
  <r>
    <x v="11"/>
    <n v="844.34457799999996"/>
    <s v="USD"/>
    <x v="26"/>
  </r>
  <r>
    <x v="10"/>
    <n v="615.88874199999987"/>
    <s v="USD"/>
    <x v="26"/>
  </r>
  <r>
    <x v="18"/>
    <n v="785.9145279999999"/>
    <s v="USD"/>
    <x v="26"/>
  </r>
  <r>
    <x v="9"/>
    <n v="780.70435799999996"/>
    <s v="USD"/>
    <x v="26"/>
  </r>
  <r>
    <x v="1"/>
    <n v="2230.5005309999997"/>
    <s v="USD"/>
    <x v="4"/>
  </r>
  <r>
    <x v="0"/>
    <n v="1997.9180619999997"/>
    <s v="USD"/>
    <x v="4"/>
  </r>
  <r>
    <x v="19"/>
    <n v="2438.494702"/>
    <s v="USD"/>
    <x v="4"/>
  </r>
  <r>
    <x v="21"/>
    <n v="2445.9357439999999"/>
    <s v="USD"/>
    <x v="4"/>
  </r>
  <r>
    <x v="20"/>
    <n v="1720.7078630000001"/>
    <s v="USD"/>
    <x v="4"/>
  </r>
  <r>
    <x v="4"/>
    <n v="2498.9844669999998"/>
    <s v="USD"/>
    <x v="4"/>
  </r>
  <r>
    <x v="5"/>
    <n v="1476.8362349999998"/>
    <s v="USD"/>
    <x v="4"/>
  </r>
  <r>
    <x v="12"/>
    <n v="2040.6692389999998"/>
    <s v="USD"/>
    <x v="4"/>
  </r>
  <r>
    <x v="11"/>
    <n v="2010.5747619999997"/>
    <s v="USD"/>
    <x v="4"/>
  </r>
  <r>
    <x v="10"/>
    <n v="1577.2601179999999"/>
    <s v="USD"/>
    <x v="4"/>
  </r>
  <r>
    <x v="18"/>
    <n v="1826.9754369999998"/>
    <s v="USD"/>
    <x v="4"/>
  </r>
  <r>
    <x v="9"/>
    <n v="1733.169396"/>
    <s v="USD"/>
    <x v="4"/>
  </r>
  <r>
    <x v="1"/>
    <n v="14.063342999999998"/>
    <s v="USD"/>
    <x v="27"/>
  </r>
  <r>
    <x v="1"/>
    <n v="5.2153150000000004"/>
    <s v="USD"/>
    <x v="28"/>
  </r>
  <r>
    <x v="1"/>
    <n v="19.750969000000001"/>
    <s v="USD"/>
    <x v="4"/>
  </r>
  <r>
    <x v="0"/>
    <n v="542.19038999999998"/>
    <s v="USD"/>
    <x v="12"/>
  </r>
  <r>
    <x v="1"/>
    <n v="751.65877499999999"/>
    <s v="USD"/>
    <x v="12"/>
  </r>
  <r>
    <x v="22"/>
    <n v="752.91072499999996"/>
    <s v="USD"/>
    <x v="12"/>
  </r>
  <r>
    <x v="11"/>
    <n v="596.73116299999992"/>
    <s v="USD"/>
    <x v="12"/>
  </r>
  <r>
    <x v="10"/>
    <n v="628.12492399999996"/>
    <s v="USD"/>
    <x v="12"/>
  </r>
  <r>
    <x v="18"/>
    <n v="806.41495199999986"/>
    <s v="USD"/>
    <x v="12"/>
  </r>
  <r>
    <x v="9"/>
    <n v="762.13159399999995"/>
    <s v="USD"/>
    <x v="12"/>
  </r>
  <r>
    <x v="0"/>
    <n v="2303.9025309999997"/>
    <s v="USD"/>
    <x v="21"/>
  </r>
  <r>
    <x v="4"/>
    <n v="1433.2916989999999"/>
    <s v="USD"/>
    <x v="21"/>
  </r>
  <r>
    <x v="5"/>
    <n v="1994.4304379999999"/>
    <s v="USD"/>
    <x v="21"/>
  </r>
  <r>
    <x v="1"/>
    <n v="2160.733988"/>
    <s v="USD"/>
    <x v="21"/>
  </r>
  <r>
    <x v="19"/>
    <n v="1699.8891349999997"/>
    <s v="USD"/>
    <x v="21"/>
  </r>
  <r>
    <x v="21"/>
    <n v="1728.7501839999998"/>
    <s v="USD"/>
    <x v="21"/>
  </r>
  <r>
    <x v="12"/>
    <n v="2074.437246"/>
    <s v="USD"/>
    <x v="21"/>
  </r>
  <r>
    <x v="0"/>
    <n v="498.99571399999996"/>
    <s v="USD"/>
    <x v="11"/>
  </r>
  <r>
    <x v="1"/>
    <n v="654.28450499999985"/>
    <s v="USD"/>
    <x v="11"/>
  </r>
  <r>
    <x v="22"/>
    <n v="503.86734299999995"/>
    <s v="USD"/>
    <x v="11"/>
  </r>
  <r>
    <x v="1"/>
    <n v="1373.3033999999998"/>
    <s v="USD"/>
    <x v="14"/>
  </r>
  <r>
    <x v="5"/>
    <n v="2262.8934509999999"/>
    <s v="USD"/>
    <x v="14"/>
  </r>
  <r>
    <x v="4"/>
    <n v="1371.337667"/>
    <s v="USD"/>
    <x v="14"/>
  </r>
  <r>
    <x v="0"/>
    <n v="2191.0068249999999"/>
    <s v="USD"/>
    <x v="14"/>
  </r>
  <r>
    <x v="8"/>
    <n v="784.07"/>
    <s v="GBP"/>
    <x v="23"/>
  </r>
  <r>
    <x v="0"/>
    <n v="2336.5700000000002"/>
    <s v="GBP"/>
    <x v="13"/>
  </r>
  <r>
    <x v="0"/>
    <n v="3091.76"/>
    <s v="GBP"/>
    <x v="17"/>
  </r>
  <r>
    <x v="0"/>
    <n v="4908.97"/>
    <s v="GBP"/>
    <x v="29"/>
  </r>
  <r>
    <x v="1"/>
    <n v="5134.43"/>
    <s v="GBP"/>
    <x v="29"/>
  </r>
  <r>
    <x v="9"/>
    <n v="4425.9799999999996"/>
    <s v="GBP"/>
    <x v="29"/>
  </r>
  <r>
    <x v="18"/>
    <n v="6028.71"/>
    <s v="GBP"/>
    <x v="29"/>
  </r>
  <r>
    <x v="0"/>
    <n v="4212.57"/>
    <s v="GBP"/>
    <x v="30"/>
  </r>
  <r>
    <x v="10"/>
    <n v="5098.49"/>
    <s v="GBP"/>
    <x v="30"/>
  </r>
  <r>
    <x v="11"/>
    <n v="4744.62"/>
    <s v="GBP"/>
    <x v="30"/>
  </r>
  <r>
    <x v="9"/>
    <n v="4075.62"/>
    <s v="GBP"/>
    <x v="30"/>
  </r>
  <r>
    <x v="18"/>
    <n v="4299.88"/>
    <s v="GBP"/>
    <x v="30"/>
  </r>
  <r>
    <x v="23"/>
    <n v="680.03"/>
    <s v="GBP"/>
    <x v="24"/>
  </r>
  <r>
    <x v="23"/>
    <n v="778.12"/>
    <s v="GBP"/>
    <x v="24"/>
  </r>
  <r>
    <x v="8"/>
    <n v="1296.4000000000001"/>
    <s v="GBP"/>
    <x v="10"/>
  </r>
  <r>
    <x v="23"/>
    <n v="421.9"/>
    <s v="GBP"/>
    <x v="4"/>
  </r>
  <r>
    <x v="23"/>
    <n v="690.77"/>
    <s v="GBP"/>
    <x v="31"/>
  </r>
  <r>
    <x v="23"/>
    <n v="257.45999999999998"/>
    <s v="GBP"/>
    <x v="30"/>
  </r>
  <r>
    <x v="1"/>
    <n v="746.16"/>
    <s v="GBP"/>
    <x v="21"/>
  </r>
  <r>
    <x v="1"/>
    <n v="346.55"/>
    <s v="GBP"/>
    <x v="9"/>
  </r>
  <r>
    <x v="23"/>
    <n v="265.19"/>
    <s v="GBP"/>
    <x v="11"/>
  </r>
  <r>
    <x v="24"/>
    <n v="2125.39"/>
    <s v="GBP"/>
    <x v="14"/>
  </r>
  <r>
    <x v="1"/>
    <n v="1908.52"/>
    <s v="GBP"/>
    <x v="14"/>
  </r>
  <r>
    <x v="1"/>
    <n v="46.717285999999994"/>
    <s v="USD"/>
    <x v="21"/>
  </r>
  <r>
    <x v="25"/>
    <n v="10879.88"/>
    <s v="GBP"/>
    <x v="32"/>
  </r>
  <r>
    <x v="0"/>
    <n v="3740.57"/>
    <s v="GBP"/>
    <x v="33"/>
  </r>
  <r>
    <x v="11"/>
    <n v="4269.9799999999996"/>
    <s v="GBP"/>
    <x v="33"/>
  </r>
  <r>
    <x v="18"/>
    <n v="5001.6400000000003"/>
    <s v="GBP"/>
    <x v="33"/>
  </r>
  <r>
    <x v="9"/>
    <n v="3132.92"/>
    <s v="GBP"/>
    <x v="33"/>
  </r>
  <r>
    <x v="0"/>
    <n v="14834.74"/>
    <s v="GBP"/>
    <x v="34"/>
  </r>
  <r>
    <x v="1"/>
    <n v="11646.4"/>
    <s v="GBP"/>
    <x v="34"/>
  </r>
  <r>
    <x v="1"/>
    <n v="1959.58"/>
    <s v="GBP"/>
    <x v="16"/>
  </r>
  <r>
    <x v="1"/>
    <n v="220.8"/>
    <s v="GBP"/>
    <x v="12"/>
  </r>
  <r>
    <x v="1"/>
    <n v="797.42"/>
    <s v="GBP"/>
    <x v="6"/>
  </r>
  <r>
    <x v="1"/>
    <n v="840.05"/>
    <s v="GBP"/>
    <x v="7"/>
  </r>
  <r>
    <x v="1"/>
    <n v="884.08"/>
    <s v="GBP"/>
    <x v="7"/>
  </r>
  <r>
    <x v="0"/>
    <n v="11691.11"/>
    <s v="GBP"/>
    <x v="2"/>
  </r>
  <r>
    <x v="1"/>
    <n v="2256.63"/>
    <s v="GBP"/>
    <x v="9"/>
  </r>
  <r>
    <x v="1"/>
    <n v="310.08"/>
    <s v="GBP"/>
    <x v="11"/>
  </r>
  <r>
    <x v="8"/>
    <n v="432.31"/>
    <s v="GBP"/>
    <x v="35"/>
  </r>
  <r>
    <x v="26"/>
    <n v="596.32000000000005"/>
    <s v="GBP"/>
    <x v="35"/>
  </r>
  <r>
    <x v="0"/>
    <n v="921.35219399999994"/>
    <s v="USD"/>
    <x v="36"/>
  </r>
  <r>
    <x v="9"/>
    <n v="1151.6382779999999"/>
    <s v="USD"/>
    <x v="36"/>
  </r>
  <r>
    <x v="18"/>
    <n v="904.92180799999994"/>
    <s v="USD"/>
    <x v="36"/>
  </r>
  <r>
    <x v="0"/>
    <n v="935.86520999999993"/>
    <s v="USD"/>
    <x v="37"/>
  </r>
  <r>
    <x v="22"/>
    <n v="875.8343789999999"/>
    <s v="USD"/>
    <x v="37"/>
  </r>
  <r>
    <x v="27"/>
    <n v="787.52765699999998"/>
    <s v="USD"/>
    <x v="24"/>
  </r>
  <r>
    <x v="18"/>
    <n v="1087.2945649999999"/>
    <s v="USD"/>
    <x v="24"/>
  </r>
  <r>
    <x v="18"/>
    <n v="1007.6945549999999"/>
    <s v="USD"/>
    <x v="24"/>
  </r>
  <r>
    <x v="9"/>
    <n v="928.22385599999984"/>
    <s v="USD"/>
    <x v="24"/>
  </r>
  <r>
    <x v="22"/>
    <n v="973.36471399999994"/>
    <s v="USD"/>
    <x v="24"/>
  </r>
  <r>
    <x v="27"/>
    <n v="1044.3979559999998"/>
    <s v="USD"/>
    <x v="4"/>
  </r>
  <r>
    <x v="5"/>
    <n v="1108.4964239999999"/>
    <s v="USD"/>
    <x v="4"/>
  </r>
  <r>
    <x v="4"/>
    <n v="1006.8771859999999"/>
    <s v="USD"/>
    <x v="4"/>
  </r>
  <r>
    <x v="22"/>
    <n v="779.69353699999999"/>
    <s v="USD"/>
    <x v="4"/>
  </r>
  <r>
    <x v="9"/>
    <n v="975.53247399999998"/>
    <s v="USD"/>
    <x v="4"/>
  </r>
  <r>
    <x v="10"/>
    <n v="1252.6394299999999"/>
    <s v="USD"/>
    <x v="4"/>
  </r>
  <r>
    <x v="18"/>
    <n v="774.3351909999999"/>
    <s v="USD"/>
    <x v="4"/>
  </r>
  <r>
    <x v="5"/>
    <n v="859.25170099999991"/>
    <s v="USD"/>
    <x v="21"/>
  </r>
  <r>
    <x v="4"/>
    <n v="1047.1988939999999"/>
    <s v="USD"/>
    <x v="21"/>
  </r>
  <r>
    <x v="22"/>
    <n v="1301.9278440000001"/>
    <s v="USD"/>
    <x v="21"/>
  </r>
  <r>
    <x v="28"/>
    <n v="829.90736499999991"/>
    <s v="USD"/>
    <x v="21"/>
  </r>
  <r>
    <x v="0"/>
    <n v="1304.1185849999997"/>
    <s v="USD"/>
    <x v="21"/>
  </r>
  <r>
    <x v="11"/>
    <n v="1013.2758509999999"/>
    <s v="USD"/>
    <x v="21"/>
  </r>
  <r>
    <x v="10"/>
    <n v="1135.6507049999998"/>
    <s v="USD"/>
    <x v="21"/>
  </r>
  <r>
    <x v="9"/>
    <n v="942.50054499999999"/>
    <s v="USD"/>
    <x v="21"/>
  </r>
  <r>
    <x v="18"/>
    <n v="860.8391049999999"/>
    <s v="USD"/>
    <x v="21"/>
  </r>
  <r>
    <x v="0"/>
    <n v="789.38603099999989"/>
    <s v="USD"/>
    <x v="21"/>
  </r>
  <r>
    <x v="11"/>
    <n v="772.97142299999996"/>
    <s v="USD"/>
    <x v="21"/>
  </r>
  <r>
    <x v="18"/>
    <n v="1117.2199429999998"/>
    <s v="USD"/>
    <x v="21"/>
  </r>
  <r>
    <x v="9"/>
    <n v="870.98813199999995"/>
    <s v="USD"/>
    <x v="21"/>
  </r>
  <r>
    <x v="10"/>
    <n v="1111.5282009999999"/>
    <s v="USD"/>
    <x v="21"/>
  </r>
  <r>
    <x v="4"/>
    <n v="1188.1204439999999"/>
    <s v="USD"/>
    <x v="21"/>
  </r>
  <r>
    <x v="5"/>
    <n v="1022.5618899999998"/>
    <s v="USD"/>
    <x v="21"/>
  </r>
  <r>
    <x v="0"/>
    <n v="1198.8182709999999"/>
    <s v="USD"/>
    <x v="14"/>
  </r>
  <r>
    <x v="29"/>
    <n v="262.16167899999999"/>
    <s v="EUR"/>
    <x v="7"/>
  </r>
  <r>
    <x v="8"/>
    <n v="2337.89"/>
    <s v="GBP"/>
    <x v="25"/>
  </r>
  <r>
    <x v="1"/>
    <n v="3512.45"/>
    <s v="GBP"/>
    <x v="16"/>
  </r>
  <r>
    <x v="1"/>
    <n v="1234.8800000000001"/>
    <s v="GBP"/>
    <x v="0"/>
  </r>
  <r>
    <x v="1"/>
    <n v="334.29"/>
    <s v="GBP"/>
    <x v="5"/>
  </r>
  <r>
    <x v="1"/>
    <n v="1283.3399999999999"/>
    <s v="GBP"/>
    <x v="9"/>
  </r>
  <r>
    <x v="1"/>
    <n v="506.79"/>
    <s v="GBP"/>
    <x v="38"/>
  </r>
  <r>
    <x v="1"/>
    <n v="1547.37"/>
    <s v="GBP"/>
    <x v="33"/>
  </r>
  <r>
    <x v="1"/>
    <n v="858.28"/>
    <s v="GBP"/>
    <x v="39"/>
  </r>
  <r>
    <x v="1"/>
    <n v="225.96"/>
    <s v="GBP"/>
    <x v="39"/>
  </r>
  <r>
    <x v="1"/>
    <n v="919.17"/>
    <s v="GBP"/>
    <x v="30"/>
  </r>
  <r>
    <x v="1"/>
    <n v="526"/>
    <s v="GBP"/>
    <x v="40"/>
  </r>
  <r>
    <x v="0"/>
    <n v="26244.993831"/>
    <s v="USD"/>
    <x v="41"/>
  </r>
  <r>
    <x v="0"/>
    <n v="22027.246653999999"/>
    <s v="USD"/>
    <x v="41"/>
  </r>
  <r>
    <x v="0"/>
    <n v="20397.131950999996"/>
    <s v="USD"/>
    <x v="41"/>
  </r>
  <r>
    <x v="0"/>
    <n v="20020.038093999996"/>
    <s v="USD"/>
    <x v="41"/>
  </r>
  <r>
    <x v="0"/>
    <n v="29603.432368999995"/>
    <s v="USD"/>
    <x v="41"/>
  </r>
  <r>
    <x v="30"/>
    <n v="24048.555943999996"/>
    <s v="USD"/>
    <x v="41"/>
  </r>
  <r>
    <x v="21"/>
    <n v="22425.774580999998"/>
    <s v="USD"/>
    <x v="41"/>
  </r>
  <r>
    <x v="19"/>
    <n v="22523.537127"/>
    <s v="USD"/>
    <x v="41"/>
  </r>
  <r>
    <x v="20"/>
    <n v="22858.066056"/>
    <s v="USD"/>
    <x v="41"/>
  </r>
  <r>
    <x v="31"/>
    <n v="19402.330422999999"/>
    <s v="USD"/>
    <x v="41"/>
  </r>
  <r>
    <x v="1"/>
    <n v="28801.604699"/>
    <s v="USD"/>
    <x v="41"/>
  </r>
  <r>
    <x v="4"/>
    <n v="29642.797449999998"/>
    <s v="USD"/>
    <x v="41"/>
  </r>
  <r>
    <x v="5"/>
    <n v="24110.653692999997"/>
    <s v="USD"/>
    <x v="41"/>
  </r>
  <r>
    <x v="32"/>
    <n v="23703.046899000001"/>
    <s v="USD"/>
    <x v="41"/>
  </r>
  <r>
    <x v="0"/>
    <n v="12133.918607999998"/>
    <s v="USD"/>
    <x v="42"/>
  </r>
  <r>
    <x v="30"/>
    <n v="9991.2024099999999"/>
    <s v="USD"/>
    <x v="42"/>
  </r>
  <r>
    <x v="0"/>
    <n v="8924.8329029999986"/>
    <s v="USD"/>
    <x v="42"/>
  </r>
  <r>
    <x v="30"/>
    <n v="12507.608532999999"/>
    <s v="USD"/>
    <x v="42"/>
  </r>
  <r>
    <x v="21"/>
    <n v="7557.8900949999988"/>
    <s v="USD"/>
    <x v="42"/>
  </r>
  <r>
    <x v="4"/>
    <n v="8309.6891569999989"/>
    <s v="USD"/>
    <x v="42"/>
  </r>
  <r>
    <x v="5"/>
    <n v="10242.114455999999"/>
    <s v="USD"/>
    <x v="42"/>
  </r>
  <r>
    <x v="7"/>
    <n v="11401.092247999999"/>
    <s v="USD"/>
    <x v="42"/>
  </r>
  <r>
    <x v="0"/>
    <n v="647.19023599999991"/>
    <s v="USD"/>
    <x v="42"/>
  </r>
  <r>
    <x v="30"/>
    <n v="524.33964100000003"/>
    <s v="USD"/>
    <x v="42"/>
  </r>
  <r>
    <x v="0"/>
    <n v="818.86070699999993"/>
    <s v="USD"/>
    <x v="43"/>
  </r>
  <r>
    <x v="0"/>
    <n v="805.10057599999993"/>
    <s v="USD"/>
    <x v="18"/>
  </r>
  <r>
    <x v="5"/>
    <n v="1215.4548"/>
    <s v="USD"/>
    <x v="18"/>
  </r>
  <r>
    <x v="4"/>
    <n v="1129.842343"/>
    <s v="USD"/>
    <x v="18"/>
  </r>
  <r>
    <x v="1"/>
    <n v="991.92650199999991"/>
    <s v="USD"/>
    <x v="18"/>
  </r>
  <r>
    <x v="19"/>
    <n v="1036.1536079999998"/>
    <s v="USD"/>
    <x v="18"/>
  </r>
  <r>
    <x v="28"/>
    <n v="1030.328096"/>
    <s v="USD"/>
    <x v="18"/>
  </r>
  <r>
    <x v="22"/>
    <n v="1049.5892609999999"/>
    <s v="USD"/>
    <x v="18"/>
  </r>
  <r>
    <x v="33"/>
    <n v="764.8848549999999"/>
    <s v="USD"/>
    <x v="18"/>
  </r>
  <r>
    <x v="34"/>
    <n v="929.89083599999992"/>
    <s v="USD"/>
    <x v="18"/>
  </r>
  <r>
    <x v="35"/>
    <n v="1223.4449849999999"/>
    <s v="USD"/>
    <x v="18"/>
  </r>
  <r>
    <x v="36"/>
    <n v="1001.948619"/>
    <s v="USD"/>
    <x v="18"/>
  </r>
  <r>
    <x v="0"/>
    <n v="755.76311299999998"/>
    <s v="USD"/>
    <x v="18"/>
  </r>
  <r>
    <x v="0"/>
    <n v="929.50976299999991"/>
    <s v="USD"/>
    <x v="37"/>
  </r>
  <r>
    <x v="30"/>
    <n v="1050.6347249999999"/>
    <s v="USD"/>
    <x v="37"/>
  </r>
  <r>
    <x v="28"/>
    <n v="900.63190699999996"/>
    <s v="USD"/>
    <x v="37"/>
  </r>
  <r>
    <x v="33"/>
    <n v="984.11913599999991"/>
    <s v="USD"/>
    <x v="37"/>
  </r>
  <r>
    <x v="22"/>
    <n v="659.80508999999995"/>
    <s v="USD"/>
    <x v="37"/>
  </r>
  <r>
    <x v="0"/>
    <n v="803.59103299999992"/>
    <s v="USD"/>
    <x v="41"/>
  </r>
  <r>
    <x v="28"/>
    <n v="611.05004099999996"/>
    <s v="USD"/>
    <x v="41"/>
  </r>
  <r>
    <x v="22"/>
    <n v="836.26898599999993"/>
    <s v="USD"/>
    <x v="41"/>
  </r>
  <r>
    <x v="33"/>
    <n v="731.15937999999994"/>
    <s v="USD"/>
    <x v="41"/>
  </r>
  <r>
    <x v="15"/>
    <n v="2333.5816349999996"/>
    <s v="USD"/>
    <x v="41"/>
  </r>
  <r>
    <x v="0"/>
    <n v="41900.301015999998"/>
    <s v="USD"/>
    <x v="15"/>
  </r>
  <r>
    <x v="30"/>
    <n v="40453.771917999999"/>
    <s v="USD"/>
    <x v="15"/>
  </r>
  <r>
    <x v="0"/>
    <n v="37916.247627999997"/>
    <s v="USD"/>
    <x v="15"/>
  </r>
  <r>
    <x v="30"/>
    <n v="34622.605562999997"/>
    <s v="USD"/>
    <x v="15"/>
  </r>
  <r>
    <x v="11"/>
    <n v="39778.969152999998"/>
    <s v="USD"/>
    <x v="15"/>
  </r>
  <r>
    <x v="31"/>
    <n v="38536.385110999996"/>
    <s v="USD"/>
    <x v="15"/>
  </r>
  <r>
    <x v="10"/>
    <n v="35507.357598999995"/>
    <s v="USD"/>
    <x v="15"/>
  </r>
  <r>
    <x v="9"/>
    <n v="29030.896768999995"/>
    <s v="USD"/>
    <x v="15"/>
  </r>
  <r>
    <x v="18"/>
    <n v="36845.092584999999"/>
    <s v="USD"/>
    <x v="15"/>
  </r>
  <r>
    <x v="21"/>
    <n v="37008.444619999995"/>
    <s v="USD"/>
    <x v="15"/>
  </r>
  <r>
    <x v="5"/>
    <n v="37270.944234999995"/>
    <s v="USD"/>
    <x v="15"/>
  </r>
  <r>
    <x v="4"/>
    <n v="38046.246342999999"/>
    <s v="USD"/>
    <x v="15"/>
  </r>
  <r>
    <x v="32"/>
    <n v="32570.533631999999"/>
    <s v="USD"/>
    <x v="15"/>
  </r>
  <r>
    <x v="1"/>
    <n v="33015.344263999999"/>
    <s v="USD"/>
    <x v="15"/>
  </r>
  <r>
    <x v="12"/>
    <n v="40279.785853999994"/>
    <s v="USD"/>
    <x v="15"/>
  </r>
  <r>
    <x v="30"/>
    <n v="35964.749127999996"/>
    <s v="USD"/>
    <x v="15"/>
  </r>
  <r>
    <x v="37"/>
    <n v="46368.834358"/>
    <s v="USD"/>
    <x v="15"/>
  </r>
  <r>
    <x v="0"/>
    <n v="801.21198499999991"/>
    <s v="USD"/>
    <x v="44"/>
  </r>
  <r>
    <x v="30"/>
    <n v="1139.5173439999999"/>
    <s v="USD"/>
    <x v="44"/>
  </r>
  <r>
    <x v="1"/>
    <n v="1048.497492"/>
    <s v="USD"/>
    <x v="44"/>
  </r>
  <r>
    <x v="0"/>
    <n v="783.64180999999996"/>
    <s v="USD"/>
    <x v="3"/>
  </r>
  <r>
    <x v="30"/>
    <n v="725.41996099999994"/>
    <s v="USD"/>
    <x v="3"/>
  </r>
  <r>
    <x v="4"/>
    <n v="973.93958199999997"/>
    <s v="USD"/>
    <x v="3"/>
  </r>
  <r>
    <x v="5"/>
    <n v="724.79638699999998"/>
    <s v="USD"/>
    <x v="3"/>
  </r>
  <r>
    <x v="1"/>
    <n v="877.56721499999992"/>
    <s v="USD"/>
    <x v="3"/>
  </r>
  <r>
    <x v="30"/>
    <n v="12200.929145999999"/>
    <s v="USD"/>
    <x v="35"/>
  </r>
  <r>
    <x v="38"/>
    <n v="14485.172974999999"/>
    <s v="USD"/>
    <x v="35"/>
  </r>
  <r>
    <x v="27"/>
    <n v="10415.571956999998"/>
    <s v="USD"/>
    <x v="35"/>
  </r>
  <r>
    <x v="27"/>
    <n v="12916.484769999999"/>
    <s v="USD"/>
    <x v="35"/>
  </r>
  <r>
    <x v="5"/>
    <n v="14406.976863999998"/>
    <s v="USD"/>
    <x v="35"/>
  </r>
  <r>
    <x v="4"/>
    <n v="14976.458391999999"/>
    <s v="USD"/>
    <x v="35"/>
  </r>
  <r>
    <x v="27"/>
    <n v="325.94295299999993"/>
    <s v="USD"/>
    <x v="15"/>
  </r>
  <r>
    <x v="22"/>
    <n v="401.87080499999996"/>
    <s v="USD"/>
    <x v="15"/>
  </r>
  <r>
    <x v="28"/>
    <n v="342.05194799999998"/>
    <s v="USD"/>
    <x v="15"/>
  </r>
  <r>
    <x v="9"/>
    <n v="424.19838999999996"/>
    <s v="USD"/>
    <x v="15"/>
  </r>
  <r>
    <x v="11"/>
    <n v="292.79474700000003"/>
    <s v="USD"/>
    <x v="15"/>
  </r>
  <r>
    <x v="1"/>
    <n v="781.31283999999994"/>
    <s v="USD"/>
    <x v="23"/>
  </r>
  <r>
    <x v="30"/>
    <n v="691.60427699999991"/>
    <s v="USD"/>
    <x v="23"/>
  </r>
  <r>
    <x v="0"/>
    <n v="659.08204599999999"/>
    <s v="USD"/>
    <x v="23"/>
  </r>
  <r>
    <x v="5"/>
    <n v="767.68682200000001"/>
    <s v="USD"/>
    <x v="23"/>
  </r>
  <r>
    <x v="4"/>
    <n v="756.02207799999985"/>
    <s v="USD"/>
    <x v="23"/>
  </r>
  <r>
    <x v="0"/>
    <n v="861.66710699999999"/>
    <s v="USD"/>
    <x v="35"/>
  </r>
  <r>
    <x v="30"/>
    <n v="627.54148099999986"/>
    <s v="USD"/>
    <x v="35"/>
  </r>
  <r>
    <x v="1"/>
    <n v="864.8978239999999"/>
    <s v="USD"/>
    <x v="35"/>
  </r>
  <r>
    <x v="5"/>
    <n v="779.73058099999992"/>
    <s v="USD"/>
    <x v="35"/>
  </r>
  <r>
    <x v="4"/>
    <n v="839.15464499999996"/>
    <s v="USD"/>
    <x v="35"/>
  </r>
  <r>
    <x v="0"/>
    <n v="716.85833799999989"/>
    <s v="USD"/>
    <x v="15"/>
  </r>
  <r>
    <x v="1"/>
    <n v="743.1479159999999"/>
    <s v="USD"/>
    <x v="15"/>
  </r>
  <r>
    <x v="11"/>
    <n v="923.9415009999999"/>
    <s v="USD"/>
    <x v="15"/>
  </r>
  <r>
    <x v="10"/>
    <n v="652.65285399999993"/>
    <s v="USD"/>
    <x v="15"/>
  </r>
  <r>
    <x v="9"/>
    <n v="627.90986299999997"/>
    <s v="USD"/>
    <x v="15"/>
  </r>
  <r>
    <x v="18"/>
    <n v="872.02227699999992"/>
    <s v="USD"/>
    <x v="15"/>
  </r>
  <r>
    <x v="30"/>
    <n v="1224.2801899999999"/>
    <s v="USD"/>
    <x v="24"/>
  </r>
  <r>
    <x v="27"/>
    <n v="1093.2246919999998"/>
    <s v="USD"/>
    <x v="24"/>
  </r>
  <r>
    <x v="5"/>
    <n v="1049.6413969999999"/>
    <s v="USD"/>
    <x v="24"/>
  </r>
  <r>
    <x v="4"/>
    <n v="865.07000999999991"/>
    <s v="USD"/>
    <x v="24"/>
  </r>
  <r>
    <x v="1"/>
    <n v="1151.2493159999999"/>
    <s v="USD"/>
    <x v="24"/>
  </r>
  <r>
    <x v="1"/>
    <n v="783.67199400000004"/>
    <s v="USD"/>
    <x v="19"/>
  </r>
  <r>
    <x v="4"/>
    <n v="1182.542921"/>
    <s v="USD"/>
    <x v="19"/>
  </r>
  <r>
    <x v="5"/>
    <n v="1179.3519919999999"/>
    <s v="USD"/>
    <x v="19"/>
  </r>
  <r>
    <x v="30"/>
    <n v="960.13314600000001"/>
    <s v="USD"/>
    <x v="19"/>
  </r>
  <r>
    <x v="0"/>
    <n v="1171.8924279999999"/>
    <s v="USD"/>
    <x v="19"/>
  </r>
  <r>
    <x v="8"/>
    <n v="110.84628099999999"/>
    <s v="USD"/>
    <x v="24"/>
  </r>
  <r>
    <x v="0"/>
    <n v="634.41657299999997"/>
    <s v="USD"/>
    <x v="29"/>
  </r>
  <r>
    <x v="1"/>
    <n v="940.74164099999985"/>
    <s v="USD"/>
    <x v="29"/>
  </r>
  <r>
    <x v="5"/>
    <n v="969.61606699999993"/>
    <s v="USD"/>
    <x v="29"/>
  </r>
  <r>
    <x v="4"/>
    <n v="674.75165800000002"/>
    <s v="USD"/>
    <x v="29"/>
  </r>
  <r>
    <x v="30"/>
    <n v="1064.773185"/>
    <s v="USD"/>
    <x v="29"/>
  </r>
  <r>
    <x v="0"/>
    <n v="706.62527599999999"/>
    <s v="USD"/>
    <x v="26"/>
  </r>
  <r>
    <x v="1"/>
    <n v="886.51436999999999"/>
    <s v="USD"/>
    <x v="26"/>
  </r>
  <r>
    <x v="5"/>
    <n v="579.81234500000005"/>
    <s v="USD"/>
    <x v="26"/>
  </r>
  <r>
    <x v="4"/>
    <n v="840.92143799999997"/>
    <s v="USD"/>
    <x v="26"/>
  </r>
  <r>
    <x v="0"/>
    <n v="631.89483699999994"/>
    <s v="USD"/>
    <x v="39"/>
  </r>
  <r>
    <x v="1"/>
    <n v="688.46102499999995"/>
    <s v="USD"/>
    <x v="39"/>
  </r>
  <r>
    <x v="11"/>
    <n v="864.7983539999999"/>
    <s v="USD"/>
    <x v="39"/>
  </r>
  <r>
    <x v="18"/>
    <n v="919.190608"/>
    <s v="USD"/>
    <x v="39"/>
  </r>
  <r>
    <x v="10"/>
    <n v="630.34482000000003"/>
    <s v="USD"/>
    <x v="39"/>
  </r>
  <r>
    <x v="9"/>
    <n v="603.82543199999998"/>
    <s v="USD"/>
    <x v="39"/>
  </r>
  <r>
    <x v="30"/>
    <n v="891.47140599999989"/>
    <s v="USD"/>
    <x v="45"/>
  </r>
  <r>
    <x v="1"/>
    <n v="699.34544400000004"/>
    <s v="USD"/>
    <x v="45"/>
  </r>
  <r>
    <x v="5"/>
    <n v="816.48200199999997"/>
    <s v="USD"/>
    <x v="45"/>
  </r>
  <r>
    <x v="4"/>
    <n v="865.31525499999987"/>
    <s v="USD"/>
    <x v="45"/>
  </r>
  <r>
    <x v="0"/>
    <n v="726.34160199999997"/>
    <s v="USD"/>
    <x v="45"/>
  </r>
  <r>
    <x v="1"/>
    <n v="985.86706399999991"/>
    <s v="USD"/>
    <x v="5"/>
  </r>
  <r>
    <x v="0"/>
    <n v="967.03396299999997"/>
    <s v="USD"/>
    <x v="5"/>
  </r>
  <r>
    <x v="22"/>
    <n v="885.05524799999989"/>
    <s v="USD"/>
    <x v="5"/>
  </r>
  <r>
    <x v="28"/>
    <n v="1032.4042749999999"/>
    <s v="USD"/>
    <x v="5"/>
  </r>
  <r>
    <x v="11"/>
    <n v="792.4328999999999"/>
    <s v="USD"/>
    <x v="5"/>
  </r>
  <r>
    <x v="10"/>
    <n v="1015.0680259999999"/>
    <s v="USD"/>
    <x v="5"/>
  </r>
  <r>
    <x v="18"/>
    <n v="993.10642199999995"/>
    <s v="USD"/>
    <x v="5"/>
  </r>
  <r>
    <x v="9"/>
    <n v="660.14294499999994"/>
    <s v="USD"/>
    <x v="5"/>
  </r>
  <r>
    <x v="0"/>
    <n v="1053.2795979999999"/>
    <s v="USD"/>
    <x v="12"/>
  </r>
  <r>
    <x v="1"/>
    <n v="781.32175799999993"/>
    <s v="USD"/>
    <x v="12"/>
  </r>
  <r>
    <x v="4"/>
    <n v="954.57551699999988"/>
    <s v="USD"/>
    <x v="12"/>
  </r>
  <r>
    <x v="5"/>
    <n v="751.92871599999989"/>
    <s v="USD"/>
    <x v="12"/>
  </r>
  <r>
    <x v="30"/>
    <n v="978.86780599999986"/>
    <s v="USD"/>
    <x v="12"/>
  </r>
  <r>
    <x v="28"/>
    <n v="755.11964499999999"/>
    <s v="USD"/>
    <x v="12"/>
  </r>
  <r>
    <x v="0"/>
    <n v="962.25322899999992"/>
    <s v="USD"/>
    <x v="8"/>
  </r>
  <r>
    <x v="30"/>
    <n v="751.94380799999999"/>
    <s v="USD"/>
    <x v="8"/>
  </r>
  <r>
    <x v="1"/>
    <n v="604.4370009999999"/>
    <s v="USD"/>
    <x v="8"/>
  </r>
  <r>
    <x v="5"/>
    <n v="996.10424199999989"/>
    <s v="USD"/>
    <x v="8"/>
  </r>
  <r>
    <x v="4"/>
    <n v="879.69484399999999"/>
    <s v="USD"/>
    <x v="8"/>
  </r>
  <r>
    <x v="33"/>
    <n v="582.62768899999992"/>
    <s v="USD"/>
    <x v="40"/>
  </r>
  <r>
    <x v="0"/>
    <n v="578.33641599999987"/>
    <s v="USD"/>
    <x v="40"/>
  </r>
  <r>
    <x v="0"/>
    <n v="551.56183599999997"/>
    <s v="USD"/>
    <x v="6"/>
  </r>
  <r>
    <x v="35"/>
    <n v="445.36663499999997"/>
    <s v="USD"/>
    <x v="6"/>
  </r>
  <r>
    <x v="33"/>
    <n v="525.76446299999998"/>
    <s v="USD"/>
    <x v="6"/>
  </r>
  <r>
    <x v="36"/>
    <n v="639.26865099999998"/>
    <s v="USD"/>
    <x v="6"/>
  </r>
  <r>
    <x v="22"/>
    <n v="486.13081299999993"/>
    <s v="USD"/>
    <x v="6"/>
  </r>
  <r>
    <x v="0"/>
    <n v="529.66540199999997"/>
    <s v="USD"/>
    <x v="9"/>
  </r>
  <r>
    <x v="0"/>
    <n v="809.3194759999999"/>
    <s v="USD"/>
    <x v="11"/>
  </r>
  <r>
    <x v="1"/>
    <n v="623.53215399999988"/>
    <s v="USD"/>
    <x v="11"/>
  </r>
  <r>
    <x v="0"/>
    <n v="797.91198199999997"/>
    <s v="USD"/>
    <x v="46"/>
  </r>
  <r>
    <x v="1"/>
    <n v="816.96700399999986"/>
    <s v="USD"/>
    <x v="46"/>
  </r>
  <r>
    <x v="8"/>
    <n v="101.33660599999999"/>
    <s v="USD"/>
    <x v="27"/>
  </r>
  <r>
    <x v="5"/>
    <n v="742.62"/>
    <s v="GBP"/>
    <x v="47"/>
  </r>
  <r>
    <x v="5"/>
    <n v="121.91"/>
    <s v="GBP"/>
    <x v="43"/>
  </r>
  <r>
    <x v="39"/>
    <n v="1923.09"/>
    <s v="GBP"/>
    <x v="48"/>
  </r>
  <r>
    <x v="39"/>
    <n v="1799.79"/>
    <s v="GBP"/>
    <x v="8"/>
  </r>
  <r>
    <x v="39"/>
    <n v="722.02"/>
    <s v="GBP"/>
    <x v="49"/>
  </r>
  <r>
    <x v="1"/>
    <n v="269.46560199999999"/>
    <s v="USD"/>
    <x v="1"/>
  </r>
  <r>
    <x v="1"/>
    <n v="8.5235500000000002"/>
    <s v="USD"/>
    <x v="1"/>
  </r>
  <r>
    <x v="0"/>
    <n v="3404.5"/>
    <s v="GBP"/>
    <x v="36"/>
  </r>
  <r>
    <x v="0"/>
    <n v="21327.94"/>
    <s v="GBP"/>
    <x v="18"/>
  </r>
  <r>
    <x v="0"/>
    <n v="3459.28"/>
    <s v="GBP"/>
    <x v="43"/>
  </r>
  <r>
    <x v="7"/>
    <n v="1795.57"/>
    <s v="GBP"/>
    <x v="50"/>
  </r>
  <r>
    <x v="7"/>
    <n v="2529.02"/>
    <s v="GBP"/>
    <x v="47"/>
  </r>
  <r>
    <x v="7"/>
    <n v="0"/>
    <s v="GBP"/>
    <x v="51"/>
  </r>
  <r>
    <x v="7"/>
    <n v="1938.01"/>
    <s v="GBP"/>
    <x v="44"/>
  </r>
  <r>
    <x v="7"/>
    <n v="2461.19"/>
    <s v="GBP"/>
    <x v="3"/>
  </r>
  <r>
    <x v="7"/>
    <n v="2354.9"/>
    <s v="GBP"/>
    <x v="52"/>
  </r>
  <r>
    <x v="7"/>
    <n v="2283.9899999999998"/>
    <s v="GBP"/>
    <x v="23"/>
  </r>
  <r>
    <x v="7"/>
    <n v="2317.9"/>
    <s v="GBP"/>
    <x v="35"/>
  </r>
  <r>
    <x v="1"/>
    <n v="5675.62"/>
    <s v="GBP"/>
    <x v="43"/>
  </r>
  <r>
    <x v="7"/>
    <n v="2115.81"/>
    <s v="GBP"/>
    <x v="51"/>
  </r>
  <r>
    <x v="7"/>
    <n v="2604.71"/>
    <s v="GBP"/>
    <x v="44"/>
  </r>
  <r>
    <x v="7"/>
    <n v="2204.42"/>
    <s v="GBP"/>
    <x v="3"/>
  </r>
  <r>
    <x v="0"/>
    <n v="39325.769999999997"/>
    <s v="GBP"/>
    <x v="25"/>
  </r>
  <r>
    <x v="1"/>
    <n v="28085.040000000001"/>
    <s v="GBP"/>
    <x v="25"/>
  </r>
  <r>
    <x v="7"/>
    <n v="1520.95"/>
    <s v="GBP"/>
    <x v="52"/>
  </r>
  <r>
    <x v="0"/>
    <n v="6152.01"/>
    <s v="GBP"/>
    <x v="23"/>
  </r>
  <r>
    <x v="1"/>
    <n v="2720.19"/>
    <s v="GBP"/>
    <x v="23"/>
  </r>
  <r>
    <x v="40"/>
    <n v="342.23"/>
    <s v="GBP"/>
    <x v="23"/>
  </r>
  <r>
    <x v="7"/>
    <n v="1783.36"/>
    <s v="GBP"/>
    <x v="27"/>
  </r>
  <r>
    <x v="7"/>
    <n v="2139.71"/>
    <s v="GBP"/>
    <x v="33"/>
  </r>
  <r>
    <x v="7"/>
    <n v="1616.86"/>
    <s v="GBP"/>
    <x v="10"/>
  </r>
  <r>
    <x v="7"/>
    <n v="1996.97"/>
    <s v="GBP"/>
    <x v="28"/>
  </r>
  <r>
    <x v="7"/>
    <n v="1940.28"/>
    <s v="GBP"/>
    <x v="28"/>
  </r>
  <r>
    <x v="7"/>
    <n v="1872.47"/>
    <s v="GBP"/>
    <x v="26"/>
  </r>
  <r>
    <x v="7"/>
    <n v="2672.05"/>
    <s v="GBP"/>
    <x v="34"/>
  </r>
  <r>
    <x v="7"/>
    <n v="2190.16"/>
    <s v="GBP"/>
    <x v="53"/>
  </r>
  <r>
    <x v="7"/>
    <n v="518.72"/>
    <s v="GBP"/>
    <x v="33"/>
  </r>
  <r>
    <x v="7"/>
    <n v="1817.41"/>
    <s v="GBP"/>
    <x v="19"/>
  </r>
  <r>
    <x v="0"/>
    <n v="2224.2800000000002"/>
    <s v="GBP"/>
    <x v="19"/>
  </r>
  <r>
    <x v="30"/>
    <n v="4326.74"/>
    <s v="GBP"/>
    <x v="32"/>
  </r>
  <r>
    <x v="7"/>
    <n v="2210.2600000000002"/>
    <s v="GBP"/>
    <x v="27"/>
  </r>
  <r>
    <x v="0"/>
    <n v="42112.15"/>
    <s v="GBP"/>
    <x v="34"/>
  </r>
  <r>
    <x v="11"/>
    <n v="30470.42"/>
    <s v="GBP"/>
    <x v="34"/>
  </r>
  <r>
    <x v="10"/>
    <n v="27755.43"/>
    <s v="GBP"/>
    <x v="34"/>
  </r>
  <r>
    <x v="9"/>
    <n v="34281.230000000003"/>
    <s v="GBP"/>
    <x v="34"/>
  </r>
  <r>
    <x v="18"/>
    <n v="36483.269999999997"/>
    <s v="GBP"/>
    <x v="34"/>
  </r>
  <r>
    <x v="41"/>
    <n v="3251.16"/>
    <s v="GBP"/>
    <x v="33"/>
  </r>
  <r>
    <x v="7"/>
    <n v="1715.2"/>
    <s v="GBP"/>
    <x v="28"/>
  </r>
  <r>
    <x v="42"/>
    <n v="479.55"/>
    <s v="GBP"/>
    <x v="33"/>
  </r>
  <r>
    <x v="41"/>
    <n v="3619.75"/>
    <s v="GBP"/>
    <x v="29"/>
  </r>
  <r>
    <x v="7"/>
    <n v="328.96"/>
    <s v="GBP"/>
    <x v="28"/>
  </r>
  <r>
    <x v="41"/>
    <n v="1030.58"/>
    <s v="GBP"/>
    <x v="28"/>
  </r>
  <r>
    <x v="41"/>
    <n v="1825.96"/>
    <s v="GBP"/>
    <x v="10"/>
  </r>
  <r>
    <x v="0"/>
    <n v="36444.230000000003"/>
    <s v="GBP"/>
    <x v="45"/>
  </r>
  <r>
    <x v="1"/>
    <n v="37895.050000000003"/>
    <s v="GBP"/>
    <x v="45"/>
  </r>
  <r>
    <x v="41"/>
    <n v="5684.82"/>
    <s v="GBP"/>
    <x v="39"/>
  </r>
  <r>
    <x v="7"/>
    <n v="2572.16"/>
    <s v="GBP"/>
    <x v="39"/>
  </r>
  <r>
    <x v="7"/>
    <n v="334.78"/>
    <s v="GBP"/>
    <x v="34"/>
  </r>
  <r>
    <x v="41"/>
    <n v="9535.69"/>
    <s v="GBP"/>
    <x v="34"/>
  </r>
  <r>
    <x v="41"/>
    <n v="1221.07"/>
    <s v="GBP"/>
    <x v="45"/>
  </r>
  <r>
    <x v="7"/>
    <n v="1976.37"/>
    <s v="GBP"/>
    <x v="0"/>
  </r>
  <r>
    <x v="7"/>
    <n v="2604.29"/>
    <s v="GBP"/>
    <x v="30"/>
  </r>
  <r>
    <x v="7"/>
    <n v="1705.08"/>
    <s v="GBP"/>
    <x v="12"/>
  </r>
  <r>
    <x v="7"/>
    <n v="1691.4"/>
    <s v="GBP"/>
    <x v="20"/>
  </r>
  <r>
    <x v="7"/>
    <n v="2039.2"/>
    <s v="GBP"/>
    <x v="30"/>
  </r>
  <r>
    <x v="7"/>
    <n v="1964.08"/>
    <s v="GBP"/>
    <x v="40"/>
  </r>
  <r>
    <x v="7"/>
    <n v="1875.42"/>
    <s v="GBP"/>
    <x v="12"/>
  </r>
  <r>
    <x v="0"/>
    <n v="34029.21"/>
    <s v="GBP"/>
    <x v="6"/>
  </r>
  <r>
    <x v="11"/>
    <n v="29237.95"/>
    <s v="GBP"/>
    <x v="6"/>
  </r>
  <r>
    <x v="10"/>
    <n v="29165.07"/>
    <s v="GBP"/>
    <x v="6"/>
  </r>
  <r>
    <x v="9"/>
    <n v="39238.89"/>
    <s v="GBP"/>
    <x v="6"/>
  </r>
  <r>
    <x v="18"/>
    <n v="41330.33"/>
    <s v="GBP"/>
    <x v="6"/>
  </r>
  <r>
    <x v="41"/>
    <n v="832.85"/>
    <s v="GBP"/>
    <x v="0"/>
  </r>
  <r>
    <x v="41"/>
    <n v="1132.93"/>
    <s v="GBP"/>
    <x v="40"/>
  </r>
  <r>
    <x v="41"/>
    <n v="1019.6"/>
    <s v="GBP"/>
    <x v="20"/>
  </r>
  <r>
    <x v="0"/>
    <n v="9984.7099999999991"/>
    <s v="GBP"/>
    <x v="6"/>
  </r>
  <r>
    <x v="1"/>
    <n v="9519.59"/>
    <s v="GBP"/>
    <x v="6"/>
  </r>
  <r>
    <x v="41"/>
    <n v="1092.8399999999999"/>
    <s v="GBP"/>
    <x v="6"/>
  </r>
  <r>
    <x v="7"/>
    <n v="420.86"/>
    <s v="GBP"/>
    <x v="6"/>
  </r>
  <r>
    <x v="41"/>
    <n v="3234.4"/>
    <s v="GBP"/>
    <x v="5"/>
  </r>
  <r>
    <x v="7"/>
    <n v="2407.02"/>
    <s v="GBP"/>
    <x v="31"/>
  </r>
  <r>
    <x v="0"/>
    <n v="46889.46"/>
    <s v="GBP"/>
    <x v="0"/>
  </r>
  <r>
    <x v="17"/>
    <n v="46417.81"/>
    <s v="GBP"/>
    <x v="0"/>
  </r>
  <r>
    <x v="18"/>
    <n v="54035.66"/>
    <s v="GBP"/>
    <x v="0"/>
  </r>
  <r>
    <x v="41"/>
    <n v="5177.37"/>
    <s v="GBP"/>
    <x v="48"/>
  </r>
  <r>
    <x v="0"/>
    <n v="1689.86"/>
    <s v="GBP"/>
    <x v="0"/>
  </r>
  <r>
    <x v="7"/>
    <n v="1450.64"/>
    <s v="GBP"/>
    <x v="0"/>
  </r>
  <r>
    <x v="7"/>
    <n v="421.52"/>
    <s v="GBP"/>
    <x v="0"/>
  </r>
  <r>
    <x v="0"/>
    <n v="12752.14"/>
    <s v="GBP"/>
    <x v="7"/>
  </r>
  <r>
    <x v="11"/>
    <n v="11989.35"/>
    <s v="GBP"/>
    <x v="7"/>
  </r>
  <r>
    <x v="10"/>
    <n v="12010.14"/>
    <s v="GBP"/>
    <x v="7"/>
  </r>
  <r>
    <x v="9"/>
    <n v="11779.88"/>
    <s v="GBP"/>
    <x v="7"/>
  </r>
  <r>
    <x v="18"/>
    <n v="8866.1"/>
    <s v="GBP"/>
    <x v="7"/>
  </r>
  <r>
    <x v="0"/>
    <n v="15399.16"/>
    <s v="GBP"/>
    <x v="7"/>
  </r>
  <r>
    <x v="11"/>
    <n v="12189.37"/>
    <s v="GBP"/>
    <x v="7"/>
  </r>
  <r>
    <x v="10"/>
    <n v="9484.66"/>
    <s v="GBP"/>
    <x v="7"/>
  </r>
  <r>
    <x v="9"/>
    <n v="12459.4"/>
    <s v="GBP"/>
    <x v="7"/>
  </r>
  <r>
    <x v="18"/>
    <n v="14550.25"/>
    <s v="GBP"/>
    <x v="7"/>
  </r>
  <r>
    <x v="24"/>
    <n v="14511.37"/>
    <s v="GBP"/>
    <x v="7"/>
  </r>
  <r>
    <x v="0"/>
    <n v="13423.18"/>
    <s v="GBP"/>
    <x v="2"/>
  </r>
  <r>
    <x v="0"/>
    <n v="8544.94"/>
    <s v="GBP"/>
    <x v="8"/>
  </r>
  <r>
    <x v="7"/>
    <n v="2146.9699999999998"/>
    <s v="GBP"/>
    <x v="2"/>
  </r>
  <r>
    <x v="41"/>
    <n v="933.6"/>
    <s v="GBP"/>
    <x v="7"/>
  </r>
  <r>
    <x v="40"/>
    <n v="1241.76"/>
    <s v="GBP"/>
    <x v="17"/>
  </r>
  <r>
    <x v="41"/>
    <n v="1067.8900000000001"/>
    <s v="GBP"/>
    <x v="38"/>
  </r>
  <r>
    <x v="41"/>
    <n v="1019.57"/>
    <s v="GBP"/>
    <x v="1"/>
  </r>
  <r>
    <x v="0"/>
    <n v="23327.96"/>
    <s v="GBP"/>
    <x v="13"/>
  </r>
  <r>
    <x v="41"/>
    <n v="1078.05"/>
    <s v="GBP"/>
    <x v="13"/>
  </r>
  <r>
    <x v="1"/>
    <n v="9931.08"/>
    <s v="GBP"/>
    <x v="13"/>
  </r>
  <r>
    <x v="0"/>
    <n v="15411.9"/>
    <s v="GBP"/>
    <x v="13"/>
  </r>
  <r>
    <x v="0"/>
    <n v="12104.04"/>
    <s v="GBP"/>
    <x v="9"/>
  </r>
  <r>
    <x v="11"/>
    <n v="11711.21"/>
    <s v="GBP"/>
    <x v="9"/>
  </r>
  <r>
    <x v="10"/>
    <n v="14152.39"/>
    <s v="GBP"/>
    <x v="9"/>
  </r>
  <r>
    <x v="9"/>
    <n v="9677.61"/>
    <s v="GBP"/>
    <x v="9"/>
  </r>
  <r>
    <x v="18"/>
    <n v="11901.36"/>
    <s v="GBP"/>
    <x v="9"/>
  </r>
  <r>
    <x v="0"/>
    <n v="11344.26"/>
    <s v="GBP"/>
    <x v="38"/>
  </r>
  <r>
    <x v="0"/>
    <n v="11402.53"/>
    <s v="GBP"/>
    <x v="1"/>
  </r>
  <r>
    <x v="10"/>
    <n v="11141.08"/>
    <s v="GBP"/>
    <x v="1"/>
  </r>
  <r>
    <x v="18"/>
    <n v="10472.08"/>
    <s v="GBP"/>
    <x v="1"/>
  </r>
  <r>
    <x v="9"/>
    <n v="8234.82"/>
    <s v="GBP"/>
    <x v="1"/>
  </r>
  <r>
    <x v="0"/>
    <n v="10607.3"/>
    <s v="GBP"/>
    <x v="9"/>
  </r>
  <r>
    <x v="41"/>
    <n v="1045.46"/>
    <s v="GBP"/>
    <x v="2"/>
  </r>
  <r>
    <x v="0"/>
    <n v="13079.93"/>
    <s v="GBP"/>
    <x v="9"/>
  </r>
  <r>
    <x v="7"/>
    <n v="2101.1"/>
    <s v="GBP"/>
    <x v="22"/>
  </r>
  <r>
    <x v="7"/>
    <n v="2052.21"/>
    <s v="GBP"/>
    <x v="14"/>
  </r>
  <r>
    <x v="7"/>
    <n v="1886.48"/>
    <s v="GBP"/>
    <x v="17"/>
  </r>
  <r>
    <x v="7"/>
    <n v="2238.7399999999998"/>
    <s v="GBP"/>
    <x v="38"/>
  </r>
  <r>
    <x v="7"/>
    <n v="2701.65"/>
    <s v="GBP"/>
    <x v="38"/>
  </r>
  <r>
    <x v="7"/>
    <n v="1653.49"/>
    <s v="GBP"/>
    <x v="11"/>
  </r>
  <r>
    <x v="7"/>
    <n v="1804.71"/>
    <s v="GBP"/>
    <x v="46"/>
  </r>
  <r>
    <x v="7"/>
    <n v="2107.0300000000002"/>
    <s v="GBP"/>
    <x v="13"/>
  </r>
  <r>
    <x v="0"/>
    <n v="3323.09"/>
    <s v="GBP"/>
    <x v="1"/>
  </r>
  <r>
    <x v="41"/>
    <n v="3284.18"/>
    <s v="GBP"/>
    <x v="22"/>
  </r>
  <r>
    <x v="7"/>
    <n v="1667.38"/>
    <s v="GBP"/>
    <x v="49"/>
  </r>
  <r>
    <x v="7"/>
    <n v="1759.42"/>
    <s v="GBP"/>
    <x v="54"/>
  </r>
  <r>
    <x v="25"/>
    <n v="713.67152499999997"/>
    <s v="USD"/>
    <x v="29"/>
  </r>
  <r>
    <x v="5"/>
    <n v="653.84752299999991"/>
    <s v="USD"/>
    <x v="29"/>
  </r>
  <r>
    <x v="7"/>
    <n v="782.34527000000003"/>
    <s v="USD"/>
    <x v="29"/>
  </r>
  <r>
    <x v="18"/>
    <n v="744.5830279999999"/>
    <s v="USD"/>
    <x v="29"/>
  </r>
  <r>
    <x v="7"/>
    <n v="0"/>
    <s v="GBP"/>
    <x v="18"/>
  </r>
  <r>
    <x v="7"/>
    <n v="9471.02"/>
    <s v="GBP"/>
    <x v="18"/>
  </r>
  <r>
    <x v="7"/>
    <n v="816.21"/>
    <s v="GBP"/>
    <x v="50"/>
  </r>
  <r>
    <x v="7"/>
    <n v="777.44"/>
    <s v="GBP"/>
    <x v="50"/>
  </r>
  <r>
    <x v="7"/>
    <n v="1153.43"/>
    <s v="GBP"/>
    <x v="50"/>
  </r>
  <r>
    <x v="7"/>
    <n v="1110.73"/>
    <s v="GBP"/>
    <x v="50"/>
  </r>
  <r>
    <x v="7"/>
    <n v="1016.82"/>
    <s v="GBP"/>
    <x v="50"/>
  </r>
  <r>
    <x v="1"/>
    <n v="5077.26"/>
    <s v="GBP"/>
    <x v="18"/>
  </r>
  <r>
    <x v="40"/>
    <n v="7424.35"/>
    <s v="GBP"/>
    <x v="25"/>
  </r>
  <r>
    <x v="40"/>
    <n v="889.31"/>
    <s v="GBP"/>
    <x v="25"/>
  </r>
  <r>
    <x v="40"/>
    <n v="1232.53"/>
    <s v="GBP"/>
    <x v="25"/>
  </r>
  <r>
    <x v="40"/>
    <n v="988.53"/>
    <s v="GBP"/>
    <x v="19"/>
  </r>
  <r>
    <x v="40"/>
    <n v="1089.5999999999999"/>
    <s v="GBP"/>
    <x v="19"/>
  </r>
  <r>
    <x v="40"/>
    <n v="1060.1600000000001"/>
    <s v="GBP"/>
    <x v="19"/>
  </r>
  <r>
    <x v="40"/>
    <n v="1041.46"/>
    <s v="GBP"/>
    <x v="19"/>
  </r>
  <r>
    <x v="40"/>
    <n v="904.91"/>
    <s v="GBP"/>
    <x v="19"/>
  </r>
  <r>
    <x v="7"/>
    <n v="8398.91"/>
    <s v="GBP"/>
    <x v="34"/>
  </r>
  <r>
    <x v="7"/>
    <n v="1102.76"/>
    <s v="GBP"/>
    <x v="34"/>
  </r>
  <r>
    <x v="40"/>
    <n v="1178.57"/>
    <s v="GBP"/>
    <x v="34"/>
  </r>
  <r>
    <x v="40"/>
    <n v="757.45"/>
    <s v="GBP"/>
    <x v="45"/>
  </r>
  <r>
    <x v="7"/>
    <n v="1021.31"/>
    <s v="GBP"/>
    <x v="45"/>
  </r>
  <r>
    <x v="7"/>
    <n v="949.18"/>
    <s v="GBP"/>
    <x v="45"/>
  </r>
  <r>
    <x v="7"/>
    <n v="1049.33"/>
    <s v="GBP"/>
    <x v="34"/>
  </r>
  <r>
    <x v="7"/>
    <n v="841.22"/>
    <s v="GBP"/>
    <x v="34"/>
  </r>
  <r>
    <x v="25"/>
    <n v="4709.63"/>
    <s v="GBP"/>
    <x v="33"/>
  </r>
  <r>
    <x v="7"/>
    <n v="864.65"/>
    <s v="GBP"/>
    <x v="45"/>
  </r>
  <r>
    <x v="7"/>
    <n v="1282.46"/>
    <s v="GBP"/>
    <x v="34"/>
  </r>
  <r>
    <x v="7"/>
    <n v="1004.26"/>
    <s v="GBP"/>
    <x v="45"/>
  </r>
  <r>
    <x v="7"/>
    <n v="818.81"/>
    <s v="GBP"/>
    <x v="6"/>
  </r>
  <r>
    <x v="7"/>
    <n v="8526.5499999999993"/>
    <s v="GBP"/>
    <x v="6"/>
  </r>
  <r>
    <x v="7"/>
    <n v="828.73"/>
    <s v="GBP"/>
    <x v="6"/>
  </r>
  <r>
    <x v="1"/>
    <n v="5937.46"/>
    <s v="GBP"/>
    <x v="16"/>
  </r>
  <r>
    <x v="7"/>
    <n v="841.28"/>
    <s v="GBP"/>
    <x v="7"/>
  </r>
  <r>
    <x v="7"/>
    <n v="1069.03"/>
    <s v="GBP"/>
    <x v="7"/>
  </r>
  <r>
    <x v="7"/>
    <n v="8997.31"/>
    <s v="GBP"/>
    <x v="13"/>
  </r>
  <r>
    <x v="1"/>
    <n v="4587.96"/>
    <s v="GBP"/>
    <x v="9"/>
  </r>
  <r>
    <x v="7"/>
    <n v="764.02"/>
    <s v="GBP"/>
    <x v="13"/>
  </r>
  <r>
    <x v="7"/>
    <n v="920.72"/>
    <s v="GBP"/>
    <x v="13"/>
  </r>
  <r>
    <x v="7"/>
    <n v="1145.3800000000001"/>
    <s v="GBP"/>
    <x v="55"/>
  </r>
  <r>
    <x v="7"/>
    <n v="967.78"/>
    <s v="GBP"/>
    <x v="55"/>
  </r>
  <r>
    <x v="7"/>
    <n v="941.96"/>
    <s v="GBP"/>
    <x v="51"/>
  </r>
  <r>
    <x v="7"/>
    <n v="1071.74"/>
    <s v="GBP"/>
    <x v="44"/>
  </r>
  <r>
    <x v="0"/>
    <n v="679.52"/>
    <s v="GBP"/>
    <x v="53"/>
  </r>
  <r>
    <x v="0"/>
    <n v="12082.94"/>
    <s v="GBP"/>
    <x v="1"/>
  </r>
  <r>
    <x v="0"/>
    <n v="648.04018999999994"/>
    <s v="USD"/>
    <x v="55"/>
  </r>
  <r>
    <x v="4"/>
    <n v="6574.27"/>
    <s v="GBP"/>
    <x v="20"/>
  </r>
  <r>
    <x v="1"/>
    <n v="10156.17"/>
    <s v="GBP"/>
    <x v="20"/>
  </r>
  <r>
    <x v="0"/>
    <n v="9881.74"/>
    <s v="GBP"/>
    <x v="20"/>
  </r>
  <r>
    <x v="7"/>
    <n v="10495.64"/>
    <s v="GBP"/>
    <x v="20"/>
  </r>
  <r>
    <x v="7"/>
    <n v="325.34235999999999"/>
    <s v="USD"/>
    <x v="18"/>
  </r>
  <r>
    <x v="0"/>
    <n v="483.34359499999994"/>
    <s v="USD"/>
    <x v="18"/>
  </r>
  <r>
    <x v="1"/>
    <n v="360.07796999999994"/>
    <s v="USD"/>
    <x v="18"/>
  </r>
  <r>
    <x v="1"/>
    <n v="143.25532199999998"/>
    <s v="USD"/>
    <x v="56"/>
  </r>
  <r>
    <x v="40"/>
    <n v="60.537785"/>
    <s v="USD"/>
    <x v="42"/>
  </r>
  <r>
    <x v="1"/>
    <n v="62.676389999999991"/>
    <s v="USD"/>
    <x v="42"/>
  </r>
  <r>
    <x v="1"/>
    <n v="209.41144699999998"/>
    <s v="USD"/>
    <x v="3"/>
  </r>
  <r>
    <x v="7"/>
    <n v="345.56255299999992"/>
    <s v="USD"/>
    <x v="35"/>
  </r>
  <r>
    <x v="7"/>
    <n v="2867.73"/>
    <s v="GBP"/>
    <x v="19"/>
  </r>
  <r>
    <x v="10"/>
    <n v="3282.76"/>
    <s v="GBP"/>
    <x v="19"/>
  </r>
  <r>
    <x v="18"/>
    <n v="3034.13"/>
    <s v="GBP"/>
    <x v="19"/>
  </r>
  <r>
    <x v="7"/>
    <n v="4598.29"/>
    <s v="GBP"/>
    <x v="19"/>
  </r>
  <r>
    <x v="17"/>
    <n v="1033.7697579999999"/>
    <s v="USD"/>
    <x v="42"/>
  </r>
  <r>
    <x v="17"/>
    <n v="1428.3916009999998"/>
    <s v="USD"/>
    <x v="42"/>
  </r>
  <r>
    <x v="17"/>
    <n v="3078.403734"/>
    <s v="USD"/>
    <x v="52"/>
  </r>
  <r>
    <x v="17"/>
    <n v="2310.6747229999996"/>
    <s v="USD"/>
    <x v="50"/>
  </r>
  <r>
    <x v="25"/>
    <n v="645.76644299999987"/>
    <s v="USD"/>
    <x v="32"/>
  </r>
  <r>
    <x v="1"/>
    <n v="503.11891699999995"/>
    <s v="USD"/>
    <x v="31"/>
  </r>
  <r>
    <x v="1"/>
    <n v="572.71327399999996"/>
    <s v="USD"/>
    <x v="38"/>
  </r>
  <r>
    <x v="0"/>
    <n v="7911.58"/>
    <s v="GBP"/>
    <x v="57"/>
  </r>
  <r>
    <x v="0"/>
    <n v="9018.5"/>
    <s v="GBP"/>
    <x v="37"/>
  </r>
  <r>
    <x v="10"/>
    <n v="10767.78"/>
    <s v="GBP"/>
    <x v="37"/>
  </r>
  <r>
    <x v="18"/>
    <n v="7384.44"/>
    <s v="GBP"/>
    <x v="37"/>
  </r>
  <r>
    <x v="18"/>
    <n v="9960.23"/>
    <s v="GBP"/>
    <x v="37"/>
  </r>
  <r>
    <x v="0"/>
    <n v="10552.44"/>
    <s v="GBP"/>
    <x v="50"/>
  </r>
  <r>
    <x v="10"/>
    <n v="9317.17"/>
    <s v="GBP"/>
    <x v="50"/>
  </r>
  <r>
    <x v="18"/>
    <n v="10289.07"/>
    <s v="GBP"/>
    <x v="50"/>
  </r>
  <r>
    <x v="18"/>
    <n v="8471.7199999999993"/>
    <s v="GBP"/>
    <x v="50"/>
  </r>
  <r>
    <x v="0"/>
    <n v="8462.2900000000009"/>
    <s v="GBP"/>
    <x v="44"/>
  </r>
  <r>
    <x v="0"/>
    <n v="9671.7000000000007"/>
    <s v="GBP"/>
    <x v="23"/>
  </r>
  <r>
    <x v="10"/>
    <n v="9444.0300000000007"/>
    <s v="GBP"/>
    <x v="23"/>
  </r>
  <r>
    <x v="18"/>
    <n v="6986.4"/>
    <s v="GBP"/>
    <x v="23"/>
  </r>
  <r>
    <x v="27"/>
    <n v="7648.79"/>
    <s v="GBP"/>
    <x v="25"/>
  </r>
  <r>
    <x v="10"/>
    <n v="7059.21"/>
    <s v="GBP"/>
    <x v="25"/>
  </r>
  <r>
    <x v="18"/>
    <n v="9806.0400000000009"/>
    <s v="GBP"/>
    <x v="25"/>
  </r>
  <r>
    <x v="0"/>
    <n v="10526.48"/>
    <s v="GBP"/>
    <x v="27"/>
  </r>
  <r>
    <x v="10"/>
    <n v="9754.7199999999993"/>
    <s v="GBP"/>
    <x v="27"/>
  </r>
  <r>
    <x v="18"/>
    <n v="8497.0499999999993"/>
    <s v="GBP"/>
    <x v="27"/>
  </r>
  <r>
    <x v="0"/>
    <n v="5019.45"/>
    <s v="GBP"/>
    <x v="58"/>
  </r>
  <r>
    <x v="0"/>
    <n v="10883.62"/>
    <s v="GBP"/>
    <x v="52"/>
  </r>
  <r>
    <x v="18"/>
    <n v="7656.39"/>
    <s v="GBP"/>
    <x v="52"/>
  </r>
  <r>
    <x v="9"/>
    <n v="10610.59"/>
    <s v="GBP"/>
    <x v="52"/>
  </r>
  <r>
    <x v="10"/>
    <n v="9398.0499999999993"/>
    <s v="GBP"/>
    <x v="52"/>
  </r>
  <r>
    <x v="0"/>
    <n v="0"/>
    <s v="GBP"/>
    <x v="15"/>
  </r>
  <r>
    <x v="0"/>
    <n v="8195.94"/>
    <s v="GBP"/>
    <x v="19"/>
  </r>
  <r>
    <x v="10"/>
    <n v="10467.959999999999"/>
    <s v="GBP"/>
    <x v="19"/>
  </r>
  <r>
    <x v="18"/>
    <n v="7272.42"/>
    <s v="GBP"/>
    <x v="19"/>
  </r>
  <r>
    <x v="27"/>
    <n v="7791.99"/>
    <s v="GBP"/>
    <x v="32"/>
  </r>
  <r>
    <x v="10"/>
    <n v="6651.62"/>
    <s v="GBP"/>
    <x v="32"/>
  </r>
  <r>
    <x v="18"/>
    <n v="9149.06"/>
    <s v="GBP"/>
    <x v="32"/>
  </r>
  <r>
    <x v="27"/>
    <n v="8016.64"/>
    <s v="GBP"/>
    <x v="28"/>
  </r>
  <r>
    <x v="10"/>
    <n v="10441.57"/>
    <s v="GBP"/>
    <x v="28"/>
  </r>
  <r>
    <x v="18"/>
    <n v="8932.36"/>
    <s v="GBP"/>
    <x v="28"/>
  </r>
  <r>
    <x v="27"/>
    <n v="9232.32"/>
    <s v="GBP"/>
    <x v="48"/>
  </r>
  <r>
    <x v="10"/>
    <n v="9073.34"/>
    <s v="GBP"/>
    <x v="48"/>
  </r>
  <r>
    <x v="18"/>
    <n v="9958.16"/>
    <s v="GBP"/>
    <x v="48"/>
  </r>
  <r>
    <x v="9"/>
    <n v="8083.37"/>
    <s v="GBP"/>
    <x v="48"/>
  </r>
  <r>
    <x v="27"/>
    <n v="10482.81"/>
    <s v="GBP"/>
    <x v="31"/>
  </r>
  <r>
    <x v="10"/>
    <n v="11575"/>
    <s v="GBP"/>
    <x v="31"/>
  </r>
  <r>
    <x v="9"/>
    <n v="9153.84"/>
    <s v="GBP"/>
    <x v="31"/>
  </r>
  <r>
    <x v="18"/>
    <n v="8561.4"/>
    <s v="GBP"/>
    <x v="31"/>
  </r>
  <r>
    <x v="27"/>
    <n v="9306.9"/>
    <s v="GBP"/>
    <x v="16"/>
  </r>
  <r>
    <x v="18"/>
    <n v="10105.709999999999"/>
    <s v="GBP"/>
    <x v="16"/>
  </r>
  <r>
    <x v="9"/>
    <n v="10337.76"/>
    <s v="GBP"/>
    <x v="16"/>
  </r>
  <r>
    <x v="10"/>
    <n v="10665.99"/>
    <s v="GBP"/>
    <x v="16"/>
  </r>
  <r>
    <x v="0"/>
    <n v="8459.85"/>
    <s v="GBP"/>
    <x v="6"/>
  </r>
  <r>
    <x v="10"/>
    <n v="11148.64"/>
    <s v="GBP"/>
    <x v="6"/>
  </r>
  <r>
    <x v="18"/>
    <n v="12004.99"/>
    <s v="GBP"/>
    <x v="6"/>
  </r>
  <r>
    <x v="9"/>
    <n v="8790.7099999999991"/>
    <s v="GBP"/>
    <x v="6"/>
  </r>
  <r>
    <x v="0"/>
    <n v="11299.19"/>
    <s v="GBP"/>
    <x v="8"/>
  </r>
  <r>
    <x v="10"/>
    <n v="7395.94"/>
    <s v="GBP"/>
    <x v="8"/>
  </r>
  <r>
    <x v="18"/>
    <n v="7636.07"/>
    <s v="GBP"/>
    <x v="8"/>
  </r>
  <r>
    <x v="9"/>
    <n v="7760.69"/>
    <s v="GBP"/>
    <x v="8"/>
  </r>
  <r>
    <x v="0"/>
    <n v="10535.22"/>
    <s v="GBP"/>
    <x v="7"/>
  </r>
  <r>
    <x v="10"/>
    <n v="10608.6"/>
    <s v="GBP"/>
    <x v="7"/>
  </r>
  <r>
    <x v="18"/>
    <n v="12338.17"/>
    <s v="GBP"/>
    <x v="7"/>
  </r>
  <r>
    <x v="9"/>
    <n v="11112.91"/>
    <s v="GBP"/>
    <x v="7"/>
  </r>
  <r>
    <x v="0"/>
    <n v="2792.99"/>
    <s v="GBP"/>
    <x v="40"/>
  </r>
  <r>
    <x v="13"/>
    <n v="770.99"/>
    <s v="GBP"/>
    <x v="15"/>
  </r>
  <r>
    <x v="7"/>
    <n v="6926.49"/>
    <s v="GBP"/>
    <x v="25"/>
  </r>
  <r>
    <x v="17"/>
    <n v="7153.68"/>
    <s v="GBP"/>
    <x v="25"/>
  </r>
  <r>
    <x v="0"/>
    <n v="4735.3599999999997"/>
    <s v="GBP"/>
    <x v="11"/>
  </r>
  <r>
    <x v="16"/>
    <n v="18.444824999999998"/>
    <s v="USD"/>
    <x v="23"/>
  </r>
  <r>
    <x v="7"/>
    <n v="675.88"/>
    <s v="GBP"/>
    <x v="20"/>
  </r>
  <r>
    <x v="18"/>
    <n v="36.58"/>
    <s v="GBP"/>
    <x v="8"/>
  </r>
  <r>
    <x v="0"/>
    <n v="30444.22"/>
    <s v="GBP"/>
    <x v="25"/>
  </r>
  <r>
    <x v="1"/>
    <n v="27223.08"/>
    <s v="GBP"/>
    <x v="25"/>
  </r>
  <r>
    <x v="5"/>
    <n v="28618.67"/>
    <s v="GBP"/>
    <x v="25"/>
  </r>
  <r>
    <x v="0"/>
    <n v="8996.1"/>
    <s v="GBP"/>
    <x v="29"/>
  </r>
  <r>
    <x v="0"/>
    <n v="5000.95"/>
    <s v="GBP"/>
    <x v="19"/>
  </r>
  <r>
    <x v="0"/>
    <n v="4650.12"/>
    <s v="GBP"/>
    <x v="27"/>
  </r>
  <r>
    <x v="1"/>
    <n v="4284.2"/>
    <s v="GBP"/>
    <x v="4"/>
  </r>
  <r>
    <x v="1"/>
    <n v="6363.14"/>
    <s v="GBP"/>
    <x v="6"/>
  </r>
  <r>
    <x v="0"/>
    <n v="10065.27"/>
    <s v="GBP"/>
    <x v="13"/>
  </r>
  <r>
    <x v="0"/>
    <n v="9680.01"/>
    <s v="GBP"/>
    <x v="7"/>
  </r>
  <r>
    <x v="0"/>
    <n v="10095.08"/>
    <s v="GBP"/>
    <x v="6"/>
  </r>
  <r>
    <x v="0"/>
    <n v="3586.53"/>
    <s v="GBP"/>
    <x v="7"/>
  </r>
  <r>
    <x v="1"/>
    <n v="4512.66"/>
    <s v="GBP"/>
    <x v="13"/>
  </r>
  <r>
    <x v="7"/>
    <n v="1300.58"/>
    <s v="GBP"/>
    <x v="46"/>
  </r>
  <r>
    <x v="0"/>
    <n v="12698.14"/>
    <s v="GBP"/>
    <x v="23"/>
  </r>
  <r>
    <x v="1"/>
    <n v="11527.43"/>
    <s v="GBP"/>
    <x v="23"/>
  </r>
  <r>
    <x v="5"/>
    <n v="521.82270699999992"/>
    <s v="USD"/>
    <x v="6"/>
  </r>
  <r>
    <x v="4"/>
    <n v="486.32906699999995"/>
    <s v="USD"/>
    <x v="6"/>
  </r>
  <r>
    <x v="7"/>
    <n v="361.94320399999998"/>
    <s v="USD"/>
    <x v="6"/>
  </r>
  <r>
    <x v="18"/>
    <n v="349.69261599999999"/>
    <s v="USD"/>
    <x v="6"/>
  </r>
  <r>
    <x v="10"/>
    <n v="359.02324499999997"/>
    <s v="USD"/>
    <x v="6"/>
  </r>
  <r>
    <x v="11"/>
    <n v="492.55177299999997"/>
    <s v="USD"/>
    <x v="6"/>
  </r>
  <r>
    <x v="1"/>
    <n v="281.2"/>
    <s v="GBP"/>
    <x v="22"/>
  </r>
  <r>
    <x v="43"/>
    <n v="1214.54"/>
    <s v="GBP"/>
    <x v="25"/>
  </r>
  <r>
    <x v="17"/>
    <n v="2194.1072019999997"/>
    <s v="USD"/>
    <x v="0"/>
  </r>
  <r>
    <x v="17"/>
    <n v="2639.7156519999999"/>
    <s v="USD"/>
    <x v="0"/>
  </r>
  <r>
    <x v="17"/>
    <n v="2152.4697459999998"/>
    <s v="USD"/>
    <x v="0"/>
  </r>
  <r>
    <x v="1"/>
    <n v="506.90460799999994"/>
    <s v="USD"/>
    <x v="2"/>
  </r>
  <r>
    <x v="1"/>
    <n v="696.59286899999995"/>
    <s v="USD"/>
    <x v="6"/>
  </r>
  <r>
    <x v="1"/>
    <n v="531.96590299999991"/>
    <s v="USD"/>
    <x v="6"/>
  </r>
  <r>
    <x v="1"/>
    <n v="488.52049399999999"/>
    <s v="USD"/>
    <x v="6"/>
  </r>
  <r>
    <x v="1"/>
    <n v="672.28857499999992"/>
    <s v="USD"/>
    <x v="6"/>
  </r>
  <r>
    <x v="17"/>
    <n v="956.25107199999991"/>
    <s v="USD"/>
    <x v="38"/>
  </r>
  <r>
    <x v="16"/>
    <n v="979.26671499999986"/>
    <s v="USD"/>
    <x v="38"/>
  </r>
  <r>
    <x v="0"/>
    <n v="247.75850399999996"/>
    <s v="USD"/>
    <x v="6"/>
  </r>
  <r>
    <x v="0"/>
    <n v="289.932412"/>
    <s v="USD"/>
    <x v="6"/>
  </r>
  <r>
    <x v="0"/>
    <n v="306.13470299999994"/>
    <s v="USD"/>
    <x v="8"/>
  </r>
  <r>
    <x v="0"/>
    <n v="226.09222299999996"/>
    <s v="USD"/>
    <x v="8"/>
  </r>
  <r>
    <x v="0"/>
    <n v="308.61802299999999"/>
    <s v="USD"/>
    <x v="9"/>
  </r>
  <r>
    <x v="0"/>
    <n v="326.204319"/>
    <s v="USD"/>
    <x v="9"/>
  </r>
  <r>
    <x v="0"/>
    <n v="183.528324"/>
    <s v="USD"/>
    <x v="11"/>
  </r>
  <r>
    <x v="1"/>
    <n v="587.14191199999993"/>
    <s v="USD"/>
    <x v="38"/>
  </r>
  <r>
    <x v="1"/>
    <n v="538.89004399999999"/>
    <s v="USD"/>
    <x v="1"/>
  </r>
  <r>
    <x v="1"/>
    <n v="24.910374999999998"/>
    <s v="USD"/>
    <x v="4"/>
  </r>
  <r>
    <x v="44"/>
    <n v="1162.2177919999999"/>
    <s v="AUD"/>
    <x v="34"/>
  </r>
  <r>
    <x v="45"/>
    <n v="1659.2103199999997"/>
    <s v="AUD"/>
    <x v="34"/>
  </r>
  <r>
    <x v="0"/>
    <n v="2973.08"/>
    <s v="GBP"/>
    <x v="53"/>
  </r>
  <r>
    <x v="0"/>
    <n v="18624.689999999999"/>
    <s v="GBP"/>
    <x v="26"/>
  </r>
  <r>
    <x v="7"/>
    <n v="15958.9"/>
    <s v="GBP"/>
    <x v="26"/>
  </r>
  <r>
    <x v="5"/>
    <n v="19312.07"/>
    <s v="GBP"/>
    <x v="26"/>
  </r>
  <r>
    <x v="4"/>
    <n v="17257.55"/>
    <s v="GBP"/>
    <x v="26"/>
  </r>
  <r>
    <x v="18"/>
    <n v="17944.62"/>
    <s v="GBP"/>
    <x v="26"/>
  </r>
  <r>
    <x v="9"/>
    <n v="21179.09"/>
    <s v="GBP"/>
    <x v="26"/>
  </r>
  <r>
    <x v="5"/>
    <n v="167.84430599999999"/>
    <s v="USD"/>
    <x v="4"/>
  </r>
  <r>
    <x v="4"/>
    <n v="176.45943699999998"/>
    <s v="USD"/>
    <x v="4"/>
  </r>
  <r>
    <x v="1"/>
    <n v="264.725685"/>
    <s v="USD"/>
    <x v="45"/>
  </r>
  <r>
    <x v="9"/>
    <n v="10270.1"/>
    <s v="GBP"/>
    <x v="5"/>
  </r>
  <r>
    <x v="18"/>
    <n v="10677.72"/>
    <s v="GBP"/>
    <x v="5"/>
  </r>
  <r>
    <x v="0"/>
    <n v="7120.78"/>
    <s v="GBP"/>
    <x v="5"/>
  </r>
  <r>
    <x v="4"/>
    <n v="9154.94"/>
    <s v="GBP"/>
    <x v="5"/>
  </r>
  <r>
    <x v="5"/>
    <n v="183.70359699999997"/>
    <s v="USD"/>
    <x v="0"/>
  </r>
  <r>
    <x v="4"/>
    <n v="158.97844199999997"/>
    <s v="USD"/>
    <x v="0"/>
  </r>
  <r>
    <x v="0"/>
    <n v="6739.44"/>
    <s v="GBP"/>
    <x v="46"/>
  </r>
  <r>
    <x v="18"/>
    <n v="6919.36"/>
    <s v="GBP"/>
    <x v="46"/>
  </r>
  <r>
    <x v="1"/>
    <n v="1809.9801299999997"/>
    <s v="USD"/>
    <x v="13"/>
  </r>
  <r>
    <x v="25"/>
    <n v="1482.7817969999999"/>
    <s v="USD"/>
    <x v="15"/>
  </r>
  <r>
    <x v="40"/>
    <n v="2062.98"/>
    <s v="GBP"/>
    <x v="26"/>
  </r>
  <r>
    <x v="17"/>
    <n v="2281.15"/>
    <s v="GBP"/>
    <x v="26"/>
  </r>
  <r>
    <x v="1"/>
    <n v="1541.6080119999997"/>
    <s v="USD"/>
    <x v="45"/>
  </r>
  <r>
    <x v="40"/>
    <n v="2216.66"/>
    <s v="GBP"/>
    <x v="31"/>
  </r>
  <r>
    <x v="17"/>
    <n v="2013.13"/>
    <s v="GBP"/>
    <x v="31"/>
  </r>
  <r>
    <x v="40"/>
    <n v="1520.78"/>
    <s v="GBP"/>
    <x v="0"/>
  </r>
  <r>
    <x v="17"/>
    <n v="2173.8000000000002"/>
    <s v="GBP"/>
    <x v="0"/>
  </r>
  <r>
    <x v="40"/>
    <n v="1840.6"/>
    <s v="GBP"/>
    <x v="2"/>
  </r>
  <r>
    <x v="17"/>
    <n v="1841.95"/>
    <s v="GBP"/>
    <x v="2"/>
  </r>
  <r>
    <x v="40"/>
    <n v="1690.1"/>
    <s v="GBP"/>
    <x v="40"/>
  </r>
  <r>
    <x v="17"/>
    <n v="1963.01"/>
    <s v="GBP"/>
    <x v="40"/>
  </r>
  <r>
    <x v="17"/>
    <n v="2264.71"/>
    <s v="GBP"/>
    <x v="6"/>
  </r>
  <r>
    <x v="40"/>
    <n v="2436.2600000000002"/>
    <s v="GBP"/>
    <x v="6"/>
  </r>
  <r>
    <x v="17"/>
    <n v="1594.13"/>
    <s v="GBP"/>
    <x v="9"/>
  </r>
  <r>
    <x v="40"/>
    <n v="2461.42"/>
    <s v="GBP"/>
    <x v="9"/>
  </r>
  <r>
    <x v="0"/>
    <n v="1986.61"/>
    <s v="GBP"/>
    <x v="11"/>
  </r>
  <r>
    <x v="17"/>
    <n v="2054.92"/>
    <s v="GBP"/>
    <x v="11"/>
  </r>
  <r>
    <x v="17"/>
    <n v="2412.34"/>
    <s v="GBP"/>
    <x v="11"/>
  </r>
  <r>
    <x v="46"/>
    <n v="1977.23"/>
    <s v="GBP"/>
    <x v="11"/>
  </r>
  <r>
    <x v="40"/>
    <n v="2182.5500000000002"/>
    <s v="GBP"/>
    <x v="14"/>
  </r>
  <r>
    <x v="17"/>
    <n v="2356.48"/>
    <s v="GBP"/>
    <x v="14"/>
  </r>
  <r>
    <x v="7"/>
    <n v="2268.12"/>
    <s v="GBP"/>
    <x v="22"/>
  </r>
  <r>
    <x v="31"/>
    <n v="1285.4195969999998"/>
    <s v="USD"/>
    <x v="14"/>
  </r>
  <r>
    <x v="0"/>
    <n v="1062.0466779999999"/>
    <s v="USD"/>
    <x v="14"/>
  </r>
  <r>
    <x v="4"/>
    <n v="1319.1989229999999"/>
    <s v="USD"/>
    <x v="14"/>
  </r>
  <r>
    <x v="5"/>
    <n v="1040.9031289999998"/>
    <s v="USD"/>
    <x v="14"/>
  </r>
  <r>
    <x v="1"/>
    <n v="1312.7162229999999"/>
    <s v="USD"/>
    <x v="14"/>
  </r>
  <r>
    <x v="32"/>
    <n v="1717.9206449999999"/>
    <s v="USD"/>
    <x v="14"/>
  </r>
  <r>
    <x v="0"/>
    <n v="4722.62"/>
    <s v="GBP"/>
    <x v="0"/>
  </r>
  <r>
    <x v="0"/>
    <n v="7173.89"/>
    <s v="GBP"/>
    <x v="6"/>
  </r>
  <r>
    <x v="7"/>
    <n v="4813.03"/>
    <s v="GBP"/>
    <x v="6"/>
  </r>
  <r>
    <x v="0"/>
    <n v="6652.14"/>
    <s v="GBP"/>
    <x v="46"/>
  </r>
  <r>
    <x v="1"/>
    <n v="30.891608999999999"/>
    <s v="USD"/>
    <x v="17"/>
  </r>
  <r>
    <x v="1"/>
    <n v="12818.06"/>
    <s v="GBP"/>
    <x v="1"/>
  </r>
  <r>
    <x v="0"/>
    <n v="804.20946199999992"/>
    <s v="USD"/>
    <x v="32"/>
  </r>
  <r>
    <x v="25"/>
    <n v="766.26405799999998"/>
    <s v="USD"/>
    <x v="32"/>
  </r>
  <r>
    <x v="5"/>
    <n v="946.65187399999991"/>
    <s v="USD"/>
    <x v="32"/>
  </r>
  <r>
    <x v="0"/>
    <n v="650.12837400000001"/>
    <s v="USD"/>
    <x v="30"/>
  </r>
  <r>
    <x v="1"/>
    <n v="795.53259099999991"/>
    <s v="USD"/>
    <x v="30"/>
  </r>
  <r>
    <x v="19"/>
    <n v="616.38815"/>
    <s v="USD"/>
    <x v="30"/>
  </r>
  <r>
    <x v="21"/>
    <n v="473.19731199999995"/>
    <s v="USD"/>
    <x v="30"/>
  </r>
  <r>
    <x v="12"/>
    <n v="807.70497499999988"/>
    <s v="USD"/>
    <x v="30"/>
  </r>
  <r>
    <x v="10"/>
    <n v="554.44680899999992"/>
    <s v="USD"/>
    <x v="30"/>
  </r>
  <r>
    <x v="18"/>
    <n v="788.16769499999998"/>
    <s v="USD"/>
    <x v="30"/>
  </r>
  <r>
    <x v="9"/>
    <n v="787.2491409999999"/>
    <s v="USD"/>
    <x v="30"/>
  </r>
  <r>
    <x v="11"/>
    <n v="728.879459"/>
    <s v="USD"/>
    <x v="30"/>
  </r>
  <r>
    <x v="0"/>
    <n v="559.507431"/>
    <s v="USD"/>
    <x v="17"/>
  </r>
  <r>
    <x v="21"/>
    <n v="611.1364769999999"/>
    <s v="USD"/>
    <x v="17"/>
  </r>
  <r>
    <x v="12"/>
    <n v="421.58095699999996"/>
    <s v="USD"/>
    <x v="17"/>
  </r>
  <r>
    <x v="21"/>
    <n v="497.61308099999997"/>
    <s v="USD"/>
    <x v="17"/>
  </r>
  <r>
    <x v="12"/>
    <n v="621.68441299999995"/>
    <s v="USD"/>
    <x v="17"/>
  </r>
  <r>
    <x v="27"/>
    <n v="973.950558"/>
    <s v="USD"/>
    <x v="26"/>
  </r>
  <r>
    <x v="27"/>
    <n v="1269.321921"/>
    <s v="USD"/>
    <x v="26"/>
  </r>
  <r>
    <x v="5"/>
    <n v="1075.019624"/>
    <s v="USD"/>
    <x v="26"/>
  </r>
  <r>
    <x v="4"/>
    <n v="1223.1404009999999"/>
    <s v="USD"/>
    <x v="26"/>
  </r>
  <r>
    <x v="28"/>
    <n v="935.05847399999993"/>
    <s v="USD"/>
    <x v="26"/>
  </r>
  <r>
    <x v="33"/>
    <n v="895.50885899999992"/>
    <s v="USD"/>
    <x v="26"/>
  </r>
  <r>
    <x v="22"/>
    <n v="887.87539400000003"/>
    <s v="USD"/>
    <x v="26"/>
  </r>
  <r>
    <x v="36"/>
    <n v="1211.2424169999999"/>
    <s v="USD"/>
    <x v="26"/>
  </r>
  <r>
    <x v="12"/>
    <n v="1182.3185989999999"/>
    <s v="USD"/>
    <x v="26"/>
  </r>
  <r>
    <x v="18"/>
    <n v="1219.20379"/>
    <s v="USD"/>
    <x v="26"/>
  </r>
  <r>
    <x v="10"/>
    <n v="1283.9443539999997"/>
    <s v="USD"/>
    <x v="26"/>
  </r>
  <r>
    <x v="11"/>
    <n v="1084.925121"/>
    <s v="USD"/>
    <x v="26"/>
  </r>
  <r>
    <x v="9"/>
    <n v="1132.5801690000001"/>
    <s v="USD"/>
    <x v="26"/>
  </r>
  <r>
    <x v="22"/>
    <n v="720.64094199999988"/>
    <s v="USD"/>
    <x v="0"/>
  </r>
  <r>
    <x v="36"/>
    <n v="677.28539899999998"/>
    <s v="USD"/>
    <x v="0"/>
  </r>
  <r>
    <x v="28"/>
    <n v="709.80111299999999"/>
    <s v="USD"/>
    <x v="0"/>
  </r>
  <r>
    <x v="33"/>
    <n v="565.21700899999996"/>
    <s v="USD"/>
    <x v="0"/>
  </r>
  <r>
    <x v="0"/>
    <n v="713.29559699999993"/>
    <s v="USD"/>
    <x v="0"/>
  </r>
  <r>
    <x v="12"/>
    <n v="519.51397399999996"/>
    <s v="USD"/>
    <x v="0"/>
  </r>
  <r>
    <x v="0"/>
    <n v="700.17138799999998"/>
    <s v="USD"/>
    <x v="0"/>
  </r>
  <r>
    <x v="0"/>
    <n v="551.91581199999996"/>
    <s v="USD"/>
    <x v="1"/>
  </r>
  <r>
    <x v="36"/>
    <n v="604.36325599999986"/>
    <s v="USD"/>
    <x v="1"/>
  </r>
  <r>
    <x v="22"/>
    <n v="550.8065499999999"/>
    <s v="USD"/>
    <x v="1"/>
  </r>
  <r>
    <x v="28"/>
    <n v="563.98803999999996"/>
    <s v="USD"/>
    <x v="1"/>
  </r>
  <r>
    <x v="33"/>
    <n v="758.90945199999987"/>
    <s v="USD"/>
    <x v="1"/>
  </r>
  <r>
    <x v="0"/>
    <n v="708.60301399999992"/>
    <s v="USD"/>
    <x v="1"/>
  </r>
  <r>
    <x v="0"/>
    <n v="679.13794199999995"/>
    <s v="USD"/>
    <x v="42"/>
  </r>
  <r>
    <x v="0"/>
    <n v="458.58791299999996"/>
    <s v="USD"/>
    <x v="42"/>
  </r>
  <r>
    <x v="0"/>
    <n v="3012.3"/>
    <s v="GBP"/>
    <x v="52"/>
  </r>
  <r>
    <x v="13"/>
    <n v="765.32565199999999"/>
    <s v="EUR"/>
    <x v="34"/>
  </r>
  <r>
    <x v="1"/>
    <n v="3513.35"/>
    <s v="GBP"/>
    <x v="30"/>
  </r>
  <r>
    <x v="1"/>
    <n v="3310.59"/>
    <s v="GBP"/>
    <x v="30"/>
  </r>
  <r>
    <x v="1"/>
    <n v="3209.11"/>
    <s v="GBP"/>
    <x v="30"/>
  </r>
  <r>
    <x v="1"/>
    <n v="360.76"/>
    <s v="GBP"/>
    <x v="30"/>
  </r>
  <r>
    <x v="1"/>
    <n v="272.88"/>
    <s v="GBP"/>
    <x v="30"/>
  </r>
  <r>
    <x v="1"/>
    <n v="161.13"/>
    <s v="GBP"/>
    <x v="30"/>
  </r>
  <r>
    <x v="5"/>
    <n v="319.71338699999995"/>
    <s v="USD"/>
    <x v="26"/>
  </r>
  <r>
    <x v="4"/>
    <n v="326.07294999999999"/>
    <s v="USD"/>
    <x v="26"/>
  </r>
  <r>
    <x v="22"/>
    <n v="231.94689"/>
    <s v="USD"/>
    <x v="26"/>
  </r>
  <r>
    <x v="27"/>
    <n v="225.46899199999996"/>
    <s v="USD"/>
    <x v="26"/>
  </r>
  <r>
    <x v="0"/>
    <n v="11917.89"/>
    <s v="GBP"/>
    <x v="50"/>
  </r>
  <r>
    <x v="10"/>
    <n v="17616.240000000002"/>
    <s v="GBP"/>
    <x v="50"/>
  </r>
  <r>
    <x v="18"/>
    <n v="12909.69"/>
    <s v="GBP"/>
    <x v="50"/>
  </r>
  <r>
    <x v="9"/>
    <n v="11744.48"/>
    <s v="GBP"/>
    <x v="50"/>
  </r>
  <r>
    <x v="0"/>
    <n v="16196.42"/>
    <s v="GBP"/>
    <x v="52"/>
  </r>
  <r>
    <x v="1"/>
    <n v="17275.599999999999"/>
    <s v="GBP"/>
    <x v="52"/>
  </r>
  <r>
    <x v="11"/>
    <n v="13713.38"/>
    <s v="GBP"/>
    <x v="52"/>
  </r>
  <r>
    <x v="18"/>
    <n v="11039.93"/>
    <s v="GBP"/>
    <x v="52"/>
  </r>
  <r>
    <x v="0"/>
    <n v="14688.31"/>
    <s v="GBP"/>
    <x v="19"/>
  </r>
  <r>
    <x v="11"/>
    <n v="14849.8"/>
    <s v="GBP"/>
    <x v="19"/>
  </r>
  <r>
    <x v="0"/>
    <n v="18274.86"/>
    <s v="GBP"/>
    <x v="45"/>
  </r>
  <r>
    <x v="10"/>
    <n v="18287.86"/>
    <s v="GBP"/>
    <x v="45"/>
  </r>
  <r>
    <x v="11"/>
    <n v="20715.45"/>
    <s v="GBP"/>
    <x v="45"/>
  </r>
  <r>
    <x v="9"/>
    <n v="13849.75"/>
    <s v="GBP"/>
    <x v="45"/>
  </r>
  <r>
    <x v="18"/>
    <n v="20179.34"/>
    <s v="GBP"/>
    <x v="45"/>
  </r>
  <r>
    <x v="0"/>
    <n v="15652.25"/>
    <s v="GBP"/>
    <x v="7"/>
  </r>
  <r>
    <x v="11"/>
    <n v="12782.45"/>
    <s v="GBP"/>
    <x v="7"/>
  </r>
  <r>
    <x v="0"/>
    <n v="16998.43"/>
    <s v="GBP"/>
    <x v="55"/>
  </r>
  <r>
    <x v="0"/>
    <n v="4328.5907139999999"/>
    <s v="USD"/>
    <x v="39"/>
  </r>
  <r>
    <x v="1"/>
    <n v="3898.0066929999994"/>
    <s v="USD"/>
    <x v="39"/>
  </r>
  <r>
    <x v="31"/>
    <n v="3013.9509469999994"/>
    <s v="USD"/>
    <x v="39"/>
  </r>
  <r>
    <x v="19"/>
    <n v="2767.3061639999996"/>
    <s v="USD"/>
    <x v="39"/>
  </r>
  <r>
    <x v="21"/>
    <n v="2653.4219319999997"/>
    <s v="USD"/>
    <x v="39"/>
  </r>
  <r>
    <x v="10"/>
    <n v="2610.1260709999997"/>
    <s v="USD"/>
    <x v="39"/>
  </r>
  <r>
    <x v="11"/>
    <n v="3349.9067559999999"/>
    <s v="USD"/>
    <x v="39"/>
  </r>
  <r>
    <x v="9"/>
    <n v="2577.134959"/>
    <s v="USD"/>
    <x v="39"/>
  </r>
  <r>
    <x v="18"/>
    <n v="2999.0386789999998"/>
    <s v="USD"/>
    <x v="39"/>
  </r>
  <r>
    <x v="12"/>
    <n v="2869.7280219999993"/>
    <s v="USD"/>
    <x v="39"/>
  </r>
  <r>
    <x v="1"/>
    <n v="2619.8089609999997"/>
    <s v="USD"/>
    <x v="5"/>
  </r>
  <r>
    <x v="0"/>
    <n v="3340.9644029999999"/>
    <s v="USD"/>
    <x v="5"/>
  </r>
  <r>
    <x v="31"/>
    <n v="3169.0991079999994"/>
    <s v="USD"/>
    <x v="5"/>
  </r>
  <r>
    <x v="21"/>
    <n v="3280.645109"/>
    <s v="USD"/>
    <x v="5"/>
  </r>
  <r>
    <x v="19"/>
    <n v="3528.8625469999993"/>
    <s v="USD"/>
    <x v="5"/>
  </r>
  <r>
    <x v="11"/>
    <n v="4459.8849399999999"/>
    <s v="USD"/>
    <x v="5"/>
  </r>
  <r>
    <x v="12"/>
    <n v="3538.0453429999993"/>
    <s v="USD"/>
    <x v="5"/>
  </r>
  <r>
    <x v="10"/>
    <n v="3885.4734729999996"/>
    <s v="USD"/>
    <x v="5"/>
  </r>
  <r>
    <x v="9"/>
    <n v="2894.1948979999997"/>
    <s v="USD"/>
    <x v="5"/>
  </r>
  <r>
    <x v="18"/>
    <n v="4031.9090909999995"/>
    <s v="USD"/>
    <x v="5"/>
  </r>
  <r>
    <x v="0"/>
    <n v="3786.0401739999993"/>
    <s v="USD"/>
    <x v="46"/>
  </r>
  <r>
    <x v="1"/>
    <n v="2891.9273249999997"/>
    <s v="USD"/>
    <x v="46"/>
  </r>
  <r>
    <x v="31"/>
    <n v="2422.83538"/>
    <s v="USD"/>
    <x v="46"/>
  </r>
  <r>
    <x v="19"/>
    <n v="3079.487271"/>
    <s v="USD"/>
    <x v="46"/>
  </r>
  <r>
    <x v="21"/>
    <n v="3867.2467959999999"/>
    <s v="USD"/>
    <x v="46"/>
  </r>
  <r>
    <x v="0"/>
    <n v="3503.47"/>
    <s v="GBP"/>
    <x v="28"/>
  </r>
  <r>
    <x v="0"/>
    <n v="8441.74"/>
    <s v="GBP"/>
    <x v="59"/>
  </r>
  <r>
    <x v="5"/>
    <n v="9111.64"/>
    <s v="GBP"/>
    <x v="59"/>
  </r>
  <r>
    <x v="0"/>
    <n v="44351.87"/>
    <s v="GBP"/>
    <x v="37"/>
  </r>
  <r>
    <x v="31"/>
    <n v="52079.13"/>
    <s v="GBP"/>
    <x v="37"/>
  </r>
  <r>
    <x v="5"/>
    <n v="64344.83"/>
    <s v="GBP"/>
    <x v="37"/>
  </r>
  <r>
    <x v="19"/>
    <n v="55614.57"/>
    <s v="GBP"/>
    <x v="37"/>
  </r>
  <r>
    <x v="20"/>
    <n v="40473.269999999997"/>
    <s v="GBP"/>
    <x v="37"/>
  </r>
  <r>
    <x v="1"/>
    <n v="4109.34"/>
    <s v="GBP"/>
    <x v="57"/>
  </r>
  <r>
    <x v="0"/>
    <n v="36384.6"/>
    <s v="GBP"/>
    <x v="24"/>
  </r>
  <r>
    <x v="5"/>
    <n v="43183.48"/>
    <s v="GBP"/>
    <x v="24"/>
  </r>
  <r>
    <x v="31"/>
    <n v="44699.34"/>
    <s v="GBP"/>
    <x v="24"/>
  </r>
  <r>
    <x v="47"/>
    <n v="39654.97"/>
    <s v="GBP"/>
    <x v="24"/>
  </r>
  <r>
    <x v="37"/>
    <n v="41823.550000000003"/>
    <s v="GBP"/>
    <x v="24"/>
  </r>
  <r>
    <x v="0"/>
    <n v="9710.86"/>
    <s v="GBP"/>
    <x v="3"/>
  </r>
  <r>
    <x v="5"/>
    <n v="11035.01"/>
    <s v="GBP"/>
    <x v="3"/>
  </r>
  <r>
    <x v="1"/>
    <n v="6803.13"/>
    <s v="GBP"/>
    <x v="35"/>
  </r>
  <r>
    <x v="0"/>
    <n v="9198.7000000000007"/>
    <s v="GBP"/>
    <x v="53"/>
  </r>
  <r>
    <x v="5"/>
    <n v="8413.74"/>
    <s v="GBP"/>
    <x v="53"/>
  </r>
  <r>
    <x v="0"/>
    <n v="36232.57"/>
    <s v="GBP"/>
    <x v="4"/>
  </r>
  <r>
    <x v="5"/>
    <n v="44455.06"/>
    <s v="GBP"/>
    <x v="4"/>
  </r>
  <r>
    <x v="31"/>
    <n v="39407.730000000003"/>
    <s v="GBP"/>
    <x v="4"/>
  </r>
  <r>
    <x v="20"/>
    <n v="42149.65"/>
    <s v="GBP"/>
    <x v="4"/>
  </r>
  <r>
    <x v="19"/>
    <n v="27170.62"/>
    <s v="GBP"/>
    <x v="4"/>
  </r>
  <r>
    <x v="1"/>
    <n v="6512.27"/>
    <s v="GBP"/>
    <x v="26"/>
  </r>
  <r>
    <x v="0"/>
    <n v="42254.11"/>
    <s v="GBP"/>
    <x v="21"/>
  </r>
  <r>
    <x v="28"/>
    <n v="43230.82"/>
    <s v="GBP"/>
    <x v="21"/>
  </r>
  <r>
    <x v="33"/>
    <n v="31579.09"/>
    <s v="GBP"/>
    <x v="21"/>
  </r>
  <r>
    <x v="34"/>
    <n v="32790.39"/>
    <s v="GBP"/>
    <x v="21"/>
  </r>
  <r>
    <x v="35"/>
    <n v="35421.449999999997"/>
    <s v="GBP"/>
    <x v="21"/>
  </r>
  <r>
    <x v="22"/>
    <n v="39069.54"/>
    <s v="GBP"/>
    <x v="21"/>
  </r>
  <r>
    <x v="19"/>
    <n v="41037.120000000003"/>
    <s v="GBP"/>
    <x v="21"/>
  </r>
  <r>
    <x v="20"/>
    <n v="36457.74"/>
    <s v="GBP"/>
    <x v="21"/>
  </r>
  <r>
    <x v="31"/>
    <n v="34193.74"/>
    <s v="GBP"/>
    <x v="21"/>
  </r>
  <r>
    <x v="5"/>
    <n v="41614.67"/>
    <s v="GBP"/>
    <x v="21"/>
  </r>
  <r>
    <x v="36"/>
    <n v="41847.769999999997"/>
    <s v="GBP"/>
    <x v="21"/>
  </r>
  <r>
    <x v="1"/>
    <n v="6588.12"/>
    <s v="GBP"/>
    <x v="0"/>
  </r>
  <r>
    <x v="36"/>
    <n v="39218.36"/>
    <s v="GBP"/>
    <x v="14"/>
  </r>
  <r>
    <x v="35"/>
    <n v="33433.79"/>
    <s v="GBP"/>
    <x v="14"/>
  </r>
  <r>
    <x v="34"/>
    <n v="37042.82"/>
    <s v="GBP"/>
    <x v="14"/>
  </r>
  <r>
    <x v="33"/>
    <n v="37111.75"/>
    <s v="GBP"/>
    <x v="14"/>
  </r>
  <r>
    <x v="28"/>
    <n v="40319.54"/>
    <s v="GBP"/>
    <x v="14"/>
  </r>
  <r>
    <x v="20"/>
    <n v="39876.589999999997"/>
    <s v="GBP"/>
    <x v="14"/>
  </r>
  <r>
    <x v="0"/>
    <n v="25996.39"/>
    <s v="GBP"/>
    <x v="14"/>
  </r>
  <r>
    <x v="19"/>
    <n v="41805.81"/>
    <s v="GBP"/>
    <x v="14"/>
  </r>
  <r>
    <x v="22"/>
    <n v="29391.14"/>
    <s v="GBP"/>
    <x v="14"/>
  </r>
  <r>
    <x v="5"/>
    <n v="34158.720000000001"/>
    <s v="GBP"/>
    <x v="14"/>
  </r>
  <r>
    <x v="31"/>
    <n v="34820.67"/>
    <s v="GBP"/>
    <x v="14"/>
  </r>
  <r>
    <x v="1"/>
    <n v="6247.44"/>
    <s v="GBP"/>
    <x v="1"/>
  </r>
  <r>
    <x v="0"/>
    <n v="12600.91"/>
    <s v="GBP"/>
    <x v="1"/>
  </r>
  <r>
    <x v="17"/>
    <n v="86.95015699999999"/>
    <s v="USD"/>
    <x v="23"/>
  </r>
  <r>
    <x v="1"/>
    <n v="67.468442999999994"/>
    <s v="USD"/>
    <x v="7"/>
  </r>
  <r>
    <x v="2"/>
    <n v="639.08976300000006"/>
    <s v="EUR"/>
    <x v="8"/>
  </r>
  <r>
    <x v="2"/>
    <n v="834.42"/>
    <s v="GBP"/>
    <x v="11"/>
  </r>
  <r>
    <x v="0"/>
    <n v="21282.12"/>
    <s v="GBP"/>
    <x v="13"/>
  </r>
  <r>
    <x v="0"/>
    <n v="7408.21"/>
    <s v="GBP"/>
    <x v="52"/>
  </r>
  <r>
    <x v="1"/>
    <n v="7551.65"/>
    <s v="GBP"/>
    <x v="52"/>
  </r>
  <r>
    <x v="1"/>
    <n v="11305.73"/>
    <s v="GBP"/>
    <x v="25"/>
  </r>
  <r>
    <x v="0"/>
    <n v="11347.12"/>
    <s v="GBP"/>
    <x v="25"/>
  </r>
  <r>
    <x v="11"/>
    <n v="12479.42"/>
    <s v="GBP"/>
    <x v="25"/>
  </r>
  <r>
    <x v="18"/>
    <n v="11188.33"/>
    <s v="GBP"/>
    <x v="25"/>
  </r>
  <r>
    <x v="9"/>
    <n v="8667.93"/>
    <s v="GBP"/>
    <x v="25"/>
  </r>
  <r>
    <x v="7"/>
    <n v="1585.87"/>
    <s v="GBP"/>
    <x v="25"/>
  </r>
  <r>
    <x v="0"/>
    <n v="9756.18"/>
    <s v="GBP"/>
    <x v="55"/>
  </r>
  <r>
    <x v="0"/>
    <n v="4874.75"/>
    <s v="GBP"/>
    <x v="42"/>
  </r>
  <r>
    <x v="0"/>
    <n v="8009.31"/>
    <s v="GBP"/>
    <x v="43"/>
  </r>
  <r>
    <x v="0"/>
    <n v="6085.86"/>
    <s v="GBP"/>
    <x v="23"/>
  </r>
  <r>
    <x v="27"/>
    <n v="7697.59"/>
    <s v="GBP"/>
    <x v="35"/>
  </r>
  <r>
    <x v="1"/>
    <n v="13.760816999999999"/>
    <s v="USD"/>
    <x v="25"/>
  </r>
  <r>
    <x v="0"/>
    <n v="8042.53"/>
    <s v="GBP"/>
    <x v="53"/>
  </r>
  <r>
    <x v="28"/>
    <n v="6169.96"/>
    <s v="GBP"/>
    <x v="53"/>
  </r>
  <r>
    <x v="33"/>
    <n v="7429.97"/>
    <s v="GBP"/>
    <x v="53"/>
  </r>
  <r>
    <x v="36"/>
    <n v="6007.57"/>
    <s v="GBP"/>
    <x v="53"/>
  </r>
  <r>
    <x v="0"/>
    <n v="8085.24"/>
    <s v="GBP"/>
    <x v="26"/>
  </r>
  <r>
    <x v="21"/>
    <n v="5607.92"/>
    <s v="GBP"/>
    <x v="26"/>
  </r>
  <r>
    <x v="1"/>
    <n v="545.58000000000004"/>
    <s v="GBP"/>
    <x v="29"/>
  </r>
  <r>
    <x v="1"/>
    <n v="393.96"/>
    <s v="GBP"/>
    <x v="26"/>
  </r>
  <r>
    <x v="1"/>
    <n v="81.45"/>
    <s v="GBP"/>
    <x v="26"/>
  </r>
  <r>
    <x v="1"/>
    <n v="109.46"/>
    <s v="GBP"/>
    <x v="26"/>
  </r>
  <r>
    <x v="1"/>
    <n v="109"/>
    <s v="GBP"/>
    <x v="26"/>
  </r>
  <r>
    <x v="1"/>
    <n v="77.319999999999993"/>
    <s v="GBP"/>
    <x v="26"/>
  </r>
  <r>
    <x v="1"/>
    <n v="76.400000000000006"/>
    <s v="GBP"/>
    <x v="26"/>
  </r>
  <r>
    <x v="1"/>
    <n v="129.91"/>
    <s v="GBP"/>
    <x v="26"/>
  </r>
  <r>
    <x v="1"/>
    <n v="106.71"/>
    <s v="GBP"/>
    <x v="26"/>
  </r>
  <r>
    <x v="1"/>
    <n v="124.69"/>
    <s v="GBP"/>
    <x v="26"/>
  </r>
  <r>
    <x v="1"/>
    <n v="80.349999999999994"/>
    <s v="GBP"/>
    <x v="26"/>
  </r>
  <r>
    <x v="1"/>
    <n v="125.3"/>
    <s v="GBP"/>
    <x v="26"/>
  </r>
  <r>
    <x v="0"/>
    <n v="702.71618000000001"/>
    <s v="SGD"/>
    <x v="12"/>
  </r>
  <r>
    <x v="28"/>
    <n v="513.49012400000004"/>
    <s v="SGD"/>
    <x v="12"/>
  </r>
  <r>
    <x v="33"/>
    <n v="610.10511199999996"/>
    <s v="SGD"/>
    <x v="12"/>
  </r>
  <r>
    <x v="34"/>
    <n v="663.0149560000001"/>
    <s v="SGD"/>
    <x v="12"/>
  </r>
  <r>
    <x v="35"/>
    <n v="461.44812800000005"/>
    <s v="SGD"/>
    <x v="12"/>
  </r>
  <r>
    <x v="22"/>
    <n v="501.85916800000001"/>
    <s v="SGD"/>
    <x v="12"/>
  </r>
  <r>
    <x v="36"/>
    <n v="532.52003200000001"/>
    <s v="SGD"/>
    <x v="12"/>
  </r>
  <r>
    <x v="5"/>
    <n v="577.32442800000001"/>
    <s v="SGD"/>
    <x v="12"/>
  </r>
  <r>
    <x v="0"/>
    <n v="7740.67"/>
    <s v="GBP"/>
    <x v="0"/>
  </r>
  <r>
    <x v="28"/>
    <n v="7350.22"/>
    <s v="GBP"/>
    <x v="0"/>
  </r>
  <r>
    <x v="33"/>
    <n v="7041.96"/>
    <s v="GBP"/>
    <x v="0"/>
  </r>
  <r>
    <x v="34"/>
    <n v="6100.18"/>
    <s v="GBP"/>
    <x v="0"/>
  </r>
  <r>
    <x v="35"/>
    <n v="6866.47"/>
    <s v="GBP"/>
    <x v="0"/>
  </r>
  <r>
    <x v="22"/>
    <n v="6281.76"/>
    <s v="GBP"/>
    <x v="0"/>
  </r>
  <r>
    <x v="36"/>
    <n v="5068.0200000000004"/>
    <s v="GBP"/>
    <x v="0"/>
  </r>
  <r>
    <x v="0"/>
    <n v="7782.6"/>
    <s v="GBP"/>
    <x v="5"/>
  </r>
  <r>
    <x v="28"/>
    <n v="7967.12"/>
    <s v="GBP"/>
    <x v="5"/>
  </r>
  <r>
    <x v="33"/>
    <n v="7642.64"/>
    <s v="GBP"/>
    <x v="5"/>
  </r>
  <r>
    <x v="34"/>
    <n v="8883.5300000000007"/>
    <s v="GBP"/>
    <x v="5"/>
  </r>
  <r>
    <x v="35"/>
    <n v="6116.79"/>
    <s v="GBP"/>
    <x v="5"/>
  </r>
  <r>
    <x v="22"/>
    <n v="6674.18"/>
    <s v="GBP"/>
    <x v="5"/>
  </r>
  <r>
    <x v="36"/>
    <n v="8138.27"/>
    <s v="GBP"/>
    <x v="5"/>
  </r>
  <r>
    <x v="5"/>
    <n v="7308.14"/>
    <s v="GBP"/>
    <x v="5"/>
  </r>
  <r>
    <x v="0"/>
    <n v="6368.8"/>
    <s v="GBP"/>
    <x v="0"/>
  </r>
  <r>
    <x v="0"/>
    <n v="493.89747600000004"/>
    <s v="SGD"/>
    <x v="12"/>
  </r>
  <r>
    <x v="0"/>
    <n v="5551.36"/>
    <s v="GBP"/>
    <x v="5"/>
  </r>
  <r>
    <x v="5"/>
    <n v="7736.94"/>
    <s v="GBP"/>
    <x v="5"/>
  </r>
  <r>
    <x v="0"/>
    <n v="453.89745200000004"/>
    <s v="SGD"/>
    <x v="1"/>
  </r>
  <r>
    <x v="35"/>
    <n v="493.87589600000001"/>
    <s v="SGD"/>
    <x v="1"/>
  </r>
  <r>
    <x v="34"/>
    <n v="459.56967199999997"/>
    <s v="SGD"/>
    <x v="1"/>
  </r>
  <r>
    <x v="33"/>
    <n v="492.40115200000002"/>
    <s v="SGD"/>
    <x v="1"/>
  </r>
  <r>
    <x v="28"/>
    <n v="711.00821199999996"/>
    <s v="SGD"/>
    <x v="1"/>
  </r>
  <r>
    <x v="5"/>
    <n v="412.87287600000002"/>
    <s v="SGD"/>
    <x v="1"/>
  </r>
  <r>
    <x v="0"/>
    <n v="429.31783200000001"/>
    <s v="SGD"/>
    <x v="1"/>
  </r>
  <r>
    <x v="36"/>
    <n v="470.00343599999997"/>
    <s v="SGD"/>
    <x v="1"/>
  </r>
  <r>
    <x v="22"/>
    <n v="645.58329600000002"/>
    <s v="SGD"/>
    <x v="1"/>
  </r>
  <r>
    <x v="22"/>
    <n v="6108.42"/>
    <s v="GBP"/>
    <x v="1"/>
  </r>
  <r>
    <x v="36"/>
    <n v="5293.93"/>
    <s v="GBP"/>
    <x v="1"/>
  </r>
  <r>
    <x v="35"/>
    <n v="5320.56"/>
    <s v="GBP"/>
    <x v="1"/>
  </r>
  <r>
    <x v="34"/>
    <n v="5666.16"/>
    <s v="GBP"/>
    <x v="1"/>
  </r>
  <r>
    <x v="33"/>
    <n v="6866"/>
    <s v="GBP"/>
    <x v="1"/>
  </r>
  <r>
    <x v="0"/>
    <n v="8083.66"/>
    <s v="GBP"/>
    <x v="1"/>
  </r>
  <r>
    <x v="28"/>
    <n v="5100.17"/>
    <s v="GBP"/>
    <x v="1"/>
  </r>
  <r>
    <x v="0"/>
    <n v="8256.41"/>
    <s v="GBP"/>
    <x v="1"/>
  </r>
  <r>
    <x v="35"/>
    <n v="6604.51"/>
    <s v="GBP"/>
    <x v="54"/>
  </r>
  <r>
    <x v="22"/>
    <n v="8830.4500000000007"/>
    <s v="GBP"/>
    <x v="54"/>
  </r>
  <r>
    <x v="36"/>
    <n v="8737.84"/>
    <s v="GBP"/>
    <x v="54"/>
  </r>
  <r>
    <x v="0"/>
    <n v="8216.4"/>
    <s v="GBP"/>
    <x v="54"/>
  </r>
  <r>
    <x v="28"/>
    <n v="7613.03"/>
    <s v="GBP"/>
    <x v="54"/>
  </r>
  <r>
    <x v="5"/>
    <n v="7743.45"/>
    <s v="GBP"/>
    <x v="54"/>
  </r>
  <r>
    <x v="33"/>
    <n v="7473.45"/>
    <s v="GBP"/>
    <x v="54"/>
  </r>
  <r>
    <x v="34"/>
    <n v="5285.91"/>
    <s v="GBP"/>
    <x v="54"/>
  </r>
  <r>
    <x v="40"/>
    <n v="0"/>
    <s v="GBP"/>
    <x v="36"/>
  </r>
  <r>
    <x v="40"/>
    <n v="0"/>
    <s v="GBP"/>
    <x v="57"/>
  </r>
  <r>
    <x v="40"/>
    <n v="0"/>
    <s v="GBP"/>
    <x v="41"/>
  </r>
  <r>
    <x v="0"/>
    <n v="49009.41"/>
    <s v="GBP"/>
    <x v="41"/>
  </r>
  <r>
    <x v="0"/>
    <n v="60386.58"/>
    <s v="GBP"/>
    <x v="41"/>
  </r>
  <r>
    <x v="5"/>
    <n v="75701.98"/>
    <s v="GBP"/>
    <x v="41"/>
  </r>
  <r>
    <x v="1"/>
    <n v="68290.8"/>
    <s v="GBP"/>
    <x v="41"/>
  </r>
  <r>
    <x v="40"/>
    <n v="73592.990000000005"/>
    <s v="GBP"/>
    <x v="41"/>
  </r>
  <r>
    <x v="0"/>
    <n v="219905.96"/>
    <s v="GBP"/>
    <x v="41"/>
  </r>
  <r>
    <x v="30"/>
    <n v="156176.26"/>
    <s v="GBP"/>
    <x v="41"/>
  </r>
  <r>
    <x v="0"/>
    <n v="252352.11"/>
    <s v="GBP"/>
    <x v="41"/>
  </r>
  <r>
    <x v="30"/>
    <n v="213275.32"/>
    <s v="GBP"/>
    <x v="41"/>
  </r>
  <r>
    <x v="0"/>
    <n v="179613.43"/>
    <s v="GBP"/>
    <x v="41"/>
  </r>
  <r>
    <x v="1"/>
    <n v="246290.54"/>
    <s v="GBP"/>
    <x v="41"/>
  </r>
  <r>
    <x v="5"/>
    <n v="220040.59"/>
    <s v="GBP"/>
    <x v="41"/>
  </r>
  <r>
    <x v="40"/>
    <n v="156777.1"/>
    <s v="GBP"/>
    <x v="41"/>
  </r>
  <r>
    <x v="31"/>
    <n v="221992.58"/>
    <s v="GBP"/>
    <x v="41"/>
  </r>
  <r>
    <x v="0"/>
    <n v="42590.32"/>
    <s v="GBP"/>
    <x v="41"/>
  </r>
  <r>
    <x v="1"/>
    <n v="53937.38"/>
    <s v="GBP"/>
    <x v="41"/>
  </r>
  <r>
    <x v="31"/>
    <n v="41650.58"/>
    <s v="GBP"/>
    <x v="41"/>
  </r>
  <r>
    <x v="5"/>
    <n v="58472.68"/>
    <s v="GBP"/>
    <x v="41"/>
  </r>
  <r>
    <x v="40"/>
    <n v="35649.61"/>
    <s v="GBP"/>
    <x v="41"/>
  </r>
  <r>
    <x v="0"/>
    <n v="6482.93"/>
    <s v="GBP"/>
    <x v="42"/>
  </r>
  <r>
    <x v="40"/>
    <n v="0"/>
    <s v="GBP"/>
    <x v="56"/>
  </r>
  <r>
    <x v="40"/>
    <n v="0"/>
    <s v="GBP"/>
    <x v="59"/>
  </r>
  <r>
    <x v="40"/>
    <n v="0"/>
    <s v="GBP"/>
    <x v="57"/>
  </r>
  <r>
    <x v="40"/>
    <n v="0"/>
    <s v="GBP"/>
    <x v="56"/>
  </r>
  <r>
    <x v="40"/>
    <n v="0"/>
    <s v="GBP"/>
    <x v="59"/>
  </r>
  <r>
    <x v="40"/>
    <n v="0"/>
    <s v="GBP"/>
    <x v="57"/>
  </r>
  <r>
    <x v="40"/>
    <n v="0"/>
    <s v="GBP"/>
    <x v="43"/>
  </r>
  <r>
    <x v="40"/>
    <n v="0"/>
    <s v="GBP"/>
    <x v="43"/>
  </r>
  <r>
    <x v="40"/>
    <n v="0"/>
    <s v="GBP"/>
    <x v="42"/>
  </r>
  <r>
    <x v="0"/>
    <n v="5981.17"/>
    <s v="GBP"/>
    <x v="47"/>
  </r>
  <r>
    <x v="40"/>
    <n v="0"/>
    <s v="GBP"/>
    <x v="18"/>
  </r>
  <r>
    <x v="40"/>
    <n v="0"/>
    <s v="GBP"/>
    <x v="50"/>
  </r>
  <r>
    <x v="0"/>
    <n v="5003.3"/>
    <s v="GBP"/>
    <x v="18"/>
  </r>
  <r>
    <x v="40"/>
    <n v="1090.06"/>
    <s v="GBP"/>
    <x v="58"/>
  </r>
  <r>
    <x v="40"/>
    <n v="1007.56"/>
    <s v="GBP"/>
    <x v="3"/>
  </r>
  <r>
    <x v="40"/>
    <n v="991.47"/>
    <s v="GBP"/>
    <x v="23"/>
  </r>
  <r>
    <x v="40"/>
    <n v="1121.42"/>
    <s v="GBP"/>
    <x v="24"/>
  </r>
  <r>
    <x v="40"/>
    <n v="0"/>
    <s v="GBP"/>
    <x v="50"/>
  </r>
  <r>
    <x v="40"/>
    <n v="0"/>
    <s v="GBP"/>
    <x v="50"/>
  </r>
  <r>
    <x v="0"/>
    <n v="66950.559999999998"/>
    <s v="GBP"/>
    <x v="15"/>
  </r>
  <r>
    <x v="1"/>
    <n v="51577.33"/>
    <s v="GBP"/>
    <x v="15"/>
  </r>
  <r>
    <x v="5"/>
    <n v="50072.87"/>
    <s v="GBP"/>
    <x v="15"/>
  </r>
  <r>
    <x v="40"/>
    <n v="70655.63"/>
    <s v="GBP"/>
    <x v="15"/>
  </r>
  <r>
    <x v="0"/>
    <n v="191960.56"/>
    <s v="GBP"/>
    <x v="15"/>
  </r>
  <r>
    <x v="30"/>
    <n v="220118.97"/>
    <s v="GBP"/>
    <x v="15"/>
  </r>
  <r>
    <x v="4"/>
    <n v="247424.65"/>
    <s v="GBP"/>
    <x v="15"/>
  </r>
  <r>
    <x v="5"/>
    <n v="239774.88"/>
    <s v="GBP"/>
    <x v="15"/>
  </r>
  <r>
    <x v="31"/>
    <n v="161296.20000000001"/>
    <s v="GBP"/>
    <x v="15"/>
  </r>
  <r>
    <x v="1"/>
    <n v="191672.95"/>
    <s v="GBP"/>
    <x v="15"/>
  </r>
  <r>
    <x v="40"/>
    <n v="243840.44"/>
    <s v="GBP"/>
    <x v="15"/>
  </r>
  <r>
    <x v="0"/>
    <n v="44182.25"/>
    <s v="GBP"/>
    <x v="15"/>
  </r>
  <r>
    <x v="1"/>
    <n v="44921.29"/>
    <s v="GBP"/>
    <x v="15"/>
  </r>
  <r>
    <x v="5"/>
    <n v="58073.39"/>
    <s v="GBP"/>
    <x v="15"/>
  </r>
  <r>
    <x v="4"/>
    <n v="34920.14"/>
    <s v="GBP"/>
    <x v="15"/>
  </r>
  <r>
    <x v="31"/>
    <n v="43583.66"/>
    <s v="GBP"/>
    <x v="15"/>
  </r>
  <r>
    <x v="40"/>
    <n v="0"/>
    <s v="GBP"/>
    <x v="47"/>
  </r>
  <r>
    <x v="40"/>
    <n v="0"/>
    <s v="GBP"/>
    <x v="47"/>
  </r>
  <r>
    <x v="40"/>
    <n v="0"/>
    <s v="GBP"/>
    <x v="51"/>
  </r>
  <r>
    <x v="40"/>
    <n v="3047.88"/>
    <s v="GBP"/>
    <x v="58"/>
  </r>
  <r>
    <x v="40"/>
    <n v="1303.3599999999999"/>
    <s v="GBP"/>
    <x v="58"/>
  </r>
  <r>
    <x v="0"/>
    <n v="11235.13"/>
    <s v="GBP"/>
    <x v="58"/>
  </r>
  <r>
    <x v="27"/>
    <n v="7128.74"/>
    <s v="GBP"/>
    <x v="35"/>
  </r>
  <r>
    <x v="40"/>
    <n v="1018.61"/>
    <s v="GBP"/>
    <x v="44"/>
  </r>
  <r>
    <x v="40"/>
    <n v="1102.77"/>
    <s v="GBP"/>
    <x v="3"/>
  </r>
  <r>
    <x v="1"/>
    <n v="201.58"/>
    <s v="GBP"/>
    <x v="15"/>
  </r>
  <r>
    <x v="0"/>
    <n v="212563.69"/>
    <s v="GBP"/>
    <x v="39"/>
  </r>
  <r>
    <x v="0"/>
    <n v="136367.64000000001"/>
    <s v="GBP"/>
    <x v="39"/>
  </r>
  <r>
    <x v="30"/>
    <n v="170087.55"/>
    <s v="GBP"/>
    <x v="39"/>
  </r>
  <r>
    <x v="5"/>
    <n v="164576.92000000001"/>
    <s v="GBP"/>
    <x v="39"/>
  </r>
  <r>
    <x v="30"/>
    <n v="150649.25"/>
    <s v="GBP"/>
    <x v="39"/>
  </r>
  <r>
    <x v="1"/>
    <n v="172373.05"/>
    <s v="GBP"/>
    <x v="39"/>
  </r>
  <r>
    <x v="31"/>
    <n v="183538.58"/>
    <s v="GBP"/>
    <x v="39"/>
  </r>
  <r>
    <x v="4"/>
    <n v="149971.42000000001"/>
    <s v="GBP"/>
    <x v="39"/>
  </r>
  <r>
    <x v="40"/>
    <n v="213932"/>
    <s v="GBP"/>
    <x v="39"/>
  </r>
  <r>
    <x v="0"/>
    <n v="217547.86"/>
    <s v="GBP"/>
    <x v="39"/>
  </r>
  <r>
    <x v="0"/>
    <n v="7231.36"/>
    <s v="GBP"/>
    <x v="19"/>
  </r>
  <r>
    <x v="1"/>
    <n v="635.85"/>
    <s v="GBP"/>
    <x v="24"/>
  </r>
  <r>
    <x v="0"/>
    <n v="50263.839999999997"/>
    <s v="GBP"/>
    <x v="39"/>
  </r>
  <r>
    <x v="1"/>
    <n v="56820.13"/>
    <s v="GBP"/>
    <x v="39"/>
  </r>
  <r>
    <x v="5"/>
    <n v="59772.19"/>
    <s v="GBP"/>
    <x v="39"/>
  </r>
  <r>
    <x v="40"/>
    <n v="66748.509999999995"/>
    <s v="GBP"/>
    <x v="39"/>
  </r>
  <r>
    <x v="40"/>
    <n v="0"/>
    <s v="GBP"/>
    <x v="45"/>
  </r>
  <r>
    <x v="40"/>
    <n v="0"/>
    <s v="GBP"/>
    <x v="45"/>
  </r>
  <r>
    <x v="40"/>
    <n v="0"/>
    <s v="GBP"/>
    <x v="31"/>
  </r>
  <r>
    <x v="40"/>
    <n v="0"/>
    <s v="GBP"/>
    <x v="48"/>
  </r>
  <r>
    <x v="40"/>
    <n v="0"/>
    <s v="GBP"/>
    <x v="48"/>
  </r>
  <r>
    <x v="0"/>
    <n v="6715.89"/>
    <s v="GBP"/>
    <x v="26"/>
  </r>
  <r>
    <x v="0"/>
    <n v="5620.26"/>
    <s v="GBP"/>
    <x v="34"/>
  </r>
  <r>
    <x v="0"/>
    <n v="40253.9"/>
    <s v="GBP"/>
    <x v="39"/>
  </r>
  <r>
    <x v="5"/>
    <n v="41302.1"/>
    <s v="GBP"/>
    <x v="39"/>
  </r>
  <r>
    <x v="1"/>
    <n v="59188.85"/>
    <s v="GBP"/>
    <x v="39"/>
  </r>
  <r>
    <x v="40"/>
    <n v="45303.33"/>
    <s v="GBP"/>
    <x v="39"/>
  </r>
  <r>
    <x v="17"/>
    <n v="48073.01"/>
    <s v="GBP"/>
    <x v="39"/>
  </r>
  <r>
    <x v="1"/>
    <n v="122.25"/>
    <s v="GBP"/>
    <x v="28"/>
  </r>
  <r>
    <x v="0"/>
    <n v="6814.62"/>
    <s v="GBP"/>
    <x v="10"/>
  </r>
  <r>
    <x v="1"/>
    <n v="13710.98"/>
    <s v="GBP"/>
    <x v="26"/>
  </r>
  <r>
    <x v="30"/>
    <n v="188769.21"/>
    <s v="GBP"/>
    <x v="5"/>
  </r>
  <r>
    <x v="0"/>
    <n v="196004.95"/>
    <s v="GBP"/>
    <x v="5"/>
  </r>
  <r>
    <x v="1"/>
    <n v="147776.93"/>
    <s v="GBP"/>
    <x v="5"/>
  </r>
  <r>
    <x v="5"/>
    <n v="219175.42"/>
    <s v="GBP"/>
    <x v="5"/>
  </r>
  <r>
    <x v="31"/>
    <n v="212905.02"/>
    <s v="GBP"/>
    <x v="5"/>
  </r>
  <r>
    <x v="28"/>
    <n v="159933.62"/>
    <s v="GBP"/>
    <x v="5"/>
  </r>
  <r>
    <x v="33"/>
    <n v="191875.89"/>
    <s v="GBP"/>
    <x v="5"/>
  </r>
  <r>
    <x v="34"/>
    <n v="136057.34"/>
    <s v="GBP"/>
    <x v="5"/>
  </r>
  <r>
    <x v="35"/>
    <n v="161723.76999999999"/>
    <s v="GBP"/>
    <x v="5"/>
  </r>
  <r>
    <x v="22"/>
    <n v="157259.79"/>
    <s v="GBP"/>
    <x v="5"/>
  </r>
  <r>
    <x v="36"/>
    <n v="180031.42"/>
    <s v="GBP"/>
    <x v="5"/>
  </r>
  <r>
    <x v="19"/>
    <n v="177641.88"/>
    <s v="GBP"/>
    <x v="5"/>
  </r>
  <r>
    <x v="20"/>
    <n v="208555.4"/>
    <s v="GBP"/>
    <x v="5"/>
  </r>
  <r>
    <x v="0"/>
    <n v="153611.10999999999"/>
    <s v="GBP"/>
    <x v="5"/>
  </r>
  <r>
    <x v="30"/>
    <n v="210294"/>
    <s v="GBP"/>
    <x v="5"/>
  </r>
  <r>
    <x v="0"/>
    <n v="129105.37"/>
    <s v="GBP"/>
    <x v="5"/>
  </r>
  <r>
    <x v="0"/>
    <n v="47496.47"/>
    <s v="GBP"/>
    <x v="5"/>
  </r>
  <r>
    <x v="1"/>
    <n v="45560.5"/>
    <s v="GBP"/>
    <x v="5"/>
  </r>
  <r>
    <x v="5"/>
    <n v="55808.72"/>
    <s v="GBP"/>
    <x v="5"/>
  </r>
  <r>
    <x v="40"/>
    <n v="36753.129999999997"/>
    <s v="GBP"/>
    <x v="5"/>
  </r>
  <r>
    <x v="5"/>
    <n v="56886.44"/>
    <s v="GBP"/>
    <x v="5"/>
  </r>
  <r>
    <x v="0"/>
    <n v="42240.02"/>
    <s v="GBP"/>
    <x v="5"/>
  </r>
  <r>
    <x v="1"/>
    <n v="39057.71"/>
    <s v="GBP"/>
    <x v="5"/>
  </r>
  <r>
    <x v="40"/>
    <n v="53135.77"/>
    <s v="GBP"/>
    <x v="5"/>
  </r>
  <r>
    <x v="5"/>
    <n v="38291.519999999997"/>
    <s v="GBP"/>
    <x v="5"/>
  </r>
  <r>
    <x v="48"/>
    <n v="33993.08"/>
    <s v="GBP"/>
    <x v="5"/>
  </r>
  <r>
    <x v="0"/>
    <n v="136025.69"/>
    <s v="GBP"/>
    <x v="5"/>
  </r>
  <r>
    <x v="5"/>
    <n v="158028.51999999999"/>
    <s v="GBP"/>
    <x v="5"/>
  </r>
  <r>
    <x v="1"/>
    <n v="145447.81"/>
    <s v="GBP"/>
    <x v="5"/>
  </r>
  <r>
    <x v="0"/>
    <n v="10417.11"/>
    <s v="GBP"/>
    <x v="0"/>
  </r>
  <r>
    <x v="28"/>
    <n v="10888.21"/>
    <s v="GBP"/>
    <x v="0"/>
  </r>
  <r>
    <x v="33"/>
    <n v="11567.24"/>
    <s v="GBP"/>
    <x v="0"/>
  </r>
  <r>
    <x v="34"/>
    <n v="9813.9500000000007"/>
    <s v="GBP"/>
    <x v="0"/>
  </r>
  <r>
    <x v="35"/>
    <n v="7635.12"/>
    <s v="GBP"/>
    <x v="0"/>
  </r>
  <r>
    <x v="22"/>
    <n v="8260.09"/>
    <s v="GBP"/>
    <x v="0"/>
  </r>
  <r>
    <x v="36"/>
    <n v="12691.17"/>
    <s v="GBP"/>
    <x v="0"/>
  </r>
  <r>
    <x v="5"/>
    <n v="7975.2"/>
    <s v="GBP"/>
    <x v="0"/>
  </r>
  <r>
    <x v="0"/>
    <n v="6330.35"/>
    <s v="GBP"/>
    <x v="6"/>
  </r>
  <r>
    <x v="28"/>
    <n v="5518.45"/>
    <s v="GBP"/>
    <x v="6"/>
  </r>
  <r>
    <x v="33"/>
    <n v="8345.5499999999993"/>
    <s v="GBP"/>
    <x v="6"/>
  </r>
  <r>
    <x v="34"/>
    <n v="7016.93"/>
    <s v="GBP"/>
    <x v="6"/>
  </r>
  <r>
    <x v="35"/>
    <n v="6042.92"/>
    <s v="GBP"/>
    <x v="6"/>
  </r>
  <r>
    <x v="22"/>
    <n v="5556.47"/>
    <s v="GBP"/>
    <x v="6"/>
  </r>
  <r>
    <x v="36"/>
    <n v="6370.05"/>
    <s v="GBP"/>
    <x v="6"/>
  </r>
  <r>
    <x v="1"/>
    <n v="883.33"/>
    <s v="GBP"/>
    <x v="40"/>
  </r>
  <r>
    <x v="0"/>
    <n v="7404.81"/>
    <s v="GBP"/>
    <x v="40"/>
  </r>
  <r>
    <x v="0"/>
    <n v="6071.86"/>
    <s v="GBP"/>
    <x v="0"/>
  </r>
  <r>
    <x v="1"/>
    <n v="650.9"/>
    <s v="GBP"/>
    <x v="7"/>
  </r>
  <r>
    <x v="0"/>
    <n v="5200.8999999999996"/>
    <s v="GBP"/>
    <x v="1"/>
  </r>
  <r>
    <x v="30"/>
    <n v="237349.83"/>
    <s v="GBP"/>
    <x v="46"/>
  </r>
  <r>
    <x v="0"/>
    <n v="183090.35"/>
    <s v="GBP"/>
    <x v="46"/>
  </r>
  <r>
    <x v="5"/>
    <n v="172963.8"/>
    <s v="GBP"/>
    <x v="46"/>
  </r>
  <r>
    <x v="1"/>
    <n v="197552.97"/>
    <s v="GBP"/>
    <x v="46"/>
  </r>
  <r>
    <x v="20"/>
    <n v="228324.87"/>
    <s v="GBP"/>
    <x v="46"/>
  </r>
  <r>
    <x v="19"/>
    <n v="194167.28"/>
    <s v="GBP"/>
    <x v="46"/>
  </r>
  <r>
    <x v="30"/>
    <n v="226194.75"/>
    <s v="GBP"/>
    <x v="46"/>
  </r>
  <r>
    <x v="36"/>
    <n v="150579.79"/>
    <s v="GBP"/>
    <x v="46"/>
  </r>
  <r>
    <x v="0"/>
    <n v="191678.87"/>
    <s v="GBP"/>
    <x v="46"/>
  </r>
  <r>
    <x v="31"/>
    <n v="184246.56"/>
    <s v="GBP"/>
    <x v="46"/>
  </r>
  <r>
    <x v="22"/>
    <n v="205435.58"/>
    <s v="GBP"/>
    <x v="46"/>
  </r>
  <r>
    <x v="35"/>
    <n v="157736.81"/>
    <s v="GBP"/>
    <x v="46"/>
  </r>
  <r>
    <x v="34"/>
    <n v="192036.95"/>
    <s v="GBP"/>
    <x v="46"/>
  </r>
  <r>
    <x v="33"/>
    <n v="196055.98"/>
    <s v="GBP"/>
    <x v="46"/>
  </r>
  <r>
    <x v="28"/>
    <n v="185839.14"/>
    <s v="GBP"/>
    <x v="46"/>
  </r>
  <r>
    <x v="0"/>
    <n v="163369.03"/>
    <s v="GBP"/>
    <x v="46"/>
  </r>
  <r>
    <x v="30"/>
    <n v="229575.38"/>
    <s v="GBP"/>
    <x v="46"/>
  </r>
  <r>
    <x v="0"/>
    <n v="221279.87"/>
    <s v="GBP"/>
    <x v="46"/>
  </r>
  <r>
    <x v="48"/>
    <n v="18386.16"/>
    <s v="GBP"/>
    <x v="46"/>
  </r>
  <r>
    <x v="0"/>
    <n v="17246.41"/>
    <s v="GBP"/>
    <x v="46"/>
  </r>
  <r>
    <x v="1"/>
    <n v="19258.25"/>
    <s v="GBP"/>
    <x v="46"/>
  </r>
  <r>
    <x v="40"/>
    <n v="18153.23"/>
    <s v="GBP"/>
    <x v="46"/>
  </r>
  <r>
    <x v="5"/>
    <n v="16271.06"/>
    <s v="GBP"/>
    <x v="46"/>
  </r>
  <r>
    <x v="0"/>
    <n v="8195.77"/>
    <s v="GBP"/>
    <x v="38"/>
  </r>
  <r>
    <x v="28"/>
    <n v="6260.47"/>
    <s v="GBP"/>
    <x v="38"/>
  </r>
  <r>
    <x v="33"/>
    <n v="5938.86"/>
    <s v="GBP"/>
    <x v="38"/>
  </r>
  <r>
    <x v="34"/>
    <n v="7271.37"/>
    <s v="GBP"/>
    <x v="38"/>
  </r>
  <r>
    <x v="35"/>
    <n v="6919.17"/>
    <s v="GBP"/>
    <x v="38"/>
  </r>
  <r>
    <x v="36"/>
    <n v="8213.44"/>
    <s v="GBP"/>
    <x v="38"/>
  </r>
  <r>
    <x v="22"/>
    <n v="5191.54"/>
    <s v="GBP"/>
    <x v="38"/>
  </r>
  <r>
    <x v="1"/>
    <n v="783.47"/>
    <s v="GBP"/>
    <x v="55"/>
  </r>
  <r>
    <x v="5"/>
    <n v="5793.15"/>
    <s v="GBP"/>
    <x v="1"/>
  </r>
  <r>
    <x v="33"/>
    <n v="8512.35"/>
    <s v="GBP"/>
    <x v="1"/>
  </r>
  <r>
    <x v="28"/>
    <n v="8286.66"/>
    <s v="GBP"/>
    <x v="1"/>
  </r>
  <r>
    <x v="0"/>
    <n v="6049.68"/>
    <s v="GBP"/>
    <x v="1"/>
  </r>
  <r>
    <x v="22"/>
    <n v="6679.67"/>
    <s v="GBP"/>
    <x v="1"/>
  </r>
  <r>
    <x v="35"/>
    <n v="5175.22"/>
    <s v="GBP"/>
    <x v="1"/>
  </r>
  <r>
    <x v="34"/>
    <n v="5114.12"/>
    <s v="GBP"/>
    <x v="1"/>
  </r>
  <r>
    <x v="36"/>
    <n v="7864.06"/>
    <s v="GBP"/>
    <x v="1"/>
  </r>
  <r>
    <x v="5"/>
    <n v="38505.21"/>
    <s v="GBP"/>
    <x v="46"/>
  </r>
  <r>
    <x v="40"/>
    <n v="53159.49"/>
    <s v="GBP"/>
    <x v="46"/>
  </r>
  <r>
    <x v="0"/>
    <n v="47675.15"/>
    <s v="GBP"/>
    <x v="46"/>
  </r>
  <r>
    <x v="5"/>
    <n v="46509.16"/>
    <s v="GBP"/>
    <x v="46"/>
  </r>
  <r>
    <x v="1"/>
    <n v="45024.31"/>
    <s v="GBP"/>
    <x v="46"/>
  </r>
  <r>
    <x v="5"/>
    <n v="152104.07999999999"/>
    <s v="GBP"/>
    <x v="46"/>
  </r>
  <r>
    <x v="1"/>
    <n v="164524.97"/>
    <s v="GBP"/>
    <x v="46"/>
  </r>
  <r>
    <x v="0"/>
    <n v="131621.44"/>
    <s v="GBP"/>
    <x v="46"/>
  </r>
  <r>
    <x v="0"/>
    <n v="146983.53"/>
    <s v="GBP"/>
    <x v="46"/>
  </r>
  <r>
    <x v="0"/>
    <n v="110941.52"/>
    <s v="GBP"/>
    <x v="46"/>
  </r>
  <r>
    <x v="0"/>
    <n v="150984.57999999999"/>
    <s v="GBP"/>
    <x v="46"/>
  </r>
  <r>
    <x v="22"/>
    <n v="6694.63"/>
    <s v="GBP"/>
    <x v="13"/>
  </r>
  <r>
    <x v="36"/>
    <n v="7938.26"/>
    <s v="GBP"/>
    <x v="13"/>
  </r>
  <r>
    <x v="0"/>
    <n v="5354.11"/>
    <s v="GBP"/>
    <x v="13"/>
  </r>
  <r>
    <x v="28"/>
    <n v="7716.34"/>
    <s v="GBP"/>
    <x v="13"/>
  </r>
  <r>
    <x v="33"/>
    <n v="5142.79"/>
    <s v="GBP"/>
    <x v="13"/>
  </r>
  <r>
    <x v="34"/>
    <n v="7658.88"/>
    <s v="GBP"/>
    <x v="13"/>
  </r>
  <r>
    <x v="35"/>
    <n v="8093.26"/>
    <s v="GBP"/>
    <x v="13"/>
  </r>
  <r>
    <x v="1"/>
    <n v="191.36"/>
    <s v="GBP"/>
    <x v="2"/>
  </r>
  <r>
    <x v="1"/>
    <n v="128.47"/>
    <s v="GBP"/>
    <x v="17"/>
  </r>
  <r>
    <x v="0"/>
    <n v="3963.9"/>
    <s v="GBP"/>
    <x v="22"/>
  </r>
  <r>
    <x v="0"/>
    <n v="4120.92"/>
    <s v="GBP"/>
    <x v="22"/>
  </r>
  <r>
    <x v="1"/>
    <n v="125.76"/>
    <s v="GBP"/>
    <x v="38"/>
  </r>
  <r>
    <x v="1"/>
    <n v="129.13"/>
    <s v="GBP"/>
    <x v="22"/>
  </r>
  <r>
    <x v="0"/>
    <n v="714.96566399999995"/>
    <s v="USD"/>
    <x v="42"/>
  </r>
  <r>
    <x v="0"/>
    <n v="776.82571399999995"/>
    <s v="USD"/>
    <x v="42"/>
  </r>
  <r>
    <x v="27"/>
    <n v="753.86769500000003"/>
    <s v="USD"/>
    <x v="35"/>
  </r>
  <r>
    <x v="1"/>
    <n v="4.6973849999999988"/>
    <s v="USD"/>
    <x v="15"/>
  </r>
  <r>
    <x v="1"/>
    <n v="3.7256659999999999"/>
    <s v="USD"/>
    <x v="24"/>
  </r>
  <r>
    <x v="1"/>
    <n v="7.1587529999999999"/>
    <s v="USD"/>
    <x v="25"/>
  </r>
  <r>
    <x v="0"/>
    <n v="1198.3003409999999"/>
    <s v="USD"/>
    <x v="26"/>
  </r>
  <r>
    <x v="1"/>
    <n v="3.716062"/>
    <s v="USD"/>
    <x v="26"/>
  </r>
  <r>
    <x v="0"/>
    <n v="734.61510499999986"/>
    <s v="USD"/>
    <x v="0"/>
  </r>
  <r>
    <x v="0"/>
    <n v="891.89226699999983"/>
    <s v="USD"/>
    <x v="0"/>
  </r>
  <r>
    <x v="0"/>
    <n v="978.64794299999983"/>
    <s v="USD"/>
    <x v="0"/>
  </r>
  <r>
    <x v="30"/>
    <n v="1095.268286"/>
    <s v="USD"/>
    <x v="0"/>
  </r>
  <r>
    <x v="28"/>
    <n v="718.56922199999997"/>
    <s v="USD"/>
    <x v="0"/>
  </r>
  <r>
    <x v="33"/>
    <n v="1004.3530489999999"/>
    <s v="USD"/>
    <x v="0"/>
  </r>
  <r>
    <x v="34"/>
    <n v="1058.9082279999998"/>
    <s v="USD"/>
    <x v="0"/>
  </r>
  <r>
    <x v="35"/>
    <n v="886.88961199999994"/>
    <s v="USD"/>
    <x v="0"/>
  </r>
  <r>
    <x v="36"/>
    <n v="827.21481499999993"/>
    <s v="USD"/>
    <x v="0"/>
  </r>
  <r>
    <x v="5"/>
    <n v="858.63464399999998"/>
    <s v="USD"/>
    <x v="0"/>
  </r>
  <r>
    <x v="0"/>
    <n v="421.23692799999992"/>
    <s v="USD"/>
    <x v="0"/>
  </r>
  <r>
    <x v="0"/>
    <n v="660.03044099999988"/>
    <s v="USD"/>
    <x v="0"/>
  </r>
  <r>
    <x v="1"/>
    <n v="228.1"/>
    <s v="GBP"/>
    <x v="12"/>
  </r>
  <r>
    <x v="1"/>
    <n v="25.838189999999997"/>
    <s v="USD"/>
    <x v="0"/>
  </r>
  <r>
    <x v="1"/>
    <n v="3.8820739999999998"/>
    <s v="USD"/>
    <x v="6"/>
  </r>
  <r>
    <x v="1"/>
    <n v="5.1268209999999996"/>
    <s v="USD"/>
    <x v="7"/>
  </r>
  <r>
    <x v="30"/>
    <n v="931.24637199999995"/>
    <s v="USD"/>
    <x v="1"/>
  </r>
  <r>
    <x v="28"/>
    <n v="721.10227699999996"/>
    <s v="USD"/>
    <x v="1"/>
  </r>
  <r>
    <x v="33"/>
    <n v="1207.264989"/>
    <s v="USD"/>
    <x v="1"/>
  </r>
  <r>
    <x v="0"/>
    <n v="801.95903899999996"/>
    <s v="USD"/>
    <x v="1"/>
  </r>
  <r>
    <x v="34"/>
    <n v="1050.209748"/>
    <s v="USD"/>
    <x v="1"/>
  </r>
  <r>
    <x v="35"/>
    <n v="1045.5662139999999"/>
    <s v="USD"/>
    <x v="1"/>
  </r>
  <r>
    <x v="36"/>
    <n v="816.76909299999988"/>
    <s v="USD"/>
    <x v="1"/>
  </r>
  <r>
    <x v="0"/>
    <n v="961.7905219999999"/>
    <s v="USD"/>
    <x v="1"/>
  </r>
  <r>
    <x v="5"/>
    <n v="721.61574799999994"/>
    <s v="USD"/>
    <x v="1"/>
  </r>
  <r>
    <x v="0"/>
    <n v="453.22647999999998"/>
    <s v="USD"/>
    <x v="1"/>
  </r>
  <r>
    <x v="5"/>
    <n v="425.45376999999996"/>
    <s v="USD"/>
    <x v="1"/>
  </r>
  <r>
    <x v="7"/>
    <n v="10494.67"/>
    <s v="GBP"/>
    <x v="1"/>
  </r>
  <r>
    <x v="5"/>
    <n v="9134.43"/>
    <s v="GBP"/>
    <x v="2"/>
  </r>
  <r>
    <x v="0"/>
    <n v="8237.4699999999993"/>
    <s v="GBP"/>
    <x v="2"/>
  </r>
  <r>
    <x v="28"/>
    <n v="6847.01"/>
    <s v="GBP"/>
    <x v="2"/>
  </r>
  <r>
    <x v="33"/>
    <n v="8141.25"/>
    <s v="GBP"/>
    <x v="2"/>
  </r>
  <r>
    <x v="34"/>
    <n v="8930.06"/>
    <s v="GBP"/>
    <x v="2"/>
  </r>
  <r>
    <x v="35"/>
    <n v="8176.7"/>
    <s v="GBP"/>
    <x v="2"/>
  </r>
  <r>
    <x v="22"/>
    <n v="7866.59"/>
    <s v="GBP"/>
    <x v="2"/>
  </r>
  <r>
    <x v="36"/>
    <n v="8423.93"/>
    <s v="GBP"/>
    <x v="2"/>
  </r>
  <r>
    <x v="11"/>
    <n v="5877.3"/>
    <s v="GBP"/>
    <x v="2"/>
  </r>
  <r>
    <x v="10"/>
    <n v="5921.31"/>
    <s v="GBP"/>
    <x v="2"/>
  </r>
  <r>
    <x v="18"/>
    <n v="7025.41"/>
    <s v="GBP"/>
    <x v="2"/>
  </r>
  <r>
    <x v="9"/>
    <n v="9302.92"/>
    <s v="GBP"/>
    <x v="2"/>
  </r>
  <r>
    <x v="5"/>
    <n v="922.92622099999994"/>
    <s v="USD"/>
    <x v="35"/>
  </r>
  <r>
    <x v="0"/>
    <n v="751.74418200000002"/>
    <s v="USD"/>
    <x v="35"/>
  </r>
  <r>
    <x v="1"/>
    <n v="911.22100299999988"/>
    <s v="USD"/>
    <x v="35"/>
  </r>
  <r>
    <x v="0"/>
    <n v="2642.3567519999997"/>
    <s v="USD"/>
    <x v="24"/>
  </r>
  <r>
    <x v="5"/>
    <n v="2688.3564820000001"/>
    <s v="USD"/>
    <x v="24"/>
  </r>
  <r>
    <x v="31"/>
    <n v="2059.9780809999997"/>
    <s v="USD"/>
    <x v="24"/>
  </r>
  <r>
    <x v="1"/>
    <n v="2142.5803699999997"/>
    <s v="USD"/>
    <x v="24"/>
  </r>
  <r>
    <x v="19"/>
    <n v="2710.422701"/>
    <s v="USD"/>
    <x v="24"/>
  </r>
  <r>
    <x v="20"/>
    <n v="2792.8908769999998"/>
    <s v="USD"/>
    <x v="24"/>
  </r>
  <r>
    <x v="10"/>
    <n v="2918.8552260000001"/>
    <s v="USD"/>
    <x v="24"/>
  </r>
  <r>
    <x v="11"/>
    <n v="2352.923405"/>
    <s v="USD"/>
    <x v="24"/>
  </r>
  <r>
    <x v="9"/>
    <n v="2533.0460819999998"/>
    <s v="USD"/>
    <x v="24"/>
  </r>
  <r>
    <x v="18"/>
    <n v="1742.4372559999997"/>
    <s v="USD"/>
    <x v="24"/>
  </r>
  <r>
    <x v="1"/>
    <n v="1422.652525"/>
    <s v="USD"/>
    <x v="23"/>
  </r>
  <r>
    <x v="19"/>
    <n v="1039.8274809999998"/>
    <s v="USD"/>
    <x v="23"/>
  </r>
  <r>
    <x v="20"/>
    <n v="1101.46561"/>
    <s v="USD"/>
    <x v="23"/>
  </r>
  <r>
    <x v="5"/>
    <n v="933.82127299999991"/>
    <s v="USD"/>
    <x v="23"/>
  </r>
  <r>
    <x v="0"/>
    <n v="1170.72417"/>
    <s v="USD"/>
    <x v="23"/>
  </r>
  <r>
    <x v="0"/>
    <n v="823.18250699999999"/>
    <s v="USD"/>
    <x v="26"/>
  </r>
  <r>
    <x v="5"/>
    <n v="683.23267599999997"/>
    <s v="USD"/>
    <x v="26"/>
  </r>
  <r>
    <x v="4"/>
    <n v="622.05622499999993"/>
    <s v="USD"/>
    <x v="26"/>
  </r>
  <r>
    <x v="1"/>
    <n v="993.50601699999993"/>
    <s v="USD"/>
    <x v="26"/>
  </r>
  <r>
    <x v="11"/>
    <n v="979.98255599999982"/>
    <s v="USD"/>
    <x v="26"/>
  </r>
  <r>
    <x v="10"/>
    <n v="873.79558699999995"/>
    <s v="USD"/>
    <x v="26"/>
  </r>
  <r>
    <x v="18"/>
    <n v="652.08793300000002"/>
    <s v="USD"/>
    <x v="26"/>
  </r>
  <r>
    <x v="9"/>
    <n v="698.81310799999994"/>
    <s v="USD"/>
    <x v="26"/>
  </r>
  <r>
    <x v="0"/>
    <n v="1671.7140859999997"/>
    <s v="USD"/>
    <x v="4"/>
  </r>
  <r>
    <x v="1"/>
    <n v="1185.3150469999998"/>
    <s v="USD"/>
    <x v="4"/>
  </r>
  <r>
    <x v="4"/>
    <n v="1232.3701880000001"/>
    <s v="USD"/>
    <x v="4"/>
  </r>
  <r>
    <x v="5"/>
    <n v="1834.3022599999997"/>
    <s v="USD"/>
    <x v="4"/>
  </r>
  <r>
    <x v="19"/>
    <n v="1612.6165579999997"/>
    <s v="USD"/>
    <x v="4"/>
  </r>
  <r>
    <x v="12"/>
    <n v="1761.6243329999998"/>
    <s v="USD"/>
    <x v="4"/>
  </r>
  <r>
    <x v="11"/>
    <n v="1813.9359489999999"/>
    <s v="USD"/>
    <x v="4"/>
  </r>
  <r>
    <x v="10"/>
    <n v="1542.8894599999999"/>
    <s v="USD"/>
    <x v="4"/>
  </r>
  <r>
    <x v="18"/>
    <n v="1363.3207279999999"/>
    <s v="USD"/>
    <x v="4"/>
  </r>
  <r>
    <x v="9"/>
    <n v="1110.2625309999999"/>
    <s v="USD"/>
    <x v="4"/>
  </r>
  <r>
    <x v="1"/>
    <n v="51.931914999999996"/>
    <s v="USD"/>
    <x v="53"/>
  </r>
  <r>
    <x v="1"/>
    <n v="39.367138999999995"/>
    <s v="USD"/>
    <x v="53"/>
  </r>
  <r>
    <x v="1"/>
    <n v="32.437852999999997"/>
    <s v="USD"/>
    <x v="53"/>
  </r>
  <r>
    <x v="1"/>
    <n v="650.44702099999995"/>
    <s v="USD"/>
    <x v="0"/>
  </r>
  <r>
    <x v="0"/>
    <n v="730.93437199999994"/>
    <s v="USD"/>
    <x v="0"/>
  </r>
  <r>
    <x v="5"/>
    <n v="692.84285"/>
    <s v="USD"/>
    <x v="0"/>
  </r>
  <r>
    <x v="4"/>
    <n v="906.68517099999997"/>
    <s v="USD"/>
    <x v="0"/>
  </r>
  <r>
    <x v="36"/>
    <n v="819.08845899999994"/>
    <s v="USD"/>
    <x v="0"/>
  </r>
  <r>
    <x v="22"/>
    <n v="710.57114799999999"/>
    <s v="USD"/>
    <x v="0"/>
  </r>
  <r>
    <x v="33"/>
    <n v="924.47280799999999"/>
    <s v="USD"/>
    <x v="0"/>
  </r>
  <r>
    <x v="34"/>
    <n v="615.64555499999994"/>
    <s v="USD"/>
    <x v="0"/>
  </r>
  <r>
    <x v="11"/>
    <n v="763.12457899999993"/>
    <s v="USD"/>
    <x v="0"/>
  </r>
  <r>
    <x v="10"/>
    <n v="867.98482399999989"/>
    <s v="USD"/>
    <x v="0"/>
  </r>
  <r>
    <x v="9"/>
    <n v="659.27069599999993"/>
    <s v="USD"/>
    <x v="0"/>
  </r>
  <r>
    <x v="18"/>
    <n v="981.027334"/>
    <s v="USD"/>
    <x v="0"/>
  </r>
  <r>
    <x v="0"/>
    <n v="150.73958199999998"/>
    <s v="USD"/>
    <x v="17"/>
  </r>
  <r>
    <x v="0"/>
    <n v="781.61570899999992"/>
    <s v="USD"/>
    <x v="42"/>
  </r>
  <r>
    <x v="12"/>
    <n v="682.41256299999998"/>
    <s v="USD"/>
    <x v="42"/>
  </r>
  <r>
    <x v="28"/>
    <n v="891.27280899999994"/>
    <s v="USD"/>
    <x v="42"/>
  </r>
  <r>
    <x v="33"/>
    <n v="1011.282335"/>
    <s v="USD"/>
    <x v="42"/>
  </r>
  <r>
    <x v="22"/>
    <n v="1028.0461169999999"/>
    <s v="USD"/>
    <x v="42"/>
  </r>
  <r>
    <x v="36"/>
    <n v="703.46658899999989"/>
    <s v="USD"/>
    <x v="42"/>
  </r>
  <r>
    <x v="4"/>
    <n v="63.795255999999995"/>
    <s v="USD"/>
    <x v="47"/>
  </r>
  <r>
    <x v="5"/>
    <n v="60.309003999999995"/>
    <s v="USD"/>
    <x v="47"/>
  </r>
  <r>
    <x v="0"/>
    <n v="1158.3600489999999"/>
    <s v="USD"/>
    <x v="35"/>
  </r>
  <r>
    <x v="28"/>
    <n v="881.66057699999988"/>
    <s v="USD"/>
    <x v="35"/>
  </r>
  <r>
    <x v="22"/>
    <n v="1292.7704299999998"/>
    <s v="USD"/>
    <x v="35"/>
  </r>
  <r>
    <x v="33"/>
    <n v="1114.104474"/>
    <s v="USD"/>
    <x v="35"/>
  </r>
  <r>
    <x v="36"/>
    <n v="1199.7704390000001"/>
    <s v="USD"/>
    <x v="35"/>
  </r>
  <r>
    <x v="12"/>
    <n v="1207.1734079999999"/>
    <s v="USD"/>
    <x v="35"/>
  </r>
  <r>
    <x v="27"/>
    <n v="861.96414500000003"/>
    <s v="USD"/>
    <x v="26"/>
  </r>
  <r>
    <x v="5"/>
    <n v="1017.6000519999999"/>
    <s v="USD"/>
    <x v="26"/>
  </r>
  <r>
    <x v="4"/>
    <n v="834.76630299999988"/>
    <s v="USD"/>
    <x v="26"/>
  </r>
  <r>
    <x v="10"/>
    <n v="860.17025499999988"/>
    <s v="USD"/>
    <x v="26"/>
  </r>
  <r>
    <x v="12"/>
    <n v="1015.1829309999998"/>
    <s v="USD"/>
    <x v="26"/>
  </r>
  <r>
    <x v="35"/>
    <n v="1001.451269"/>
    <s v="USD"/>
    <x v="26"/>
  </r>
  <r>
    <x v="28"/>
    <n v="846.1539029999999"/>
    <s v="USD"/>
    <x v="26"/>
  </r>
  <r>
    <x v="18"/>
    <n v="1111.228419"/>
    <s v="USD"/>
    <x v="26"/>
  </r>
  <r>
    <x v="11"/>
    <n v="1109.7109869999999"/>
    <s v="USD"/>
    <x v="26"/>
  </r>
  <r>
    <x v="9"/>
    <n v="1081.0883229999999"/>
    <s v="USD"/>
    <x v="26"/>
  </r>
  <r>
    <x v="28"/>
    <n v="1049.1879509999999"/>
    <s v="USD"/>
    <x v="0"/>
  </r>
  <r>
    <x v="33"/>
    <n v="656.05472799999995"/>
    <s v="USD"/>
    <x v="0"/>
  </r>
  <r>
    <x v="11"/>
    <n v="1029.8194269999999"/>
    <s v="USD"/>
    <x v="0"/>
  </r>
  <r>
    <x v="10"/>
    <n v="1049.058297"/>
    <s v="USD"/>
    <x v="0"/>
  </r>
  <r>
    <x v="18"/>
    <n v="675.95387299999993"/>
    <s v="USD"/>
    <x v="0"/>
  </r>
  <r>
    <x v="9"/>
    <n v="854.68568499999992"/>
    <s v="USD"/>
    <x v="0"/>
  </r>
  <r>
    <x v="12"/>
    <n v="994.07779799999992"/>
    <s v="USD"/>
    <x v="0"/>
  </r>
  <r>
    <x v="0"/>
    <n v="1032.9719399999999"/>
    <s v="USD"/>
    <x v="0"/>
  </r>
  <r>
    <x v="0"/>
    <n v="563.24784599999998"/>
    <s v="USD"/>
    <x v="1"/>
  </r>
  <r>
    <x v="10"/>
    <n v="723.167823"/>
    <s v="USD"/>
    <x v="1"/>
  </r>
  <r>
    <x v="11"/>
    <n v="680.66600700000004"/>
    <s v="USD"/>
    <x v="1"/>
  </r>
  <r>
    <x v="36"/>
    <n v="652.37330899999995"/>
    <s v="USD"/>
    <x v="1"/>
  </r>
  <r>
    <x v="33"/>
    <n v="684.75113699999997"/>
    <s v="USD"/>
    <x v="1"/>
  </r>
  <r>
    <x v="0"/>
    <n v="546.73033799999996"/>
    <s v="USD"/>
    <x v="14"/>
  </r>
  <r>
    <x v="13"/>
    <n v="1449.28"/>
    <s v="GBP"/>
    <x v="35"/>
  </r>
  <r>
    <x v="40"/>
    <n v="1223.6300000000001"/>
    <s v="GBP"/>
    <x v="59"/>
  </r>
  <r>
    <x v="49"/>
    <n v="1266.46"/>
    <s v="GBP"/>
    <x v="36"/>
  </r>
  <r>
    <x v="49"/>
    <n v="267.57"/>
    <s v="GBP"/>
    <x v="41"/>
  </r>
  <r>
    <x v="1"/>
    <n v="4982.51"/>
    <s v="GBP"/>
    <x v="15"/>
  </r>
  <r>
    <x v="1"/>
    <n v="1780.14"/>
    <s v="GBP"/>
    <x v="15"/>
  </r>
  <r>
    <x v="1"/>
    <n v="244.7"/>
    <s v="GBP"/>
    <x v="28"/>
  </r>
  <r>
    <x v="1"/>
    <n v="1216.78"/>
    <s v="GBP"/>
    <x v="20"/>
  </r>
  <r>
    <x v="50"/>
    <n v="2371.16"/>
    <s v="GBP"/>
    <x v="19"/>
  </r>
  <r>
    <x v="0"/>
    <n v="18053.7"/>
    <s v="GBP"/>
    <x v="25"/>
  </r>
  <r>
    <x v="0"/>
    <n v="1557.54"/>
    <s v="GBP"/>
    <x v="52"/>
  </r>
  <r>
    <x v="40"/>
    <n v="4414.12"/>
    <s v="GBP"/>
    <x v="18"/>
  </r>
  <r>
    <x v="8"/>
    <n v="3285.26"/>
    <s v="GBP"/>
    <x v="1"/>
  </r>
  <r>
    <x v="0"/>
    <n v="11031.57"/>
    <s v="GBP"/>
    <x v="23"/>
  </r>
  <r>
    <x v="17"/>
    <n v="10846.7"/>
    <s v="GBP"/>
    <x v="23"/>
  </r>
  <r>
    <x v="11"/>
    <n v="10304.049999999999"/>
    <s v="GBP"/>
    <x v="23"/>
  </r>
  <r>
    <x v="10"/>
    <n v="13161.74"/>
    <s v="GBP"/>
    <x v="23"/>
  </r>
  <r>
    <x v="18"/>
    <n v="13390.58"/>
    <s v="GBP"/>
    <x v="23"/>
  </r>
  <r>
    <x v="9"/>
    <n v="13132.59"/>
    <s v="GBP"/>
    <x v="23"/>
  </r>
  <r>
    <x v="0"/>
    <n v="3197.75"/>
    <s v="GBP"/>
    <x v="27"/>
  </r>
  <r>
    <x v="0"/>
    <n v="8181.36"/>
    <s v="GBP"/>
    <x v="33"/>
  </r>
  <r>
    <x v="17"/>
    <n v="6961.65"/>
    <s v="GBP"/>
    <x v="33"/>
  </r>
  <r>
    <x v="0"/>
    <n v="5614.29"/>
    <s v="GBP"/>
    <x v="28"/>
  </r>
  <r>
    <x v="11"/>
    <n v="4037.5"/>
    <s v="GBP"/>
    <x v="28"/>
  </r>
  <r>
    <x v="10"/>
    <n v="5289.82"/>
    <s v="GBP"/>
    <x v="28"/>
  </r>
  <r>
    <x v="18"/>
    <n v="5272.55"/>
    <s v="GBP"/>
    <x v="28"/>
  </r>
  <r>
    <x v="9"/>
    <n v="5933.08"/>
    <s v="GBP"/>
    <x v="28"/>
  </r>
  <r>
    <x v="0"/>
    <n v="19478.09"/>
    <s v="GBP"/>
    <x v="20"/>
  </r>
  <r>
    <x v="0"/>
    <n v="12755.07"/>
    <s v="GBP"/>
    <x v="9"/>
  </r>
  <r>
    <x v="4"/>
    <n v="13811.86"/>
    <s v="GBP"/>
    <x v="9"/>
  </r>
  <r>
    <x v="5"/>
    <n v="13250.74"/>
    <s v="GBP"/>
    <x v="9"/>
  </r>
  <r>
    <x v="1"/>
    <n v="13315.04"/>
    <s v="GBP"/>
    <x v="9"/>
  </r>
  <r>
    <x v="11"/>
    <n v="14304.07"/>
    <s v="GBP"/>
    <x v="9"/>
  </r>
  <r>
    <x v="18"/>
    <n v="12880.55"/>
    <s v="GBP"/>
    <x v="9"/>
  </r>
  <r>
    <x v="10"/>
    <n v="9543.06"/>
    <s v="GBP"/>
    <x v="9"/>
  </r>
  <r>
    <x v="9"/>
    <n v="8998.7800000000007"/>
    <s v="GBP"/>
    <x v="9"/>
  </r>
  <r>
    <x v="1"/>
    <n v="948.81"/>
    <s v="GBP"/>
    <x v="26"/>
  </r>
  <r>
    <x v="1"/>
    <n v="963.61"/>
    <s v="GBP"/>
    <x v="0"/>
  </r>
  <r>
    <x v="0"/>
    <n v="1161.404174"/>
    <s v="USD"/>
    <x v="39"/>
  </r>
  <r>
    <x v="18"/>
    <n v="1412.0740619999997"/>
    <s v="USD"/>
    <x v="39"/>
  </r>
  <r>
    <x v="12"/>
    <n v="1082.846884"/>
    <s v="USD"/>
    <x v="39"/>
  </r>
  <r>
    <x v="1"/>
    <n v="959.36311099999989"/>
    <s v="USD"/>
    <x v="39"/>
  </r>
  <r>
    <x v="19"/>
    <n v="1230.5608629999999"/>
    <s v="USD"/>
    <x v="39"/>
  </r>
  <r>
    <x v="21"/>
    <n v="1237.2702859999997"/>
    <s v="USD"/>
    <x v="39"/>
  </r>
  <r>
    <x v="0"/>
    <n v="642.86740699999996"/>
    <s v="USD"/>
    <x v="21"/>
  </r>
  <r>
    <x v="21"/>
    <n v="575.13656900000001"/>
    <s v="USD"/>
    <x v="21"/>
  </r>
  <r>
    <x v="19"/>
    <n v="573.31249500000001"/>
    <s v="USD"/>
    <x v="21"/>
  </r>
  <r>
    <x v="1"/>
    <n v="511.95356799999996"/>
    <s v="USD"/>
    <x v="21"/>
  </r>
  <r>
    <x v="0"/>
    <n v="728.74980499999992"/>
    <s v="USD"/>
    <x v="14"/>
  </r>
  <r>
    <x v="21"/>
    <n v="695.50898899999993"/>
    <s v="USD"/>
    <x v="14"/>
  </r>
  <r>
    <x v="19"/>
    <n v="468.52496600000001"/>
    <s v="USD"/>
    <x v="14"/>
  </r>
  <r>
    <x v="1"/>
    <n v="77.293678"/>
    <s v="USD"/>
    <x v="51"/>
  </r>
  <r>
    <x v="13"/>
    <n v="64.639378999999991"/>
    <s v="USD"/>
    <x v="51"/>
  </r>
  <r>
    <x v="0"/>
    <n v="3376.3555930000002"/>
    <s v="EUR"/>
    <x v="1"/>
  </r>
  <r>
    <x v="5"/>
    <n v="4122.6067869999997"/>
    <s v="EUR"/>
    <x v="1"/>
  </r>
  <r>
    <x v="4"/>
    <n v="4035.4358460000003"/>
    <s v="EUR"/>
    <x v="1"/>
  </r>
  <r>
    <x v="1"/>
    <n v="2754.7801710000003"/>
    <s v="EUR"/>
    <x v="1"/>
  </r>
  <r>
    <x v="1"/>
    <n v="1422.35"/>
    <s v="GBP"/>
    <x v="7"/>
  </r>
  <r>
    <x v="0"/>
    <n v="5806.73"/>
    <s v="GBP"/>
    <x v="34"/>
  </r>
  <r>
    <x v="7"/>
    <n v="7362.86"/>
    <s v="GBP"/>
    <x v="34"/>
  </r>
  <r>
    <x v="0"/>
    <n v="6068.58"/>
    <s v="GBP"/>
    <x v="5"/>
  </r>
  <r>
    <x v="24"/>
    <n v="4210.5200000000004"/>
    <s v="GBP"/>
    <x v="5"/>
  </r>
  <r>
    <x v="0"/>
    <n v="13638.6"/>
    <s v="GBP"/>
    <x v="22"/>
  </r>
  <r>
    <x v="24"/>
    <n v="14464.57"/>
    <s v="GBP"/>
    <x v="22"/>
  </r>
  <r>
    <x v="1"/>
    <n v="3771.414311"/>
    <s v="USD"/>
    <x v="5"/>
  </r>
  <r>
    <x v="1"/>
    <n v="891.63707499999998"/>
    <s v="USD"/>
    <x v="2"/>
  </r>
  <r>
    <x v="1"/>
    <n v="3039.1696789999996"/>
    <s v="USD"/>
    <x v="54"/>
  </r>
  <r>
    <x v="8"/>
    <n v="9117.18"/>
    <s v="GBP"/>
    <x v="44"/>
  </r>
  <r>
    <x v="0"/>
    <n v="17618.560000000001"/>
    <s v="GBP"/>
    <x v="42"/>
  </r>
  <r>
    <x v="0"/>
    <n v="30348.25"/>
    <s v="GBP"/>
    <x v="18"/>
  </r>
  <r>
    <x v="17"/>
    <n v="22586.44"/>
    <s v="GBP"/>
    <x v="18"/>
  </r>
  <r>
    <x v="1"/>
    <n v="31443.33"/>
    <s v="GBP"/>
    <x v="18"/>
  </r>
  <r>
    <x v="21"/>
    <n v="22038.55"/>
    <s v="GBP"/>
    <x v="18"/>
  </r>
  <r>
    <x v="19"/>
    <n v="31315.5"/>
    <s v="GBP"/>
    <x v="18"/>
  </r>
  <r>
    <x v="20"/>
    <n v="28996.23"/>
    <s v="GBP"/>
    <x v="18"/>
  </r>
  <r>
    <x v="0"/>
    <n v="29550.19"/>
    <s v="GBP"/>
    <x v="25"/>
  </r>
  <r>
    <x v="19"/>
    <n v="42446.59"/>
    <s v="GBP"/>
    <x v="25"/>
  </r>
  <r>
    <x v="20"/>
    <n v="34431.58"/>
    <s v="GBP"/>
    <x v="25"/>
  </r>
  <r>
    <x v="1"/>
    <n v="38669.49"/>
    <s v="GBP"/>
    <x v="25"/>
  </r>
  <r>
    <x v="27"/>
    <n v="22317.69"/>
    <s v="GBP"/>
    <x v="35"/>
  </r>
  <r>
    <x v="40"/>
    <n v="2758.2"/>
    <s v="GBP"/>
    <x v="52"/>
  </r>
  <r>
    <x v="0"/>
    <n v="16430.310000000001"/>
    <s v="GBP"/>
    <x v="26"/>
  </r>
  <r>
    <x v="0"/>
    <n v="27149.07"/>
    <s v="GBP"/>
    <x v="34"/>
  </r>
  <r>
    <x v="19"/>
    <n v="30400.37"/>
    <s v="GBP"/>
    <x v="34"/>
  </r>
  <r>
    <x v="20"/>
    <n v="27641.63"/>
    <s v="GBP"/>
    <x v="34"/>
  </r>
  <r>
    <x v="1"/>
    <n v="29631.61"/>
    <s v="GBP"/>
    <x v="34"/>
  </r>
  <r>
    <x v="40"/>
    <n v="1874.42"/>
    <s v="GBP"/>
    <x v="28"/>
  </r>
  <r>
    <x v="0"/>
    <n v="22293.32"/>
    <s v="GBP"/>
    <x v="0"/>
  </r>
  <r>
    <x v="19"/>
    <n v="28649.66"/>
    <s v="GBP"/>
    <x v="0"/>
  </r>
  <r>
    <x v="28"/>
    <n v="20976.86"/>
    <s v="GBP"/>
    <x v="0"/>
  </r>
  <r>
    <x v="33"/>
    <n v="24001.03"/>
    <s v="GBP"/>
    <x v="0"/>
  </r>
  <r>
    <x v="36"/>
    <n v="21818.59"/>
    <s v="GBP"/>
    <x v="0"/>
  </r>
  <r>
    <x v="40"/>
    <n v="2830.74"/>
    <s v="GBP"/>
    <x v="40"/>
  </r>
  <r>
    <x v="40"/>
    <n v="2190.48"/>
    <s v="GBP"/>
    <x v="38"/>
  </r>
  <r>
    <x v="19"/>
    <n v="20977.86"/>
    <s v="GBP"/>
    <x v="1"/>
  </r>
  <r>
    <x v="0"/>
    <n v="20464.59"/>
    <s v="GBP"/>
    <x v="1"/>
  </r>
  <r>
    <x v="28"/>
    <n v="27676.28"/>
    <s v="GBP"/>
    <x v="1"/>
  </r>
  <r>
    <x v="36"/>
    <n v="23676.82"/>
    <s v="GBP"/>
    <x v="1"/>
  </r>
  <r>
    <x v="33"/>
    <n v="24519.25"/>
    <s v="GBP"/>
    <x v="1"/>
  </r>
  <r>
    <x v="40"/>
    <n v="1680.87"/>
    <s v="GBP"/>
    <x v="46"/>
  </r>
  <r>
    <x v="15"/>
    <n v="1770.9432999999999"/>
    <s v="USD"/>
    <x v="10"/>
  </r>
  <r>
    <x v="51"/>
    <n v="363.70931099999996"/>
    <s v="USD"/>
    <x v="4"/>
  </r>
  <r>
    <x v="15"/>
    <n v="506.73619499999995"/>
    <s v="USD"/>
    <x v="53"/>
  </r>
  <r>
    <x v="51"/>
    <n v="564.3694559999999"/>
    <s v="USD"/>
    <x v="53"/>
  </r>
  <r>
    <x v="0"/>
    <n v="757.08846499999993"/>
    <s v="USD"/>
    <x v="34"/>
  </r>
  <r>
    <x v="17"/>
    <n v="927.36841399999992"/>
    <s v="USD"/>
    <x v="4"/>
  </r>
  <r>
    <x v="4"/>
    <n v="866.27702699999986"/>
    <s v="USD"/>
    <x v="4"/>
  </r>
  <r>
    <x v="7"/>
    <n v="828.18927799999994"/>
    <s v="USD"/>
    <x v="34"/>
  </r>
  <r>
    <x v="0"/>
    <n v="769.45635900000002"/>
    <s v="USD"/>
    <x v="45"/>
  </r>
  <r>
    <x v="7"/>
    <n v="372.58374999999995"/>
    <s v="USD"/>
    <x v="45"/>
  </r>
  <r>
    <x v="0"/>
    <n v="761.07481099999995"/>
    <s v="USD"/>
    <x v="45"/>
  </r>
  <r>
    <x v="7"/>
    <n v="344.73969599999992"/>
    <s v="USD"/>
    <x v="45"/>
  </r>
  <r>
    <x v="7"/>
    <n v="654.75475800000004"/>
    <s v="USD"/>
    <x v="34"/>
  </r>
  <r>
    <x v="0"/>
    <n v="548.27212299999997"/>
    <s v="USD"/>
    <x v="30"/>
  </r>
  <r>
    <x v="0"/>
    <n v="508.14352399999996"/>
    <s v="USD"/>
    <x v="45"/>
  </r>
  <r>
    <x v="0"/>
    <n v="240.97602199999997"/>
    <s v="USD"/>
    <x v="16"/>
  </r>
  <r>
    <x v="0"/>
    <n v="193.15015999999997"/>
    <s v="USD"/>
    <x v="16"/>
  </r>
  <r>
    <x v="7"/>
    <n v="629.610457"/>
    <s v="USD"/>
    <x v="48"/>
  </r>
  <r>
    <x v="7"/>
    <n v="846.17173899999989"/>
    <s v="USD"/>
    <x v="48"/>
  </r>
  <r>
    <x v="7"/>
    <n v="267.16887399999996"/>
    <s v="USD"/>
    <x v="30"/>
  </r>
  <r>
    <x v="7"/>
    <n v="272.89217199999996"/>
    <s v="USD"/>
    <x v="30"/>
  </r>
  <r>
    <x v="7"/>
    <n v="230.63525799999999"/>
    <s v="USD"/>
    <x v="30"/>
  </r>
  <r>
    <x v="7"/>
    <n v="242.71811899999997"/>
    <s v="USD"/>
    <x v="30"/>
  </r>
  <r>
    <x v="0"/>
    <n v="408.93351799999999"/>
    <s v="USD"/>
    <x v="0"/>
  </r>
  <r>
    <x v="0"/>
    <n v="565.435157"/>
    <s v="USD"/>
    <x v="0"/>
  </r>
  <r>
    <x v="0"/>
    <n v="336.09746799999999"/>
    <s v="USD"/>
    <x v="8"/>
  </r>
  <r>
    <x v="0"/>
    <n v="1126.4812859999997"/>
    <s v="USD"/>
    <x v="48"/>
  </r>
  <r>
    <x v="11"/>
    <n v="953.50021199999992"/>
    <s v="USD"/>
    <x v="48"/>
  </r>
  <r>
    <x v="10"/>
    <n v="910.40706399999988"/>
    <s v="USD"/>
    <x v="48"/>
  </r>
  <r>
    <x v="9"/>
    <n v="1170.8548529999998"/>
    <s v="USD"/>
    <x v="48"/>
  </r>
  <r>
    <x v="0"/>
    <n v="505.95861399999995"/>
    <s v="USD"/>
    <x v="48"/>
  </r>
  <r>
    <x v="0"/>
    <n v="1107.5308789999999"/>
    <s v="USD"/>
    <x v="48"/>
  </r>
  <r>
    <x v="0"/>
    <n v="415.93449099999998"/>
    <s v="USD"/>
    <x v="48"/>
  </r>
  <r>
    <x v="0"/>
    <n v="853.38880199999994"/>
    <s v="USD"/>
    <x v="48"/>
  </r>
  <r>
    <x v="10"/>
    <n v="602.014049"/>
    <s v="USD"/>
    <x v="48"/>
  </r>
  <r>
    <x v="11"/>
    <n v="744.93871899999999"/>
    <s v="USD"/>
    <x v="48"/>
  </r>
  <r>
    <x v="18"/>
    <n v="740.7421139999999"/>
    <s v="USD"/>
    <x v="48"/>
  </r>
  <r>
    <x v="0"/>
    <n v="249.23477599999998"/>
    <s v="USD"/>
    <x v="16"/>
  </r>
  <r>
    <x v="11"/>
    <n v="353.81856299999998"/>
    <s v="USD"/>
    <x v="16"/>
  </r>
  <r>
    <x v="10"/>
    <n v="304.37408399999993"/>
    <s v="USD"/>
    <x v="16"/>
  </r>
  <r>
    <x v="18"/>
    <n v="400.70666299999993"/>
    <s v="USD"/>
    <x v="16"/>
  </r>
  <r>
    <x v="9"/>
    <n v="386.07771299999996"/>
    <s v="USD"/>
    <x v="16"/>
  </r>
  <r>
    <x v="17"/>
    <n v="991.06385699999998"/>
    <s v="USD"/>
    <x v="40"/>
  </r>
  <r>
    <x v="4"/>
    <n v="766.79776599999991"/>
    <s v="USD"/>
    <x v="40"/>
  </r>
  <r>
    <x v="0"/>
    <n v="472.50307999999995"/>
    <s v="USD"/>
    <x v="30"/>
  </r>
  <r>
    <x v="7"/>
    <n v="466.97391999999996"/>
    <s v="USD"/>
    <x v="30"/>
  </r>
  <r>
    <x v="11"/>
    <n v="547.24037899999996"/>
    <s v="USD"/>
    <x v="30"/>
  </r>
  <r>
    <x v="10"/>
    <n v="463.38922699999995"/>
    <s v="USD"/>
    <x v="30"/>
  </r>
  <r>
    <x v="0"/>
    <n v="562.96487100000002"/>
    <s v="USD"/>
    <x v="30"/>
  </r>
  <r>
    <x v="0"/>
    <n v="807.29200299999991"/>
    <s v="USD"/>
    <x v="40"/>
  </r>
  <r>
    <x v="7"/>
    <n v="788.84031799999991"/>
    <s v="USD"/>
    <x v="40"/>
  </r>
  <r>
    <x v="11"/>
    <n v="755.20436599999994"/>
    <s v="USD"/>
    <x v="40"/>
  </r>
  <r>
    <x v="9"/>
    <n v="1021.0763569999999"/>
    <s v="USD"/>
    <x v="40"/>
  </r>
  <r>
    <x v="18"/>
    <n v="843.12315499999988"/>
    <s v="USD"/>
    <x v="40"/>
  </r>
  <r>
    <x v="10"/>
    <n v="806.86908399999993"/>
    <s v="USD"/>
    <x v="40"/>
  </r>
  <r>
    <x v="7"/>
    <n v="368.72225599999996"/>
    <s v="USD"/>
    <x v="16"/>
  </r>
  <r>
    <x v="0"/>
    <n v="337.33638399999995"/>
    <s v="USD"/>
    <x v="16"/>
  </r>
  <r>
    <x v="0"/>
    <n v="313.76096499999994"/>
    <s v="USD"/>
    <x v="16"/>
  </r>
  <r>
    <x v="7"/>
    <n v="302.75546700000001"/>
    <s v="USD"/>
    <x v="16"/>
  </r>
  <r>
    <x v="7"/>
    <n v="456.77790199999993"/>
    <s v="USD"/>
    <x v="16"/>
  </r>
  <r>
    <x v="0"/>
    <n v="454.34225899999996"/>
    <s v="USD"/>
    <x v="16"/>
  </r>
  <r>
    <x v="11"/>
    <n v="480.981697"/>
    <s v="USD"/>
    <x v="16"/>
  </r>
  <r>
    <x v="10"/>
    <n v="467.92471599999999"/>
    <s v="USD"/>
    <x v="16"/>
  </r>
  <r>
    <x v="18"/>
    <n v="412.45166899999998"/>
    <s v="USD"/>
    <x v="16"/>
  </r>
  <r>
    <x v="9"/>
    <n v="547.83068199999991"/>
    <s v="USD"/>
    <x v="16"/>
  </r>
  <r>
    <x v="0"/>
    <n v="375.13909999999998"/>
    <s v="USD"/>
    <x v="16"/>
  </r>
  <r>
    <x v="7"/>
    <n v="338.30878899999993"/>
    <s v="USD"/>
    <x v="16"/>
  </r>
  <r>
    <x v="7"/>
    <n v="389.04397699999993"/>
    <s v="USD"/>
    <x v="16"/>
  </r>
  <r>
    <x v="0"/>
    <n v="279.84581099999997"/>
    <s v="USD"/>
    <x v="16"/>
  </r>
  <r>
    <x v="0"/>
    <n v="283.47166399999998"/>
    <s v="USD"/>
    <x v="16"/>
  </r>
  <r>
    <x v="7"/>
    <n v="398.95770599999997"/>
    <s v="USD"/>
    <x v="16"/>
  </r>
  <r>
    <x v="7"/>
    <n v="348.23074999999994"/>
    <s v="USD"/>
    <x v="16"/>
  </r>
  <r>
    <x v="0"/>
    <n v="326.18270999999999"/>
    <s v="USD"/>
    <x v="16"/>
  </r>
  <r>
    <x v="0"/>
    <n v="386.33050399999996"/>
    <s v="USD"/>
    <x v="16"/>
  </r>
  <r>
    <x v="7"/>
    <n v="270.11798799999997"/>
    <s v="USD"/>
    <x v="16"/>
  </r>
  <r>
    <x v="0"/>
    <n v="822.64159599999994"/>
    <s v="USD"/>
    <x v="20"/>
  </r>
  <r>
    <x v="7"/>
    <n v="884.30990899999995"/>
    <s v="USD"/>
    <x v="20"/>
  </r>
  <r>
    <x v="11"/>
    <n v="690.4675749999999"/>
    <s v="USD"/>
    <x v="20"/>
  </r>
  <r>
    <x v="10"/>
    <n v="838.637744"/>
    <s v="USD"/>
    <x v="20"/>
  </r>
  <r>
    <x v="18"/>
    <n v="980.05801599999984"/>
    <s v="USD"/>
    <x v="20"/>
  </r>
  <r>
    <x v="9"/>
    <n v="639.79309799999999"/>
    <s v="USD"/>
    <x v="20"/>
  </r>
  <r>
    <x v="0"/>
    <n v="578.05069700000001"/>
    <s v="USD"/>
    <x v="20"/>
  </r>
  <r>
    <x v="7"/>
    <n v="760.38469499999997"/>
    <s v="USD"/>
    <x v="20"/>
  </r>
  <r>
    <x v="11"/>
    <n v="789.56713500000001"/>
    <s v="USD"/>
    <x v="20"/>
  </r>
  <r>
    <x v="18"/>
    <n v="892.58203999999989"/>
    <s v="USD"/>
    <x v="20"/>
  </r>
  <r>
    <x v="10"/>
    <n v="705.9433919999999"/>
    <s v="USD"/>
    <x v="20"/>
  </r>
  <r>
    <x v="9"/>
    <n v="642.41533300000003"/>
    <s v="USD"/>
    <x v="20"/>
  </r>
  <r>
    <x v="29"/>
    <n v="549.91337799999997"/>
    <s v="USD"/>
    <x v="2"/>
  </r>
  <r>
    <x v="6"/>
    <n v="567.338121"/>
    <s v="USD"/>
    <x v="2"/>
  </r>
  <r>
    <x v="52"/>
    <n v="374.35603099999997"/>
    <s v="USD"/>
    <x v="2"/>
  </r>
  <r>
    <x v="52"/>
    <n v="989.85855499999991"/>
    <s v="USD"/>
    <x v="2"/>
  </r>
  <r>
    <x v="52"/>
    <n v="873.84978099999989"/>
    <s v="USD"/>
    <x v="2"/>
  </r>
  <r>
    <x v="17"/>
    <n v="972.99495999999999"/>
    <s v="USD"/>
    <x v="2"/>
  </r>
  <r>
    <x v="29"/>
    <n v="869.99651900000003"/>
    <s v="USD"/>
    <x v="2"/>
  </r>
  <r>
    <x v="6"/>
    <n v="993.57907599999987"/>
    <s v="USD"/>
    <x v="2"/>
  </r>
  <r>
    <x v="29"/>
    <n v="848.74183799999992"/>
    <s v="USD"/>
    <x v="2"/>
  </r>
  <r>
    <x v="17"/>
    <n v="685.26940999999999"/>
    <s v="USD"/>
    <x v="2"/>
  </r>
  <r>
    <x v="52"/>
    <n v="868.13197100000002"/>
    <s v="USD"/>
    <x v="2"/>
  </r>
  <r>
    <x v="6"/>
    <n v="1055.1338559999999"/>
    <s v="USD"/>
    <x v="2"/>
  </r>
  <r>
    <x v="6"/>
    <n v="781.54470800000001"/>
    <s v="USD"/>
    <x v="2"/>
  </r>
  <r>
    <x v="29"/>
    <n v="2516.3783399999998"/>
    <s v="USD"/>
    <x v="2"/>
  </r>
  <r>
    <x v="17"/>
    <n v="2152.0982769999996"/>
    <s v="USD"/>
    <x v="2"/>
  </r>
  <r>
    <x v="6"/>
    <n v="1599.9111519999999"/>
    <s v="USD"/>
    <x v="2"/>
  </r>
  <r>
    <x v="52"/>
    <n v="2036.2071519999997"/>
    <s v="USD"/>
    <x v="2"/>
  </r>
  <r>
    <x v="52"/>
    <n v="2418.1170719999996"/>
    <s v="USD"/>
    <x v="2"/>
  </r>
  <r>
    <x v="5"/>
    <n v="2316.3259909999997"/>
    <s v="USD"/>
    <x v="2"/>
  </r>
  <r>
    <x v="4"/>
    <n v="2676.8508899999997"/>
    <s v="USD"/>
    <x v="2"/>
  </r>
  <r>
    <x v="4"/>
    <n v="1855.8303119999998"/>
    <s v="USD"/>
    <x v="2"/>
  </r>
  <r>
    <x v="0"/>
    <n v="2587.4513699999998"/>
    <s v="USD"/>
    <x v="2"/>
  </r>
  <r>
    <x v="11"/>
    <n v="59.862074999999997"/>
    <s v="USD"/>
    <x v="9"/>
  </r>
  <r>
    <x v="10"/>
    <n v="60.675327999999993"/>
    <s v="USD"/>
    <x v="9"/>
  </r>
  <r>
    <x v="18"/>
    <n v="62.849947999999991"/>
    <s v="USD"/>
    <x v="9"/>
  </r>
  <r>
    <x v="9"/>
    <n v="61.371617999999998"/>
    <s v="USD"/>
    <x v="9"/>
  </r>
  <r>
    <x v="11"/>
    <n v="84.450715999999986"/>
    <s v="USD"/>
    <x v="9"/>
  </r>
  <r>
    <x v="10"/>
    <n v="64.289861999999985"/>
    <s v="USD"/>
    <x v="9"/>
  </r>
  <r>
    <x v="9"/>
    <n v="69.227346999999995"/>
    <s v="USD"/>
    <x v="9"/>
  </r>
  <r>
    <x v="18"/>
    <n v="92.005976999999987"/>
    <s v="USD"/>
    <x v="9"/>
  </r>
  <r>
    <x v="0"/>
    <n v="1011.8709229999999"/>
    <s v="USD"/>
    <x v="22"/>
  </r>
  <r>
    <x v="11"/>
    <n v="856.54611699999987"/>
    <s v="USD"/>
    <x v="22"/>
  </r>
  <r>
    <x v="10"/>
    <n v="852.33304799999996"/>
    <s v="USD"/>
    <x v="22"/>
  </r>
  <r>
    <x v="18"/>
    <n v="775.83718799999997"/>
    <s v="USD"/>
    <x v="22"/>
  </r>
  <r>
    <x v="9"/>
    <n v="986.15209699999991"/>
    <s v="USD"/>
    <x v="22"/>
  </r>
  <r>
    <x v="18"/>
    <n v="9.1522689999999987"/>
    <s v="USD"/>
    <x v="22"/>
  </r>
  <r>
    <x v="9"/>
    <n v="14.164871"/>
    <s v="USD"/>
    <x v="22"/>
  </r>
  <r>
    <x v="18"/>
    <n v="0.91169399999999989"/>
    <s v="USD"/>
    <x v="9"/>
  </r>
  <r>
    <x v="9"/>
    <n v="0.95491199999999987"/>
    <s v="USD"/>
    <x v="9"/>
  </r>
  <r>
    <x v="11"/>
    <n v="75.264146999999994"/>
    <s v="USD"/>
    <x v="11"/>
  </r>
  <r>
    <x v="10"/>
    <n v="109.98535099999999"/>
    <s v="USD"/>
    <x v="11"/>
  </r>
  <r>
    <x v="9"/>
    <n v="82.756981999999979"/>
    <s v="USD"/>
    <x v="11"/>
  </r>
  <r>
    <x v="18"/>
    <n v="100.90339699999998"/>
    <s v="USD"/>
    <x v="11"/>
  </r>
  <r>
    <x v="0"/>
    <n v="905.02436499999988"/>
    <s v="USD"/>
    <x v="11"/>
  </r>
  <r>
    <x v="0"/>
    <n v="1455.4673349999998"/>
    <s v="USD"/>
    <x v="11"/>
  </r>
  <r>
    <x v="5"/>
    <n v="968.58329400000002"/>
    <s v="USD"/>
    <x v="11"/>
  </r>
  <r>
    <x v="4"/>
    <n v="901.87596799999983"/>
    <s v="USD"/>
    <x v="11"/>
  </r>
  <r>
    <x v="0"/>
    <n v="1431.3609519999998"/>
    <s v="USD"/>
    <x v="11"/>
  </r>
  <r>
    <x v="0"/>
    <n v="1543.4338009999999"/>
    <s v="USD"/>
    <x v="11"/>
  </r>
  <r>
    <x v="0"/>
    <n v="1556.3484369999996"/>
    <s v="USD"/>
    <x v="11"/>
  </r>
  <r>
    <x v="0"/>
    <n v="1154.0156109999998"/>
    <s v="USD"/>
    <x v="11"/>
  </r>
  <r>
    <x v="5"/>
    <n v="1470.4135599999997"/>
    <s v="USD"/>
    <x v="11"/>
  </r>
  <r>
    <x v="4"/>
    <n v="1389.6754759999999"/>
    <s v="USD"/>
    <x v="11"/>
  </r>
  <r>
    <x v="0"/>
    <n v="1225.4724579999997"/>
    <s v="USD"/>
    <x v="11"/>
  </r>
  <r>
    <x v="7"/>
    <n v="16996.39"/>
    <s v="GBP"/>
    <x v="17"/>
  </r>
  <r>
    <x v="1"/>
    <n v="16859.8"/>
    <s v="GBP"/>
    <x v="17"/>
  </r>
  <r>
    <x v="4"/>
    <n v="16564.98"/>
    <s v="GBP"/>
    <x v="17"/>
  </r>
  <r>
    <x v="5"/>
    <n v="10888.33"/>
    <s v="GBP"/>
    <x v="17"/>
  </r>
  <r>
    <x v="3"/>
    <n v="785.44"/>
    <s v="GBP"/>
    <x v="7"/>
  </r>
  <r>
    <x v="1"/>
    <n v="5185.71"/>
    <s v="GBP"/>
    <x v="59"/>
  </r>
  <r>
    <x v="0"/>
    <n v="6397.34"/>
    <s v="GBP"/>
    <x v="47"/>
  </r>
  <r>
    <x v="10"/>
    <n v="6360.03"/>
    <s v="GBP"/>
    <x v="47"/>
  </r>
  <r>
    <x v="18"/>
    <n v="9970.4599999999991"/>
    <s v="GBP"/>
    <x v="47"/>
  </r>
  <r>
    <x v="9"/>
    <n v="7975.84"/>
    <s v="GBP"/>
    <x v="47"/>
  </r>
  <r>
    <x v="30"/>
    <n v="10315.14"/>
    <s v="GBP"/>
    <x v="47"/>
  </r>
  <r>
    <x v="1"/>
    <n v="5022.04"/>
    <s v="GBP"/>
    <x v="44"/>
  </r>
  <r>
    <x v="0"/>
    <n v="11873.61"/>
    <s v="GBP"/>
    <x v="32"/>
  </r>
  <r>
    <x v="30"/>
    <n v="7052.01"/>
    <s v="GBP"/>
    <x v="32"/>
  </r>
  <r>
    <x v="10"/>
    <n v="7089.9"/>
    <s v="GBP"/>
    <x v="32"/>
  </r>
  <r>
    <x v="18"/>
    <n v="9808.09"/>
    <s v="GBP"/>
    <x v="32"/>
  </r>
  <r>
    <x v="9"/>
    <n v="7421.22"/>
    <s v="GBP"/>
    <x v="32"/>
  </r>
  <r>
    <x v="0"/>
    <n v="5763.56"/>
    <s v="GBP"/>
    <x v="25"/>
  </r>
  <r>
    <x v="9"/>
    <n v="7697.63"/>
    <s v="GBP"/>
    <x v="25"/>
  </r>
  <r>
    <x v="18"/>
    <n v="5641.96"/>
    <s v="GBP"/>
    <x v="25"/>
  </r>
  <r>
    <x v="10"/>
    <n v="6916.78"/>
    <s v="GBP"/>
    <x v="25"/>
  </r>
  <r>
    <x v="1"/>
    <n v="6458.92"/>
    <s v="GBP"/>
    <x v="29"/>
  </r>
  <r>
    <x v="1"/>
    <n v="5481.6"/>
    <s v="GBP"/>
    <x v="40"/>
  </r>
  <r>
    <x v="0"/>
    <n v="6728.61"/>
    <s v="GBP"/>
    <x v="20"/>
  </r>
  <r>
    <x v="10"/>
    <n v="8844.51"/>
    <s v="GBP"/>
    <x v="20"/>
  </r>
  <r>
    <x v="9"/>
    <n v="7993.66"/>
    <s v="GBP"/>
    <x v="20"/>
  </r>
  <r>
    <x v="18"/>
    <n v="6216.45"/>
    <s v="GBP"/>
    <x v="20"/>
  </r>
  <r>
    <x v="0"/>
    <n v="7636.54"/>
    <s v="GBP"/>
    <x v="46"/>
  </r>
  <r>
    <x v="1"/>
    <n v="5048.04"/>
    <s v="GBP"/>
    <x v="38"/>
  </r>
  <r>
    <x v="53"/>
    <n v="213.54"/>
    <s v="GBP"/>
    <x v="22"/>
  </r>
  <r>
    <x v="0"/>
    <n v="14760.32"/>
    <s v="GBP"/>
    <x v="56"/>
  </r>
  <r>
    <x v="18"/>
    <n v="16288.19"/>
    <s v="GBP"/>
    <x v="56"/>
  </r>
  <r>
    <x v="9"/>
    <n v="12053.93"/>
    <s v="GBP"/>
    <x v="56"/>
  </r>
  <r>
    <x v="11"/>
    <n v="10374.57"/>
    <s v="GBP"/>
    <x v="56"/>
  </r>
  <r>
    <x v="53"/>
    <n v="3218.71"/>
    <s v="GBP"/>
    <x v="3"/>
  </r>
  <r>
    <x v="0"/>
    <n v="436.71308799999997"/>
    <s v="USD"/>
    <x v="56"/>
  </r>
  <r>
    <x v="0"/>
    <n v="360.67547599999995"/>
    <s v="USD"/>
    <x v="56"/>
  </r>
  <r>
    <x v="0"/>
    <n v="351.041292"/>
    <s v="USD"/>
    <x v="43"/>
  </r>
  <r>
    <x v="0"/>
    <n v="320.09000099999997"/>
    <s v="USD"/>
    <x v="52"/>
  </r>
  <r>
    <x v="0"/>
    <n v="387.10534100000001"/>
    <s v="USD"/>
    <x v="52"/>
  </r>
  <r>
    <x v="0"/>
    <n v="700.62003200000004"/>
    <s v="USD"/>
    <x v="53"/>
  </r>
  <r>
    <x v="4"/>
    <n v="667.32467899999995"/>
    <s v="USD"/>
    <x v="53"/>
  </r>
  <r>
    <x v="5"/>
    <n v="578.242434"/>
    <s v="USD"/>
    <x v="53"/>
  </r>
  <r>
    <x v="9"/>
    <n v="458.626329"/>
    <s v="USD"/>
    <x v="53"/>
  </r>
  <r>
    <x v="18"/>
    <n v="609.299712"/>
    <s v="USD"/>
    <x v="53"/>
  </r>
  <r>
    <x v="10"/>
    <n v="494.50412899999998"/>
    <s v="USD"/>
    <x v="53"/>
  </r>
  <r>
    <x v="0"/>
    <n v="453.37602799999991"/>
    <s v="USD"/>
    <x v="5"/>
  </r>
  <r>
    <x v="11"/>
    <n v="691.53670599999987"/>
    <s v="USD"/>
    <x v="5"/>
  </r>
  <r>
    <x v="10"/>
    <n v="444.80308599999995"/>
    <s v="USD"/>
    <x v="5"/>
  </r>
  <r>
    <x v="9"/>
    <n v="679.01377599999989"/>
    <s v="USD"/>
    <x v="5"/>
  </r>
  <r>
    <x v="18"/>
    <n v="674.305072"/>
    <s v="USD"/>
    <x v="5"/>
  </r>
  <r>
    <x v="5"/>
    <n v="679.01308999999992"/>
    <s v="USD"/>
    <x v="5"/>
  </r>
  <r>
    <x v="4"/>
    <n v="496.89209499999993"/>
    <s v="USD"/>
    <x v="5"/>
  </r>
  <r>
    <x v="0"/>
    <n v="514.98808899999995"/>
    <s v="USD"/>
    <x v="1"/>
  </r>
  <r>
    <x v="4"/>
    <n v="468.60625699999997"/>
    <s v="USD"/>
    <x v="1"/>
  </r>
  <r>
    <x v="5"/>
    <n v="430.70853"/>
    <s v="USD"/>
    <x v="1"/>
  </r>
  <r>
    <x v="0"/>
    <n v="35229.81"/>
    <s v="GBP"/>
    <x v="4"/>
  </r>
  <r>
    <x v="5"/>
    <n v="41721.61"/>
    <s v="GBP"/>
    <x v="4"/>
  </r>
  <r>
    <x v="4"/>
    <n v="44425.37"/>
    <s v="GBP"/>
    <x v="4"/>
  </r>
  <r>
    <x v="31"/>
    <n v="50909.45"/>
    <s v="GBP"/>
    <x v="4"/>
  </r>
  <r>
    <x v="19"/>
    <n v="54109.09"/>
    <s v="GBP"/>
    <x v="4"/>
  </r>
  <r>
    <x v="21"/>
    <n v="46919.71"/>
    <s v="GBP"/>
    <x v="4"/>
  </r>
  <r>
    <x v="1"/>
    <n v="34205.81"/>
    <s v="GBP"/>
    <x v="4"/>
  </r>
  <r>
    <x v="7"/>
    <n v="7236"/>
    <s v="GBP"/>
    <x v="26"/>
  </r>
  <r>
    <x v="7"/>
    <n v="5868.35"/>
    <s v="GBP"/>
    <x v="39"/>
  </r>
  <r>
    <x v="40"/>
    <n v="6698.51"/>
    <s v="GBP"/>
    <x v="39"/>
  </r>
  <r>
    <x v="7"/>
    <n v="7027.83"/>
    <s v="GBP"/>
    <x v="34"/>
  </r>
  <r>
    <x v="7"/>
    <n v="6858.68"/>
    <s v="GBP"/>
    <x v="34"/>
  </r>
  <r>
    <x v="7"/>
    <n v="6659.15"/>
    <s v="GBP"/>
    <x v="34"/>
  </r>
  <r>
    <x v="7"/>
    <n v="2356.75"/>
    <s v="GBP"/>
    <x v="45"/>
  </r>
  <r>
    <x v="7"/>
    <n v="5171.2299999999996"/>
    <s v="GBP"/>
    <x v="48"/>
  </r>
  <r>
    <x v="40"/>
    <n v="6299.82"/>
    <s v="GBP"/>
    <x v="30"/>
  </r>
  <r>
    <x v="7"/>
    <n v="9455.07"/>
    <s v="GBP"/>
    <x v="30"/>
  </r>
  <r>
    <x v="7"/>
    <n v="4131.12"/>
    <s v="GBP"/>
    <x v="20"/>
  </r>
  <r>
    <x v="7"/>
    <n v="3632.32"/>
    <s v="GBP"/>
    <x v="20"/>
  </r>
  <r>
    <x v="7"/>
    <n v="3032.15"/>
    <s v="GBP"/>
    <x v="20"/>
  </r>
  <r>
    <x v="7"/>
    <n v="9836.36"/>
    <s v="GBP"/>
    <x v="12"/>
  </r>
  <r>
    <x v="7"/>
    <n v="3928.13"/>
    <s v="GBP"/>
    <x v="5"/>
  </r>
  <r>
    <x v="1"/>
    <n v="49926.9"/>
    <s v="GBP"/>
    <x v="21"/>
  </r>
  <r>
    <x v="19"/>
    <n v="45254.44"/>
    <s v="GBP"/>
    <x v="21"/>
  </r>
  <r>
    <x v="21"/>
    <n v="53847.12"/>
    <s v="GBP"/>
    <x v="21"/>
  </r>
  <r>
    <x v="5"/>
    <n v="37172.01"/>
    <s v="GBP"/>
    <x v="21"/>
  </r>
  <r>
    <x v="4"/>
    <n v="49996.73"/>
    <s v="GBP"/>
    <x v="21"/>
  </r>
  <r>
    <x v="0"/>
    <n v="50992.17"/>
    <s v="GBP"/>
    <x v="21"/>
  </r>
  <r>
    <x v="31"/>
    <n v="33009.589999999997"/>
    <s v="GBP"/>
    <x v="21"/>
  </r>
  <r>
    <x v="7"/>
    <n v="2974.85"/>
    <s v="GBP"/>
    <x v="6"/>
  </r>
  <r>
    <x v="7"/>
    <n v="12463.36"/>
    <s v="GBP"/>
    <x v="11"/>
  </r>
  <r>
    <x v="7"/>
    <n v="6916.49"/>
    <s v="GBP"/>
    <x v="6"/>
  </r>
  <r>
    <x v="7"/>
    <n v="6279.01"/>
    <s v="GBP"/>
    <x v="6"/>
  </r>
  <r>
    <x v="7"/>
    <n v="6460.35"/>
    <s v="GBP"/>
    <x v="8"/>
  </r>
  <r>
    <x v="7"/>
    <n v="4786.6499999999996"/>
    <s v="GBP"/>
    <x v="22"/>
  </r>
  <r>
    <x v="7"/>
    <n v="8826.84"/>
    <s v="GBP"/>
    <x v="17"/>
  </r>
  <r>
    <x v="7"/>
    <n v="9558.1200000000008"/>
    <s v="GBP"/>
    <x v="17"/>
  </r>
  <r>
    <x v="40"/>
    <n v="3176.57"/>
    <s v="GBP"/>
    <x v="38"/>
  </r>
  <r>
    <x v="7"/>
    <n v="3448.21"/>
    <s v="GBP"/>
    <x v="38"/>
  </r>
  <r>
    <x v="7"/>
    <n v="4627.45"/>
    <s v="GBP"/>
    <x v="1"/>
  </r>
  <r>
    <x v="0"/>
    <n v="5523.96"/>
    <s v="GBP"/>
    <x v="8"/>
  </r>
  <r>
    <x v="7"/>
    <n v="7216.59"/>
    <s v="GBP"/>
    <x v="8"/>
  </r>
  <r>
    <x v="24"/>
    <n v="6396.71"/>
    <s v="GBP"/>
    <x v="8"/>
  </r>
  <r>
    <x v="21"/>
    <n v="39679.11"/>
    <s v="GBP"/>
    <x v="14"/>
  </r>
  <r>
    <x v="19"/>
    <n v="53366.74"/>
    <s v="GBP"/>
    <x v="14"/>
  </r>
  <r>
    <x v="1"/>
    <n v="33642.47"/>
    <s v="GBP"/>
    <x v="14"/>
  </r>
  <r>
    <x v="31"/>
    <n v="36708.720000000001"/>
    <s v="GBP"/>
    <x v="14"/>
  </r>
  <r>
    <x v="0"/>
    <n v="36210.14"/>
    <s v="GBP"/>
    <x v="14"/>
  </r>
  <r>
    <x v="4"/>
    <n v="44863.24"/>
    <s v="GBP"/>
    <x v="14"/>
  </r>
  <r>
    <x v="5"/>
    <n v="39045.21"/>
    <s v="GBP"/>
    <x v="14"/>
  </r>
  <r>
    <x v="0"/>
    <n v="7401.89"/>
    <s v="GBP"/>
    <x v="1"/>
  </r>
  <r>
    <x v="7"/>
    <n v="7018.44"/>
    <s v="GBP"/>
    <x v="1"/>
  </r>
  <r>
    <x v="24"/>
    <n v="5376.91"/>
    <s v="GBP"/>
    <x v="1"/>
  </r>
  <r>
    <x v="0"/>
    <n v="5396.88"/>
    <s v="GBP"/>
    <x v="46"/>
  </r>
  <r>
    <x v="7"/>
    <n v="5942.19"/>
    <s v="GBP"/>
    <x v="46"/>
  </r>
  <r>
    <x v="1"/>
    <n v="749.21"/>
    <s v="GBP"/>
    <x v="11"/>
  </r>
  <r>
    <x v="1"/>
    <n v="840.04"/>
    <s v="GBP"/>
    <x v="11"/>
  </r>
  <r>
    <x v="7"/>
    <n v="905.24251299999992"/>
    <s v="USD"/>
    <x v="22"/>
  </r>
  <r>
    <x v="0"/>
    <n v="1282.9328469999998"/>
    <s v="USD"/>
    <x v="22"/>
  </r>
  <r>
    <x v="17"/>
    <n v="1330.9737699999998"/>
    <s v="USD"/>
    <x v="22"/>
  </r>
  <r>
    <x v="1"/>
    <n v="1344.6738759999998"/>
    <s v="USD"/>
    <x v="22"/>
  </r>
  <r>
    <x v="11"/>
    <n v="1016.517887"/>
    <s v="USD"/>
    <x v="22"/>
  </r>
  <r>
    <x v="10"/>
    <n v="1337.9442159999999"/>
    <s v="USD"/>
    <x v="22"/>
  </r>
  <r>
    <x v="9"/>
    <n v="1110.261845"/>
    <s v="USD"/>
    <x v="22"/>
  </r>
  <r>
    <x v="18"/>
    <n v="919.69378899999992"/>
    <s v="USD"/>
    <x v="22"/>
  </r>
  <r>
    <x v="0"/>
    <n v="3819.22"/>
    <s v="GBP"/>
    <x v="57"/>
  </r>
  <r>
    <x v="28"/>
    <n v="4577.03"/>
    <s v="GBP"/>
    <x v="57"/>
  </r>
  <r>
    <x v="0"/>
    <n v="15803.94"/>
    <s v="GBP"/>
    <x v="42"/>
  </r>
  <r>
    <x v="30"/>
    <n v="16256.59"/>
    <s v="GBP"/>
    <x v="42"/>
  </r>
  <r>
    <x v="5"/>
    <n v="15228.08"/>
    <s v="GBP"/>
    <x v="42"/>
  </r>
  <r>
    <x v="4"/>
    <n v="14438.66"/>
    <s v="GBP"/>
    <x v="42"/>
  </r>
  <r>
    <x v="21"/>
    <n v="11437.83"/>
    <s v="GBP"/>
    <x v="42"/>
  </r>
  <r>
    <x v="0"/>
    <n v="7966.63"/>
    <s v="GBP"/>
    <x v="42"/>
  </r>
  <r>
    <x v="21"/>
    <n v="6041.55"/>
    <s v="GBP"/>
    <x v="42"/>
  </r>
  <r>
    <x v="0"/>
    <n v="2916.48"/>
    <s v="GBP"/>
    <x v="52"/>
  </r>
  <r>
    <x v="28"/>
    <n v="3553.64"/>
    <s v="GBP"/>
    <x v="52"/>
  </r>
  <r>
    <x v="30"/>
    <n v="9407.2900000000009"/>
    <s v="GBP"/>
    <x v="35"/>
  </r>
  <r>
    <x v="21"/>
    <n v="11986.52"/>
    <s v="GBP"/>
    <x v="35"/>
  </r>
  <r>
    <x v="27"/>
    <n v="14046.21"/>
    <s v="GBP"/>
    <x v="35"/>
  </r>
  <r>
    <x v="21"/>
    <n v="7650.37"/>
    <s v="GBP"/>
    <x v="35"/>
  </r>
  <r>
    <x v="27"/>
    <n v="8111.03"/>
    <s v="GBP"/>
    <x v="35"/>
  </r>
  <r>
    <x v="8"/>
    <n v="3598.92"/>
    <s v="GBP"/>
    <x v="58"/>
  </r>
  <r>
    <x v="1"/>
    <n v="3567.81"/>
    <s v="GBP"/>
    <x v="58"/>
  </r>
  <r>
    <x v="40"/>
    <n v="687.07"/>
    <s v="GBP"/>
    <x v="35"/>
  </r>
  <r>
    <x v="7"/>
    <n v="1872.75"/>
    <s v="GBP"/>
    <x v="25"/>
  </r>
  <r>
    <x v="0"/>
    <n v="12237.62"/>
    <s v="GBP"/>
    <x v="26"/>
  </r>
  <r>
    <x v="30"/>
    <n v="13451.15"/>
    <s v="GBP"/>
    <x v="26"/>
  </r>
  <r>
    <x v="21"/>
    <n v="8512.7800000000007"/>
    <s v="GBP"/>
    <x v="26"/>
  </r>
  <r>
    <x v="27"/>
    <n v="7985.61"/>
    <s v="GBP"/>
    <x v="26"/>
  </r>
  <r>
    <x v="21"/>
    <n v="10094.530000000001"/>
    <s v="GBP"/>
    <x v="26"/>
  </r>
  <r>
    <x v="7"/>
    <n v="1319.07"/>
    <s v="GBP"/>
    <x v="34"/>
  </r>
  <r>
    <x v="0"/>
    <n v="12908.12"/>
    <s v="GBP"/>
    <x v="0"/>
  </r>
  <r>
    <x v="30"/>
    <n v="12387.96"/>
    <s v="GBP"/>
    <x v="0"/>
  </r>
  <r>
    <x v="28"/>
    <n v="12923.89"/>
    <s v="GBP"/>
    <x v="0"/>
  </r>
  <r>
    <x v="33"/>
    <n v="10216.870000000001"/>
    <s v="GBP"/>
    <x v="0"/>
  </r>
  <r>
    <x v="34"/>
    <n v="12266.41"/>
    <s v="GBP"/>
    <x v="0"/>
  </r>
  <r>
    <x v="35"/>
    <n v="12133"/>
    <s v="GBP"/>
    <x v="0"/>
  </r>
  <r>
    <x v="22"/>
    <n v="9465.0499999999993"/>
    <s v="GBP"/>
    <x v="0"/>
  </r>
  <r>
    <x v="36"/>
    <n v="9007.8700000000008"/>
    <s v="GBP"/>
    <x v="0"/>
  </r>
  <r>
    <x v="0"/>
    <n v="6902.96"/>
    <s v="GBP"/>
    <x v="0"/>
  </r>
  <r>
    <x v="28"/>
    <n v="7772.59"/>
    <s v="GBP"/>
    <x v="0"/>
  </r>
  <r>
    <x v="33"/>
    <n v="6963.51"/>
    <s v="GBP"/>
    <x v="0"/>
  </r>
  <r>
    <x v="34"/>
    <n v="7838.95"/>
    <s v="GBP"/>
    <x v="0"/>
  </r>
  <r>
    <x v="35"/>
    <n v="5768.18"/>
    <s v="GBP"/>
    <x v="0"/>
  </r>
  <r>
    <x v="22"/>
    <n v="7059.75"/>
    <s v="GBP"/>
    <x v="0"/>
  </r>
  <r>
    <x v="36"/>
    <n v="7053.11"/>
    <s v="GBP"/>
    <x v="0"/>
  </r>
  <r>
    <x v="30"/>
    <n v="6927.56"/>
    <s v="GBP"/>
    <x v="0"/>
  </r>
  <r>
    <x v="36"/>
    <n v="15262.74"/>
    <s v="GBP"/>
    <x v="1"/>
  </r>
  <r>
    <x v="30"/>
    <n v="20351.009999999998"/>
    <s v="GBP"/>
    <x v="1"/>
  </r>
  <r>
    <x v="35"/>
    <n v="16883.57"/>
    <s v="GBP"/>
    <x v="1"/>
  </r>
  <r>
    <x v="0"/>
    <n v="21025.06"/>
    <s v="GBP"/>
    <x v="1"/>
  </r>
  <r>
    <x v="34"/>
    <n v="17429.330000000002"/>
    <s v="GBP"/>
    <x v="1"/>
  </r>
  <r>
    <x v="33"/>
    <n v="13486.6"/>
    <s v="GBP"/>
    <x v="1"/>
  </r>
  <r>
    <x v="28"/>
    <n v="15569.92"/>
    <s v="GBP"/>
    <x v="1"/>
  </r>
  <r>
    <x v="22"/>
    <n v="15834.07"/>
    <s v="GBP"/>
    <x v="1"/>
  </r>
  <r>
    <x v="0"/>
    <n v="34500.189205999995"/>
    <s v="USD"/>
    <x v="41"/>
  </r>
  <r>
    <x v="0"/>
    <n v="26552.325946999998"/>
    <s v="USD"/>
    <x v="41"/>
  </r>
  <r>
    <x v="0"/>
    <n v="27851.314280999999"/>
    <s v="USD"/>
    <x v="41"/>
  </r>
  <r>
    <x v="0"/>
    <n v="35860.794402999993"/>
    <s v="USD"/>
    <x v="41"/>
  </r>
  <r>
    <x v="0"/>
    <n v="29956.248342999999"/>
    <s v="USD"/>
    <x v="41"/>
  </r>
  <r>
    <x v="0"/>
    <n v="22191.078545999997"/>
    <s v="USD"/>
    <x v="41"/>
  </r>
  <r>
    <x v="0"/>
    <n v="35220.962545999995"/>
    <s v="USD"/>
    <x v="41"/>
  </r>
  <r>
    <x v="0"/>
    <n v="33466.313803999998"/>
    <s v="USD"/>
    <x v="41"/>
  </r>
  <r>
    <x v="0"/>
    <n v="37575.810866999993"/>
    <s v="USD"/>
    <x v="41"/>
  </r>
  <r>
    <x v="0"/>
    <n v="28217.576197999999"/>
    <s v="USD"/>
    <x v="41"/>
  </r>
  <r>
    <x v="30"/>
    <n v="26767.75087"/>
    <s v="USD"/>
    <x v="41"/>
  </r>
  <r>
    <x v="0"/>
    <n v="34513.336052999999"/>
    <s v="USD"/>
    <x v="41"/>
  </r>
  <r>
    <x v="31"/>
    <n v="36997.509094000001"/>
    <s v="USD"/>
    <x v="41"/>
  </r>
  <r>
    <x v="19"/>
    <n v="34898.672543000001"/>
    <s v="USD"/>
    <x v="41"/>
  </r>
  <r>
    <x v="21"/>
    <n v="35506.965549999994"/>
    <s v="USD"/>
    <x v="41"/>
  </r>
  <r>
    <x v="1"/>
    <n v="37426.297166999997"/>
    <s v="USD"/>
    <x v="41"/>
  </r>
  <r>
    <x v="20"/>
    <n v="26198.620916999997"/>
    <s v="USD"/>
    <x v="41"/>
  </r>
  <r>
    <x v="54"/>
    <n v="28800.517731999997"/>
    <s v="USD"/>
    <x v="41"/>
  </r>
  <r>
    <x v="4"/>
    <n v="2388.6883579999999"/>
    <s v="USD"/>
    <x v="56"/>
  </r>
  <r>
    <x v="5"/>
    <n v="2954.0768669999998"/>
    <s v="USD"/>
    <x v="56"/>
  </r>
  <r>
    <x v="52"/>
    <n v="2559.5270539999997"/>
    <s v="USD"/>
    <x v="56"/>
  </r>
  <r>
    <x v="1"/>
    <n v="3638.0956989999995"/>
    <s v="USD"/>
    <x v="56"/>
  </r>
  <r>
    <x v="52"/>
    <n v="3933.8529369999997"/>
    <s v="USD"/>
    <x v="37"/>
  </r>
  <r>
    <x v="4"/>
    <n v="3810.5468379999998"/>
    <s v="USD"/>
    <x v="37"/>
  </r>
  <r>
    <x v="5"/>
    <n v="3523.925405"/>
    <s v="USD"/>
    <x v="37"/>
  </r>
  <r>
    <x v="0"/>
    <n v="4703.9874069999996"/>
    <s v="USD"/>
    <x v="41"/>
  </r>
  <r>
    <x v="0"/>
    <n v="5380.4417169999997"/>
    <s v="USD"/>
    <x v="41"/>
  </r>
  <r>
    <x v="0"/>
    <n v="7337.5873689999989"/>
    <s v="USD"/>
    <x v="41"/>
  </r>
  <r>
    <x v="30"/>
    <n v="7619.6623369999988"/>
    <s v="USD"/>
    <x v="41"/>
  </r>
  <r>
    <x v="30"/>
    <n v="4874.3222359999991"/>
    <s v="USD"/>
    <x v="41"/>
  </r>
  <r>
    <x v="30"/>
    <n v="7214.0518029999994"/>
    <s v="USD"/>
    <x v="41"/>
  </r>
  <r>
    <x v="48"/>
    <n v="6593.8402319999996"/>
    <s v="USD"/>
    <x v="41"/>
  </r>
  <r>
    <x v="1"/>
    <n v="6389.722303999999"/>
    <s v="USD"/>
    <x v="41"/>
  </r>
  <r>
    <x v="5"/>
    <n v="5381.0848419999993"/>
    <s v="USD"/>
    <x v="41"/>
  </r>
  <r>
    <x v="0"/>
    <n v="8804.2900119999995"/>
    <s v="USD"/>
    <x v="41"/>
  </r>
  <r>
    <x v="0"/>
    <n v="13004.016312"/>
    <s v="USD"/>
    <x v="41"/>
  </r>
  <r>
    <x v="30"/>
    <n v="14464.141243999999"/>
    <s v="USD"/>
    <x v="41"/>
  </r>
  <r>
    <x v="1"/>
    <n v="13666.028263999999"/>
    <s v="USD"/>
    <x v="41"/>
  </r>
  <r>
    <x v="54"/>
    <n v="9283.6544639999993"/>
    <s v="USD"/>
    <x v="41"/>
  </r>
  <r>
    <x v="36"/>
    <n v="13019.498988999998"/>
    <s v="USD"/>
    <x v="41"/>
  </r>
  <r>
    <x v="22"/>
    <n v="12471.534879999997"/>
    <s v="USD"/>
    <x v="41"/>
  </r>
  <r>
    <x v="33"/>
    <n v="8413.3825159999997"/>
    <s v="USD"/>
    <x v="41"/>
  </r>
  <r>
    <x v="0"/>
    <n v="0"/>
    <s v="USD"/>
    <x v="57"/>
  </r>
  <r>
    <x v="30"/>
    <n v="1530.1037919999999"/>
    <s v="USD"/>
    <x v="18"/>
  </r>
  <r>
    <x v="0"/>
    <n v="674.19359699999995"/>
    <s v="USD"/>
    <x v="42"/>
  </r>
  <r>
    <x v="22"/>
    <n v="688.15095299999996"/>
    <s v="USD"/>
    <x v="42"/>
  </r>
  <r>
    <x v="30"/>
    <n v="931.67066299999988"/>
    <s v="USD"/>
    <x v="37"/>
  </r>
  <r>
    <x v="40"/>
    <n v="223.02168699999999"/>
    <s v="USD"/>
    <x v="51"/>
  </r>
  <r>
    <x v="0"/>
    <n v="411.39214199999998"/>
    <s v="USD"/>
    <x v="37"/>
  </r>
  <r>
    <x v="30"/>
    <n v="1842.7095329999997"/>
    <s v="USD"/>
    <x v="50"/>
  </r>
  <r>
    <x v="30"/>
    <n v="1776.4227249999999"/>
    <s v="USD"/>
    <x v="47"/>
  </r>
  <r>
    <x v="30"/>
    <n v="1221.9793459999999"/>
    <s v="USD"/>
    <x v="51"/>
  </r>
  <r>
    <x v="15"/>
    <n v="403.07164799999998"/>
    <s v="USD"/>
    <x v="3"/>
  </r>
  <r>
    <x v="0"/>
    <n v="9049.8433690000002"/>
    <s v="USD"/>
    <x v="24"/>
  </r>
  <r>
    <x v="30"/>
    <n v="9875.5345780000007"/>
    <s v="USD"/>
    <x v="24"/>
  </r>
  <r>
    <x v="1"/>
    <n v="9191.2828489999993"/>
    <s v="USD"/>
    <x v="24"/>
  </r>
  <r>
    <x v="7"/>
    <n v="7133.6704389999995"/>
    <s v="USD"/>
    <x v="24"/>
  </r>
  <r>
    <x v="18"/>
    <n v="9872.4520370000009"/>
    <s v="USD"/>
    <x v="24"/>
  </r>
  <r>
    <x v="11"/>
    <n v="9824.4083699999992"/>
    <s v="USD"/>
    <x v="24"/>
  </r>
  <r>
    <x v="10"/>
    <n v="6685.9690029999992"/>
    <s v="USD"/>
    <x v="24"/>
  </r>
  <r>
    <x v="9"/>
    <n v="8378.3042489999989"/>
    <s v="USD"/>
    <x v="24"/>
  </r>
  <r>
    <x v="30"/>
    <n v="1587.2349009999998"/>
    <s v="USD"/>
    <x v="58"/>
  </r>
  <r>
    <x v="1"/>
    <n v="2591.1002039999998"/>
    <s v="USD"/>
    <x v="3"/>
  </r>
  <r>
    <x v="52"/>
    <n v="3174.8591069999998"/>
    <s v="USD"/>
    <x v="3"/>
  </r>
  <r>
    <x v="4"/>
    <n v="2742.3412519999997"/>
    <s v="USD"/>
    <x v="3"/>
  </r>
  <r>
    <x v="5"/>
    <n v="2528.7657849999996"/>
    <s v="USD"/>
    <x v="3"/>
  </r>
  <r>
    <x v="40"/>
    <n v="81.531442999999996"/>
    <s v="USD"/>
    <x v="44"/>
  </r>
  <r>
    <x v="0"/>
    <n v="37617.814646999999"/>
    <s v="USD"/>
    <x v="15"/>
  </r>
  <r>
    <x v="0"/>
    <n v="41845.734174999998"/>
    <s v="USD"/>
    <x v="15"/>
  </r>
  <r>
    <x v="30"/>
    <n v="44762.362987999993"/>
    <s v="USD"/>
    <x v="15"/>
  </r>
  <r>
    <x v="1"/>
    <n v="32463.690503999998"/>
    <s v="USD"/>
    <x v="15"/>
  </r>
  <r>
    <x v="31"/>
    <n v="38407.236007"/>
    <s v="USD"/>
    <x v="15"/>
  </r>
  <r>
    <x v="21"/>
    <n v="30222.201624999998"/>
    <s v="USD"/>
    <x v="15"/>
  </r>
  <r>
    <x v="37"/>
    <n v="36540.226638999993"/>
    <s v="USD"/>
    <x v="15"/>
  </r>
  <r>
    <x v="30"/>
    <n v="30128.388037999997"/>
    <s v="USD"/>
    <x v="15"/>
  </r>
  <r>
    <x v="18"/>
    <n v="30050.608328999999"/>
    <s v="USD"/>
    <x v="15"/>
  </r>
  <r>
    <x v="11"/>
    <n v="31230.343108999998"/>
    <s v="USD"/>
    <x v="15"/>
  </r>
  <r>
    <x v="10"/>
    <n v="35047.461483999999"/>
    <s v="USD"/>
    <x v="15"/>
  </r>
  <r>
    <x v="9"/>
    <n v="31213.178702999998"/>
    <s v="USD"/>
    <x v="15"/>
  </r>
  <r>
    <x v="0"/>
    <n v="19896.019583999998"/>
    <s v="USD"/>
    <x v="15"/>
  </r>
  <r>
    <x v="0"/>
    <n v="18821.754902999997"/>
    <s v="USD"/>
    <x v="15"/>
  </r>
  <r>
    <x v="30"/>
    <n v="15432.944057999999"/>
    <s v="USD"/>
    <x v="15"/>
  </r>
  <r>
    <x v="0"/>
    <n v="17011.371747999998"/>
    <s v="USD"/>
    <x v="15"/>
  </r>
  <r>
    <x v="30"/>
    <n v="22238.068516999996"/>
    <s v="USD"/>
    <x v="15"/>
  </r>
  <r>
    <x v="1"/>
    <n v="20730.628449999997"/>
    <s v="USD"/>
    <x v="15"/>
  </r>
  <r>
    <x v="22"/>
    <n v="23404.687319999997"/>
    <s v="USD"/>
    <x v="15"/>
  </r>
  <r>
    <x v="33"/>
    <n v="14828.472756999998"/>
    <s v="USD"/>
    <x v="15"/>
  </r>
  <r>
    <x v="36"/>
    <n v="19244.781947999996"/>
    <s v="USD"/>
    <x v="15"/>
  </r>
  <r>
    <x v="10"/>
    <n v="15879.363359999999"/>
    <s v="USD"/>
    <x v="15"/>
  </r>
  <r>
    <x v="9"/>
    <n v="21868.180060999999"/>
    <s v="USD"/>
    <x v="15"/>
  </r>
  <r>
    <x v="18"/>
    <n v="17179.981972999998"/>
    <s v="USD"/>
    <x v="15"/>
  </r>
  <r>
    <x v="11"/>
    <n v="25393.694927999997"/>
    <s v="USD"/>
    <x v="15"/>
  </r>
  <r>
    <x v="30"/>
    <n v="1767.0673999999999"/>
    <s v="USD"/>
    <x v="44"/>
  </r>
  <r>
    <x v="30"/>
    <n v="1934.3762829999998"/>
    <s v="USD"/>
    <x v="3"/>
  </r>
  <r>
    <x v="30"/>
    <n v="1642.066538"/>
    <s v="USD"/>
    <x v="52"/>
  </r>
  <r>
    <x v="30"/>
    <n v="1583.6008159999999"/>
    <s v="USD"/>
    <x v="23"/>
  </r>
  <r>
    <x v="30"/>
    <n v="1814.1143089999998"/>
    <s v="USD"/>
    <x v="35"/>
  </r>
  <r>
    <x v="30"/>
    <n v="1832.0518369999998"/>
    <s v="USD"/>
    <x v="15"/>
  </r>
  <r>
    <x v="30"/>
    <n v="2349.9152949999998"/>
    <s v="USD"/>
    <x v="24"/>
  </r>
  <r>
    <x v="30"/>
    <n v="2017.585339"/>
    <s v="USD"/>
    <x v="25"/>
  </r>
  <r>
    <x v="30"/>
    <n v="2428.4125599999998"/>
    <s v="USD"/>
    <x v="19"/>
  </r>
  <r>
    <x v="30"/>
    <n v="1987.1602099999998"/>
    <s v="USD"/>
    <x v="32"/>
  </r>
  <r>
    <x v="30"/>
    <n v="1770.3920989999999"/>
    <s v="USD"/>
    <x v="27"/>
  </r>
  <r>
    <x v="4"/>
    <n v="3373.3048439999998"/>
    <s v="USD"/>
    <x v="25"/>
  </r>
  <r>
    <x v="5"/>
    <n v="3355.3776059999996"/>
    <s v="USD"/>
    <x v="25"/>
  </r>
  <r>
    <x v="52"/>
    <n v="4326.1084229999997"/>
    <s v="USD"/>
    <x v="25"/>
  </r>
  <r>
    <x v="0"/>
    <n v="516.78986799999996"/>
    <s v="USD"/>
    <x v="35"/>
  </r>
  <r>
    <x v="30"/>
    <n v="644.78512000000001"/>
    <s v="USD"/>
    <x v="35"/>
  </r>
  <r>
    <x v="30"/>
    <n v="389.490906"/>
    <s v="USD"/>
    <x v="35"/>
  </r>
  <r>
    <x v="11"/>
    <n v="555.83287199999995"/>
    <s v="USD"/>
    <x v="35"/>
  </r>
  <r>
    <x v="0"/>
    <n v="27476.825851999998"/>
    <s v="USD"/>
    <x v="39"/>
  </r>
  <r>
    <x v="30"/>
    <n v="28074.531134999997"/>
    <s v="USD"/>
    <x v="39"/>
  </r>
  <r>
    <x v="1"/>
    <n v="31704.680209999995"/>
    <s v="USD"/>
    <x v="39"/>
  </r>
  <r>
    <x v="31"/>
    <n v="27768.058577"/>
    <s v="USD"/>
    <x v="39"/>
  </r>
  <r>
    <x v="19"/>
    <n v="23563.390332999999"/>
    <s v="USD"/>
    <x v="39"/>
  </r>
  <r>
    <x v="21"/>
    <n v="30841.994049999998"/>
    <s v="USD"/>
    <x v="39"/>
  </r>
  <r>
    <x v="55"/>
    <n v="22282.425276999998"/>
    <s v="USD"/>
    <x v="39"/>
  </r>
  <r>
    <x v="10"/>
    <n v="32085.682894999998"/>
    <s v="USD"/>
    <x v="39"/>
  </r>
  <r>
    <x v="11"/>
    <n v="24269.614299000001"/>
    <s v="USD"/>
    <x v="39"/>
  </r>
  <r>
    <x v="9"/>
    <n v="20679.138661999998"/>
    <s v="USD"/>
    <x v="39"/>
  </r>
  <r>
    <x v="18"/>
    <n v="23204.120127999995"/>
    <s v="USD"/>
    <x v="39"/>
  </r>
  <r>
    <x v="0"/>
    <n v="4398.2176559999998"/>
    <s v="USD"/>
    <x v="39"/>
  </r>
  <r>
    <x v="4"/>
    <n v="2066.131844"/>
    <s v="USD"/>
    <x v="26"/>
  </r>
  <r>
    <x v="5"/>
    <n v="2322.6310169999997"/>
    <s v="USD"/>
    <x v="26"/>
  </r>
  <r>
    <x v="1"/>
    <n v="2258.9009309999997"/>
    <s v="USD"/>
    <x v="26"/>
  </r>
  <r>
    <x v="5"/>
    <n v="2835.0219099999995"/>
    <s v="USD"/>
    <x v="26"/>
  </r>
  <r>
    <x v="4"/>
    <n v="2939.8684349999999"/>
    <s v="USD"/>
    <x v="26"/>
  </r>
  <r>
    <x v="52"/>
    <n v="3578.4133559999996"/>
    <s v="USD"/>
    <x v="26"/>
  </r>
  <r>
    <x v="56"/>
    <n v="1311.6903099999997"/>
    <s v="USD"/>
    <x v="33"/>
  </r>
  <r>
    <x v="56"/>
    <n v="1869.905317"/>
    <s v="USD"/>
    <x v="29"/>
  </r>
  <r>
    <x v="56"/>
    <n v="1803.137966"/>
    <s v="USD"/>
    <x v="28"/>
  </r>
  <r>
    <x v="56"/>
    <n v="1546.6134109999998"/>
    <s v="USD"/>
    <x v="10"/>
  </r>
  <r>
    <x v="56"/>
    <n v="1743.1887689999999"/>
    <s v="USD"/>
    <x v="53"/>
  </r>
  <r>
    <x v="56"/>
    <n v="1853.6683829999997"/>
    <s v="USD"/>
    <x v="39"/>
  </r>
  <r>
    <x v="56"/>
    <n v="1577.9248519999999"/>
    <s v="USD"/>
    <x v="26"/>
  </r>
  <r>
    <x v="56"/>
    <n v="2267.6172469999997"/>
    <s v="USD"/>
    <x v="4"/>
  </r>
  <r>
    <x v="56"/>
    <n v="1906.0482559999998"/>
    <s v="USD"/>
    <x v="34"/>
  </r>
  <r>
    <x v="56"/>
    <n v="1695.3045969999998"/>
    <s v="USD"/>
    <x v="45"/>
  </r>
  <r>
    <x v="56"/>
    <n v="1869.9646559999999"/>
    <s v="USD"/>
    <x v="48"/>
  </r>
  <r>
    <x v="56"/>
    <n v="1604.3039529999999"/>
    <s v="USD"/>
    <x v="31"/>
  </r>
  <r>
    <x v="0"/>
    <n v="3596.4133099999995"/>
    <s v="USD"/>
    <x v="4"/>
  </r>
  <r>
    <x v="30"/>
    <n v="3964.0592320000001"/>
    <s v="USD"/>
    <x v="4"/>
  </r>
  <r>
    <x v="0"/>
    <n v="16056.582541999998"/>
    <s v="USD"/>
    <x v="39"/>
  </r>
  <r>
    <x v="30"/>
    <n v="12292.199044999999"/>
    <s v="USD"/>
    <x v="39"/>
  </r>
  <r>
    <x v="1"/>
    <n v="13225.043454000001"/>
    <s v="USD"/>
    <x v="39"/>
  </r>
  <r>
    <x v="33"/>
    <n v="17873.298162999996"/>
    <s v="USD"/>
    <x v="39"/>
  </r>
  <r>
    <x v="22"/>
    <n v="13349.246840999998"/>
    <s v="USD"/>
    <x v="39"/>
  </r>
  <r>
    <x v="36"/>
    <n v="16946.600999999999"/>
    <s v="USD"/>
    <x v="39"/>
  </r>
  <r>
    <x v="7"/>
    <n v="14937.508683999999"/>
    <s v="USD"/>
    <x v="39"/>
  </r>
  <r>
    <x v="11"/>
    <n v="15021.660303999999"/>
    <s v="USD"/>
    <x v="39"/>
  </r>
  <r>
    <x v="10"/>
    <n v="13470.953530999999"/>
    <s v="USD"/>
    <x v="39"/>
  </r>
  <r>
    <x v="9"/>
    <n v="17515.885302999999"/>
    <s v="USD"/>
    <x v="39"/>
  </r>
  <r>
    <x v="18"/>
    <n v="13679.639533"/>
    <s v="USD"/>
    <x v="39"/>
  </r>
  <r>
    <x v="0"/>
    <n v="853.98116299999992"/>
    <s v="USD"/>
    <x v="39"/>
  </r>
  <r>
    <x v="1"/>
    <n v="873.61482599999988"/>
    <s v="USD"/>
    <x v="39"/>
  </r>
  <r>
    <x v="7"/>
    <n v="812.77485799999999"/>
    <s v="USD"/>
    <x v="39"/>
  </r>
  <r>
    <x v="0"/>
    <n v="1422.2031949999998"/>
    <s v="USD"/>
    <x v="26"/>
  </r>
  <r>
    <x v="4"/>
    <n v="1157.1266209999999"/>
    <s v="USD"/>
    <x v="0"/>
  </r>
  <r>
    <x v="5"/>
    <n v="1192.024813"/>
    <s v="USD"/>
    <x v="0"/>
  </r>
  <r>
    <x v="56"/>
    <n v="2207.7198429999999"/>
    <s v="USD"/>
    <x v="5"/>
  </r>
  <r>
    <x v="56"/>
    <n v="1683.3949509999998"/>
    <s v="USD"/>
    <x v="12"/>
  </r>
  <r>
    <x v="56"/>
    <n v="1558.1810859999998"/>
    <s v="USD"/>
    <x v="20"/>
  </r>
  <r>
    <x v="56"/>
    <n v="1881.1323929999999"/>
    <s v="USD"/>
    <x v="21"/>
  </r>
  <r>
    <x v="56"/>
    <n v="2265.1932659999998"/>
    <s v="USD"/>
    <x v="16"/>
  </r>
  <r>
    <x v="56"/>
    <n v="1378.0450319999998"/>
    <s v="USD"/>
    <x v="40"/>
  </r>
  <r>
    <x v="56"/>
    <n v="1433.8929779999999"/>
    <s v="USD"/>
    <x v="0"/>
  </r>
  <r>
    <x v="56"/>
    <n v="1450.4801150000001"/>
    <s v="USD"/>
    <x v="30"/>
  </r>
  <r>
    <x v="56"/>
    <n v="1484.882672"/>
    <s v="USD"/>
    <x v="6"/>
  </r>
  <r>
    <x v="56"/>
    <n v="1827.3328429999999"/>
    <s v="USD"/>
    <x v="7"/>
  </r>
  <r>
    <x v="56"/>
    <n v="1221.2974619999998"/>
    <s v="USD"/>
    <x v="8"/>
  </r>
  <r>
    <x v="56"/>
    <n v="2037.2618769999999"/>
    <s v="USD"/>
    <x v="2"/>
  </r>
  <r>
    <x v="0"/>
    <n v="18807.537552999998"/>
    <s v="USD"/>
    <x v="5"/>
  </r>
  <r>
    <x v="30"/>
    <n v="21683.792522"/>
    <s v="USD"/>
    <x v="5"/>
  </r>
  <r>
    <x v="1"/>
    <n v="20619.659374999999"/>
    <s v="USD"/>
    <x v="5"/>
  </r>
  <r>
    <x v="21"/>
    <n v="22025.349863999996"/>
    <s v="USD"/>
    <x v="5"/>
  </r>
  <r>
    <x v="19"/>
    <n v="24788.934134999996"/>
    <s v="USD"/>
    <x v="5"/>
  </r>
  <r>
    <x v="31"/>
    <n v="28489.754243999996"/>
    <s v="USD"/>
    <x v="5"/>
  </r>
  <r>
    <x v="11"/>
    <n v="28149.401174999999"/>
    <s v="USD"/>
    <x v="5"/>
  </r>
  <r>
    <x v="10"/>
    <n v="19472.177227999997"/>
    <s v="USD"/>
    <x v="5"/>
  </r>
  <r>
    <x v="9"/>
    <n v="21763.946133999998"/>
    <s v="USD"/>
    <x v="5"/>
  </r>
  <r>
    <x v="18"/>
    <n v="18997.508789"/>
    <s v="USD"/>
    <x v="5"/>
  </r>
  <r>
    <x v="4"/>
    <n v="4035.9016109999998"/>
    <s v="USD"/>
    <x v="5"/>
  </r>
  <r>
    <x v="5"/>
    <n v="3759.1191329999997"/>
    <s v="USD"/>
    <x v="5"/>
  </r>
  <r>
    <x v="52"/>
    <n v="3806.2023999999997"/>
    <s v="USD"/>
    <x v="5"/>
  </r>
  <r>
    <x v="15"/>
    <n v="292.36119499999995"/>
    <s v="USD"/>
    <x v="31"/>
  </r>
  <r>
    <x v="0"/>
    <n v="959.65363200000002"/>
    <s v="USD"/>
    <x v="40"/>
  </r>
  <r>
    <x v="31"/>
    <n v="812.42293999999993"/>
    <s v="USD"/>
    <x v="40"/>
  </r>
  <r>
    <x v="0"/>
    <n v="3816.4965159999997"/>
    <s v="USD"/>
    <x v="5"/>
  </r>
  <r>
    <x v="30"/>
    <n v="3722.9919719999994"/>
    <s v="USD"/>
    <x v="5"/>
  </r>
  <r>
    <x v="1"/>
    <n v="3440.3050919999996"/>
    <s v="USD"/>
    <x v="5"/>
  </r>
  <r>
    <x v="10"/>
    <n v="3330.2003769999997"/>
    <s v="USD"/>
    <x v="5"/>
  </r>
  <r>
    <x v="11"/>
    <n v="3997.1378089999998"/>
    <s v="USD"/>
    <x v="5"/>
  </r>
  <r>
    <x v="9"/>
    <n v="3653.454553"/>
    <s v="USD"/>
    <x v="5"/>
  </r>
  <r>
    <x v="18"/>
    <n v="3862.2139569999999"/>
    <s v="USD"/>
    <x v="5"/>
  </r>
  <r>
    <x v="0"/>
    <n v="5552.5426529999995"/>
    <s v="USD"/>
    <x v="5"/>
  </r>
  <r>
    <x v="36"/>
    <n v="7048.7577019999999"/>
    <s v="USD"/>
    <x v="5"/>
  </r>
  <r>
    <x v="33"/>
    <n v="7365.7867709999991"/>
    <s v="USD"/>
    <x v="5"/>
  </r>
  <r>
    <x v="22"/>
    <n v="5649.4055099999996"/>
    <s v="USD"/>
    <x v="5"/>
  </r>
  <r>
    <x v="11"/>
    <n v="5355.8664529999996"/>
    <s v="USD"/>
    <x v="5"/>
  </r>
  <r>
    <x v="10"/>
    <n v="5589.1987199999994"/>
    <s v="USD"/>
    <x v="5"/>
  </r>
  <r>
    <x v="9"/>
    <n v="5163.6924709999994"/>
    <s v="USD"/>
    <x v="5"/>
  </r>
  <r>
    <x v="18"/>
    <n v="5293.3910609999994"/>
    <s v="USD"/>
    <x v="5"/>
  </r>
  <r>
    <x v="0"/>
    <n v="2497.1085999999996"/>
    <s v="USD"/>
    <x v="5"/>
  </r>
  <r>
    <x v="30"/>
    <n v="2346.6461619999995"/>
    <s v="USD"/>
    <x v="5"/>
  </r>
  <r>
    <x v="11"/>
    <n v="1746.375239"/>
    <s v="USD"/>
    <x v="5"/>
  </r>
  <r>
    <x v="10"/>
    <n v="2008.3651559999998"/>
    <s v="USD"/>
    <x v="5"/>
  </r>
  <r>
    <x v="9"/>
    <n v="2180.0733569999998"/>
    <s v="USD"/>
    <x v="5"/>
  </r>
  <r>
    <x v="18"/>
    <n v="2232.1548199999997"/>
    <s v="USD"/>
    <x v="5"/>
  </r>
  <r>
    <x v="0"/>
    <n v="6320.7528929999999"/>
    <s v="USD"/>
    <x v="5"/>
  </r>
  <r>
    <x v="30"/>
    <n v="6550.5080129999997"/>
    <s v="USD"/>
    <x v="5"/>
  </r>
  <r>
    <x v="22"/>
    <n v="7203.8043349999998"/>
    <s v="USD"/>
    <x v="5"/>
  </r>
  <r>
    <x v="33"/>
    <n v="7687.9958259999994"/>
    <s v="USD"/>
    <x v="5"/>
  </r>
  <r>
    <x v="36"/>
    <n v="6759.1916139999994"/>
    <s v="USD"/>
    <x v="5"/>
  </r>
  <r>
    <x v="11"/>
    <n v="6094.8078169999999"/>
    <s v="USD"/>
    <x v="5"/>
  </r>
  <r>
    <x v="10"/>
    <n v="7212.6698559999995"/>
    <s v="USD"/>
    <x v="5"/>
  </r>
  <r>
    <x v="9"/>
    <n v="8133.0235769999999"/>
    <s v="USD"/>
    <x v="5"/>
  </r>
  <r>
    <x v="18"/>
    <n v="5786.6809699999994"/>
    <s v="USD"/>
    <x v="5"/>
  </r>
  <r>
    <x v="0"/>
    <n v="684.31278299999997"/>
    <s v="USD"/>
    <x v="5"/>
  </r>
  <r>
    <x v="1"/>
    <n v="784.62038899999993"/>
    <s v="USD"/>
    <x v="5"/>
  </r>
  <r>
    <x v="11"/>
    <n v="821.39376199999992"/>
    <s v="USD"/>
    <x v="5"/>
  </r>
  <r>
    <x v="10"/>
    <n v="1092.6906409999999"/>
    <s v="USD"/>
    <x v="5"/>
  </r>
  <r>
    <x v="9"/>
    <n v="1033.7018439999999"/>
    <s v="USD"/>
    <x v="5"/>
  </r>
  <r>
    <x v="18"/>
    <n v="658.4252009999999"/>
    <s v="USD"/>
    <x v="5"/>
  </r>
  <r>
    <x v="40"/>
    <n v="0"/>
    <s v="USD"/>
    <x v="12"/>
  </r>
  <r>
    <x v="0"/>
    <n v="293.10138899999998"/>
    <s v="USD"/>
    <x v="5"/>
  </r>
  <r>
    <x v="10"/>
    <n v="231.64059099999997"/>
    <s v="USD"/>
    <x v="5"/>
  </r>
  <r>
    <x v="11"/>
    <n v="217.68735099999998"/>
    <s v="USD"/>
    <x v="5"/>
  </r>
  <r>
    <x v="9"/>
    <n v="302.52291299999996"/>
    <s v="USD"/>
    <x v="5"/>
  </r>
  <r>
    <x v="18"/>
    <n v="226.95692599999998"/>
    <s v="USD"/>
    <x v="5"/>
  </r>
  <r>
    <x v="31"/>
    <n v="23390.461051999999"/>
    <s v="USD"/>
    <x v="46"/>
  </r>
  <r>
    <x v="21"/>
    <n v="28598.242742999999"/>
    <s v="USD"/>
    <x v="46"/>
  </r>
  <r>
    <x v="11"/>
    <n v="24388.042594999999"/>
    <s v="USD"/>
    <x v="46"/>
  </r>
  <r>
    <x v="19"/>
    <n v="29036.730169999999"/>
    <s v="USD"/>
    <x v="46"/>
  </r>
  <r>
    <x v="10"/>
    <n v="18614.388765"/>
    <s v="USD"/>
    <x v="46"/>
  </r>
  <r>
    <x v="9"/>
    <n v="17358.335455999997"/>
    <s v="USD"/>
    <x v="46"/>
  </r>
  <r>
    <x v="1"/>
    <n v="24467.766427999995"/>
    <s v="USD"/>
    <x v="46"/>
  </r>
  <r>
    <x v="18"/>
    <n v="27230.026032999998"/>
    <s v="USD"/>
    <x v="46"/>
  </r>
  <r>
    <x v="30"/>
    <n v="25014.284105999999"/>
    <s v="USD"/>
    <x v="46"/>
  </r>
  <r>
    <x v="0"/>
    <n v="27973.491566999997"/>
    <s v="USD"/>
    <x v="46"/>
  </r>
  <r>
    <x v="5"/>
    <n v="930.75142299999993"/>
    <s v="USD"/>
    <x v="1"/>
  </r>
  <r>
    <x v="4"/>
    <n v="1032.1741219999999"/>
    <s v="USD"/>
    <x v="1"/>
  </r>
  <r>
    <x v="40"/>
    <n v="242.73766999999998"/>
    <s v="USD"/>
    <x v="8"/>
  </r>
  <r>
    <x v="15"/>
    <n v="367.164693"/>
    <s v="USD"/>
    <x v="7"/>
  </r>
  <r>
    <x v="56"/>
    <n v="1809.0416819999998"/>
    <s v="USD"/>
    <x v="17"/>
  </r>
  <r>
    <x v="56"/>
    <n v="1310.0274459999998"/>
    <s v="USD"/>
    <x v="14"/>
  </r>
  <r>
    <x v="56"/>
    <n v="1343.1677629999999"/>
    <s v="USD"/>
    <x v="38"/>
  </r>
  <r>
    <x v="56"/>
    <n v="1667.5185099999997"/>
    <s v="USD"/>
    <x v="22"/>
  </r>
  <r>
    <x v="56"/>
    <n v="1243.0426329999998"/>
    <s v="USD"/>
    <x v="9"/>
  </r>
  <r>
    <x v="56"/>
    <n v="1556.0184709999999"/>
    <s v="USD"/>
    <x v="11"/>
  </r>
  <r>
    <x v="56"/>
    <n v="2072.527079"/>
    <s v="USD"/>
    <x v="1"/>
  </r>
  <r>
    <x v="56"/>
    <n v="1670.8675619999997"/>
    <s v="USD"/>
    <x v="46"/>
  </r>
  <r>
    <x v="56"/>
    <n v="1663.1102739999999"/>
    <s v="USD"/>
    <x v="13"/>
  </r>
  <r>
    <x v="56"/>
    <n v="2123.9194549999997"/>
    <s v="USD"/>
    <x v="55"/>
  </r>
  <r>
    <x v="56"/>
    <n v="1619.4782729999999"/>
    <s v="USD"/>
    <x v="49"/>
  </r>
  <r>
    <x v="56"/>
    <n v="1597.5382779999998"/>
    <s v="USD"/>
    <x v="54"/>
  </r>
  <r>
    <x v="36"/>
    <n v="8419.3788420000001"/>
    <s v="USD"/>
    <x v="46"/>
  </r>
  <r>
    <x v="18"/>
    <n v="5350.4141249999993"/>
    <s v="USD"/>
    <x v="46"/>
  </r>
  <r>
    <x v="30"/>
    <n v="7205.4503919999997"/>
    <s v="USD"/>
    <x v="46"/>
  </r>
  <r>
    <x v="33"/>
    <n v="6875.389381"/>
    <s v="USD"/>
    <x v="46"/>
  </r>
  <r>
    <x v="11"/>
    <n v="7981.6669379999994"/>
    <s v="USD"/>
    <x v="46"/>
  </r>
  <r>
    <x v="0"/>
    <n v="6405.5925709999992"/>
    <s v="USD"/>
    <x v="46"/>
  </r>
  <r>
    <x v="9"/>
    <n v="5594.7182759999996"/>
    <s v="USD"/>
    <x v="46"/>
  </r>
  <r>
    <x v="10"/>
    <n v="8426.2583930000001"/>
    <s v="USD"/>
    <x v="46"/>
  </r>
  <r>
    <x v="22"/>
    <n v="8517.3619369999997"/>
    <s v="USD"/>
    <x v="46"/>
  </r>
  <r>
    <x v="0"/>
    <n v="3181.1010209999999"/>
    <s v="USD"/>
    <x v="46"/>
  </r>
  <r>
    <x v="30"/>
    <n v="3336.2207129999997"/>
    <s v="USD"/>
    <x v="46"/>
  </r>
  <r>
    <x v="1"/>
    <n v="4203.7020130000001"/>
    <s v="USD"/>
    <x v="46"/>
  </r>
  <r>
    <x v="11"/>
    <n v="4118.5330549999999"/>
    <s v="USD"/>
    <x v="46"/>
  </r>
  <r>
    <x v="10"/>
    <n v="4059.9959889999996"/>
    <s v="USD"/>
    <x v="46"/>
  </r>
  <r>
    <x v="9"/>
    <n v="3627.2870829999997"/>
    <s v="USD"/>
    <x v="46"/>
  </r>
  <r>
    <x v="18"/>
    <n v="3535.7849729999998"/>
    <s v="USD"/>
    <x v="46"/>
  </r>
  <r>
    <x v="10"/>
    <n v="2422.9441109999998"/>
    <s v="USD"/>
    <x v="46"/>
  </r>
  <r>
    <x v="9"/>
    <n v="2177.3605699999998"/>
    <s v="USD"/>
    <x v="46"/>
  </r>
  <r>
    <x v="18"/>
    <n v="2294.8905489999997"/>
    <s v="USD"/>
    <x v="46"/>
  </r>
  <r>
    <x v="30"/>
    <n v="2179.3750089999999"/>
    <s v="USD"/>
    <x v="46"/>
  </r>
  <r>
    <x v="0"/>
    <n v="1933.7314429999999"/>
    <s v="USD"/>
    <x v="46"/>
  </r>
  <r>
    <x v="11"/>
    <n v="2285.2783169999998"/>
    <s v="USD"/>
    <x v="46"/>
  </r>
  <r>
    <x v="22"/>
    <n v="8008.6370279999992"/>
    <s v="USD"/>
    <x v="46"/>
  </r>
  <r>
    <x v="10"/>
    <n v="7987.243774999999"/>
    <s v="USD"/>
    <x v="46"/>
  </r>
  <r>
    <x v="9"/>
    <n v="5388.5221109999993"/>
    <s v="USD"/>
    <x v="46"/>
  </r>
  <r>
    <x v="18"/>
    <n v="5661.2750249999999"/>
    <s v="USD"/>
    <x v="46"/>
  </r>
  <r>
    <x v="36"/>
    <n v="6969.7610289999993"/>
    <s v="USD"/>
    <x v="46"/>
  </r>
  <r>
    <x v="33"/>
    <n v="8088.3478269999996"/>
    <s v="USD"/>
    <x v="46"/>
  </r>
  <r>
    <x v="11"/>
    <n v="6511.2482329999993"/>
    <s v="USD"/>
    <x v="46"/>
  </r>
  <r>
    <x v="0"/>
    <n v="7891.8619919999992"/>
    <s v="USD"/>
    <x v="46"/>
  </r>
  <r>
    <x v="0"/>
    <n v="1256.6398389999999"/>
    <s v="USD"/>
    <x v="46"/>
  </r>
  <r>
    <x v="1"/>
    <n v="1042.6942749999998"/>
    <s v="USD"/>
    <x v="46"/>
  </r>
  <r>
    <x v="5"/>
    <n v="2847.3863739999997"/>
    <s v="USD"/>
    <x v="46"/>
  </r>
  <r>
    <x v="4"/>
    <n v="2971.9979309999999"/>
    <s v="USD"/>
    <x v="46"/>
  </r>
  <r>
    <x v="52"/>
    <n v="2531.8589590000001"/>
    <s v="USD"/>
    <x v="46"/>
  </r>
  <r>
    <x v="0"/>
    <n v="1318.6878529999999"/>
    <s v="USD"/>
    <x v="5"/>
  </r>
  <r>
    <x v="1"/>
    <n v="1273.3703499999999"/>
    <s v="USD"/>
    <x v="5"/>
  </r>
  <r>
    <x v="11"/>
    <n v="1423.3714529999997"/>
    <s v="USD"/>
    <x v="5"/>
  </r>
  <r>
    <x v="10"/>
    <n v="1463.4022969999999"/>
    <s v="USD"/>
    <x v="5"/>
  </r>
  <r>
    <x v="9"/>
    <n v="1182.8770029999998"/>
    <s v="USD"/>
    <x v="5"/>
  </r>
  <r>
    <x v="18"/>
    <n v="939.21048899999994"/>
    <s v="USD"/>
    <x v="5"/>
  </r>
  <r>
    <x v="0"/>
    <n v="1208.8945819999999"/>
    <s v="USD"/>
    <x v="46"/>
  </r>
  <r>
    <x v="1"/>
    <n v="1337.5367319999998"/>
    <s v="USD"/>
    <x v="46"/>
  </r>
  <r>
    <x v="0"/>
    <n v="1272.6990989999999"/>
    <s v="USD"/>
    <x v="1"/>
  </r>
  <r>
    <x v="36"/>
    <n v="1315.7833289999999"/>
    <s v="USD"/>
    <x v="1"/>
  </r>
  <r>
    <x v="22"/>
    <n v="1271.5082029999999"/>
    <s v="USD"/>
    <x v="1"/>
  </r>
  <r>
    <x v="28"/>
    <n v="1110.569859"/>
    <s v="USD"/>
    <x v="1"/>
  </r>
  <r>
    <x v="35"/>
    <n v="1327.9660029999998"/>
    <s v="USD"/>
    <x v="1"/>
  </r>
  <r>
    <x v="34"/>
    <n v="1349.6689849999998"/>
    <s v="USD"/>
    <x v="1"/>
  </r>
  <r>
    <x v="33"/>
    <n v="937.5671759999999"/>
    <s v="USD"/>
    <x v="1"/>
  </r>
  <r>
    <x v="12"/>
    <n v="1182.2630329999997"/>
    <s v="USD"/>
    <x v="1"/>
  </r>
  <r>
    <x v="18"/>
    <n v="1207.8432869999997"/>
    <s v="USD"/>
    <x v="1"/>
  </r>
  <r>
    <x v="8"/>
    <n v="745.15"/>
    <s v="GBP"/>
    <x v="35"/>
  </r>
  <r>
    <x v="8"/>
    <n v="2095.5700000000002"/>
    <s v="GBP"/>
    <x v="25"/>
  </r>
  <r>
    <x v="1"/>
    <n v="10710.69"/>
    <s v="GBP"/>
    <x v="48"/>
  </r>
  <r>
    <x v="0"/>
    <n v="9891.99"/>
    <s v="GBP"/>
    <x v="48"/>
  </r>
  <r>
    <x v="53"/>
    <n v="252.63"/>
    <s v="GBP"/>
    <x v="29"/>
  </r>
  <r>
    <x v="0"/>
    <n v="4812.1000000000004"/>
    <s v="GBP"/>
    <x v="6"/>
  </r>
  <r>
    <x v="1"/>
    <n v="4655.6400000000003"/>
    <s v="GBP"/>
    <x v="6"/>
  </r>
  <r>
    <x v="13"/>
    <n v="751.67"/>
    <s v="GBP"/>
    <x v="27"/>
  </r>
  <r>
    <x v="30"/>
    <n v="1127.0582119999997"/>
    <s v="USD"/>
    <x v="35"/>
  </r>
  <r>
    <x v="21"/>
    <n v="1614.1429079999998"/>
    <s v="USD"/>
    <x v="35"/>
  </r>
  <r>
    <x v="27"/>
    <n v="1647.8831319999997"/>
    <s v="USD"/>
    <x v="35"/>
  </r>
  <r>
    <x v="12"/>
    <n v="1774.8829979999998"/>
    <s v="USD"/>
    <x v="35"/>
  </r>
  <r>
    <x v="4"/>
    <n v="1266.1831279999999"/>
    <s v="USD"/>
    <x v="35"/>
  </r>
  <r>
    <x v="5"/>
    <n v="1264.083625"/>
    <s v="USD"/>
    <x v="35"/>
  </r>
  <r>
    <x v="21"/>
    <n v="1288.045948"/>
    <s v="USD"/>
    <x v="35"/>
  </r>
  <r>
    <x v="11"/>
    <n v="957.16379499999994"/>
    <s v="USD"/>
    <x v="35"/>
  </r>
  <r>
    <x v="12"/>
    <n v="1229.172742"/>
    <s v="USD"/>
    <x v="35"/>
  </r>
  <r>
    <x v="18"/>
    <n v="1320.3661519999998"/>
    <s v="USD"/>
    <x v="35"/>
  </r>
  <r>
    <x v="9"/>
    <n v="1481.5493979999999"/>
    <s v="USD"/>
    <x v="35"/>
  </r>
  <r>
    <x v="10"/>
    <n v="1414.3447219999998"/>
    <s v="USD"/>
    <x v="35"/>
  </r>
  <r>
    <x v="4"/>
    <n v="1188.4871109999997"/>
    <s v="USD"/>
    <x v="35"/>
  </r>
  <r>
    <x v="5"/>
    <n v="1309.9492419999999"/>
    <s v="USD"/>
    <x v="35"/>
  </r>
  <r>
    <x v="27"/>
    <n v="954.08639899999991"/>
    <s v="USD"/>
    <x v="35"/>
  </r>
  <r>
    <x v="30"/>
    <n v="6754.423914"/>
    <s v="USD"/>
    <x v="15"/>
  </r>
  <r>
    <x v="7"/>
    <n v="8267.6421589999991"/>
    <s v="USD"/>
    <x v="15"/>
  </r>
  <r>
    <x v="28"/>
    <n v="6718.7306479999988"/>
    <s v="USD"/>
    <x v="15"/>
  </r>
  <r>
    <x v="33"/>
    <n v="5495.8845409999994"/>
    <s v="USD"/>
    <x v="15"/>
  </r>
  <r>
    <x v="34"/>
    <n v="6806.0711389999997"/>
    <s v="USD"/>
    <x v="15"/>
  </r>
  <r>
    <x v="35"/>
    <n v="7178.8792109999995"/>
    <s v="USD"/>
    <x v="15"/>
  </r>
  <r>
    <x v="22"/>
    <n v="5137.7637289999993"/>
    <s v="USD"/>
    <x v="15"/>
  </r>
  <r>
    <x v="36"/>
    <n v="5623.4839709999997"/>
    <s v="USD"/>
    <x v="15"/>
  </r>
  <r>
    <x v="19"/>
    <n v="5621.9054850000002"/>
    <s v="USD"/>
    <x v="15"/>
  </r>
  <r>
    <x v="1"/>
    <n v="5804.8616849999999"/>
    <s v="USD"/>
    <x v="15"/>
  </r>
  <r>
    <x v="31"/>
    <n v="7701.1364989999993"/>
    <s v="USD"/>
    <x v="15"/>
  </r>
  <r>
    <x v="0"/>
    <n v="6740.4974279999988"/>
    <s v="USD"/>
    <x v="15"/>
  </r>
  <r>
    <x v="10"/>
    <n v="5691.7896769999998"/>
    <s v="USD"/>
    <x v="15"/>
  </r>
  <r>
    <x v="9"/>
    <n v="5149.2120399999994"/>
    <s v="USD"/>
    <x v="15"/>
  </r>
  <r>
    <x v="18"/>
    <n v="5358.5668919999998"/>
    <s v="USD"/>
    <x v="15"/>
  </r>
  <r>
    <x v="11"/>
    <n v="6722.7471779999987"/>
    <s v="USD"/>
    <x v="15"/>
  </r>
  <r>
    <x v="5"/>
    <n v="5333.7258029999994"/>
    <s v="USD"/>
    <x v="15"/>
  </r>
  <r>
    <x v="4"/>
    <n v="7842.3674350000001"/>
    <s v="USD"/>
    <x v="15"/>
  </r>
  <r>
    <x v="12"/>
    <n v="7627.0913739999987"/>
    <s v="USD"/>
    <x v="15"/>
  </r>
  <r>
    <x v="0"/>
    <n v="5183.8865959999994"/>
    <s v="USD"/>
    <x v="24"/>
  </r>
  <r>
    <x v="33"/>
    <n v="4473.057855"/>
    <s v="USD"/>
    <x v="24"/>
  </r>
  <r>
    <x v="28"/>
    <n v="4530.3306229999989"/>
    <s v="USD"/>
    <x v="24"/>
  </r>
  <r>
    <x v="34"/>
    <n v="4375.2658110000002"/>
    <s v="USD"/>
    <x v="24"/>
  </r>
  <r>
    <x v="35"/>
    <n v="4146.1075110000002"/>
    <s v="USD"/>
    <x v="24"/>
  </r>
  <r>
    <x v="22"/>
    <n v="4350.6511019999998"/>
    <s v="USD"/>
    <x v="24"/>
  </r>
  <r>
    <x v="36"/>
    <n v="4919.98171"/>
    <s v="USD"/>
    <x v="24"/>
  </r>
  <r>
    <x v="1"/>
    <n v="6753.5173649999988"/>
    <s v="USD"/>
    <x v="24"/>
  </r>
  <r>
    <x v="19"/>
    <n v="5155.2872559999996"/>
    <s v="USD"/>
    <x v="24"/>
  </r>
  <r>
    <x v="31"/>
    <n v="4499.372472"/>
    <s v="USD"/>
    <x v="24"/>
  </r>
  <r>
    <x v="4"/>
    <n v="5046.549739"/>
    <s v="USD"/>
    <x v="24"/>
  </r>
  <r>
    <x v="5"/>
    <n v="6358.8608789999998"/>
    <s v="USD"/>
    <x v="24"/>
  </r>
  <r>
    <x v="0"/>
    <n v="4344.4640679999993"/>
    <s v="USD"/>
    <x v="24"/>
  </r>
  <r>
    <x v="11"/>
    <n v="4188.341101"/>
    <s v="USD"/>
    <x v="24"/>
  </r>
  <r>
    <x v="10"/>
    <n v="5681.207097999999"/>
    <s v="USD"/>
    <x v="24"/>
  </r>
  <r>
    <x v="9"/>
    <n v="5972.8291279999994"/>
    <s v="USD"/>
    <x v="24"/>
  </r>
  <r>
    <x v="18"/>
    <n v="4264.3478429999996"/>
    <s v="USD"/>
    <x v="24"/>
  </r>
  <r>
    <x v="12"/>
    <n v="5896.2478609999989"/>
    <s v="USD"/>
    <x v="24"/>
  </r>
  <r>
    <x v="0"/>
    <n v="815.5483559999999"/>
    <s v="USD"/>
    <x v="52"/>
  </r>
  <r>
    <x v="1"/>
    <n v="742.99630999999999"/>
    <s v="USD"/>
    <x v="52"/>
  </r>
  <r>
    <x v="21"/>
    <n v="578.31892299999993"/>
    <s v="USD"/>
    <x v="52"/>
  </r>
  <r>
    <x v="19"/>
    <n v="765.13764600000002"/>
    <s v="USD"/>
    <x v="52"/>
  </r>
  <r>
    <x v="0"/>
    <n v="285.38800499999996"/>
    <s v="USD"/>
    <x v="23"/>
  </r>
  <r>
    <x v="1"/>
    <n v="476.52955699999995"/>
    <s v="USD"/>
    <x v="23"/>
  </r>
  <r>
    <x v="0"/>
    <n v="1479.4145659999999"/>
    <s v="USD"/>
    <x v="26"/>
  </r>
  <r>
    <x v="30"/>
    <n v="1246.8856049999999"/>
    <s v="USD"/>
    <x v="26"/>
  </r>
  <r>
    <x v="5"/>
    <n v="1745.0046109999998"/>
    <s v="USD"/>
    <x v="26"/>
  </r>
  <r>
    <x v="36"/>
    <n v="1679.4943549999998"/>
    <s v="USD"/>
    <x v="26"/>
  </r>
  <r>
    <x v="22"/>
    <n v="1700.751094"/>
    <s v="USD"/>
    <x v="26"/>
  </r>
  <r>
    <x v="28"/>
    <n v="1535.2487919999999"/>
    <s v="USD"/>
    <x v="26"/>
  </r>
  <r>
    <x v="33"/>
    <n v="1435.6686890000001"/>
    <s v="USD"/>
    <x v="26"/>
  </r>
  <r>
    <x v="12"/>
    <n v="1670.1918519999999"/>
    <s v="USD"/>
    <x v="26"/>
  </r>
  <r>
    <x v="0"/>
    <n v="1270.1145939999999"/>
    <s v="USD"/>
    <x v="26"/>
  </r>
  <r>
    <x v="5"/>
    <n v="1408.5874670000001"/>
    <s v="USD"/>
    <x v="26"/>
  </r>
  <r>
    <x v="21"/>
    <n v="1400.1928849999997"/>
    <s v="USD"/>
    <x v="26"/>
  </r>
  <r>
    <x v="12"/>
    <n v="1408.6005009999999"/>
    <s v="USD"/>
    <x v="26"/>
  </r>
  <r>
    <x v="10"/>
    <n v="1158.5713369999999"/>
    <s v="USD"/>
    <x v="26"/>
  </r>
  <r>
    <x v="11"/>
    <n v="1139.138672"/>
    <s v="USD"/>
    <x v="26"/>
  </r>
  <r>
    <x v="18"/>
    <n v="1347.6041249999998"/>
    <s v="USD"/>
    <x v="26"/>
  </r>
  <r>
    <x v="9"/>
    <n v="1329.3136499999998"/>
    <s v="USD"/>
    <x v="26"/>
  </r>
  <r>
    <x v="7"/>
    <n v="454.78026999999997"/>
    <s v="USD"/>
    <x v="25"/>
  </r>
  <r>
    <x v="0"/>
    <n v="7900.346782999999"/>
    <s v="USD"/>
    <x v="39"/>
  </r>
  <r>
    <x v="30"/>
    <n v="7720.868602999999"/>
    <s v="USD"/>
    <x v="39"/>
  </r>
  <r>
    <x v="5"/>
    <n v="7084.1799979999987"/>
    <s v="USD"/>
    <x v="39"/>
  </r>
  <r>
    <x v="4"/>
    <n v="7637.7703359999987"/>
    <s v="USD"/>
    <x v="39"/>
  </r>
  <r>
    <x v="36"/>
    <n v="4901.6902060000002"/>
    <s v="USD"/>
    <x v="39"/>
  </r>
  <r>
    <x v="28"/>
    <n v="7415.6147239999991"/>
    <s v="USD"/>
    <x v="39"/>
  </r>
  <r>
    <x v="33"/>
    <n v="5761.2351719999997"/>
    <s v="USD"/>
    <x v="39"/>
  </r>
  <r>
    <x v="34"/>
    <n v="5601.7418869999992"/>
    <s v="USD"/>
    <x v="39"/>
  </r>
  <r>
    <x v="35"/>
    <n v="5317.3616159999992"/>
    <s v="USD"/>
    <x v="39"/>
  </r>
  <r>
    <x v="22"/>
    <n v="7097.0099129999999"/>
    <s v="USD"/>
    <x v="39"/>
  </r>
  <r>
    <x v="31"/>
    <n v="5644.0217819999989"/>
    <s v="USD"/>
    <x v="39"/>
  </r>
  <r>
    <x v="7"/>
    <n v="6593.3542010000001"/>
    <s v="USD"/>
    <x v="39"/>
  </r>
  <r>
    <x v="1"/>
    <n v="5961.1928529999996"/>
    <s v="USD"/>
    <x v="39"/>
  </r>
  <r>
    <x v="12"/>
    <n v="8216.2779090000004"/>
    <s v="USD"/>
    <x v="39"/>
  </r>
  <r>
    <x v="19"/>
    <n v="5074.8016199999993"/>
    <s v="USD"/>
    <x v="39"/>
  </r>
  <r>
    <x v="0"/>
    <n v="5032.6476060000005"/>
    <s v="USD"/>
    <x v="4"/>
  </r>
  <r>
    <x v="4"/>
    <n v="4798.0753939999995"/>
    <s v="USD"/>
    <x v="4"/>
  </r>
  <r>
    <x v="36"/>
    <n v="6429.074693999999"/>
    <s v="USD"/>
    <x v="4"/>
  </r>
  <r>
    <x v="28"/>
    <n v="5494.6034359999994"/>
    <s v="USD"/>
    <x v="4"/>
  </r>
  <r>
    <x v="33"/>
    <n v="6694.5971679999993"/>
    <s v="USD"/>
    <x v="4"/>
  </r>
  <r>
    <x v="34"/>
    <n v="4667.0799209999996"/>
    <s v="USD"/>
    <x v="4"/>
  </r>
  <r>
    <x v="22"/>
    <n v="4899.0676279999989"/>
    <s v="USD"/>
    <x v="4"/>
  </r>
  <r>
    <x v="35"/>
    <n v="6451.7154379999993"/>
    <s v="USD"/>
    <x v="4"/>
  </r>
  <r>
    <x v="31"/>
    <n v="4099.4156069999999"/>
    <s v="USD"/>
    <x v="4"/>
  </r>
  <r>
    <x v="5"/>
    <n v="3974.8338909999993"/>
    <s v="USD"/>
    <x v="4"/>
  </r>
  <r>
    <x v="1"/>
    <n v="6209.6695989999989"/>
    <s v="USD"/>
    <x v="4"/>
  </r>
  <r>
    <x v="7"/>
    <n v="5864.8016209999996"/>
    <s v="USD"/>
    <x v="4"/>
  </r>
  <r>
    <x v="11"/>
    <n v="4541.6369319999994"/>
    <s v="USD"/>
    <x v="4"/>
  </r>
  <r>
    <x v="18"/>
    <n v="5595.6406029999989"/>
    <s v="USD"/>
    <x v="4"/>
  </r>
  <r>
    <x v="9"/>
    <n v="5998.5644179999999"/>
    <s v="USD"/>
    <x v="4"/>
  </r>
  <r>
    <x v="10"/>
    <n v="5396.1363679999995"/>
    <s v="USD"/>
    <x v="4"/>
  </r>
  <r>
    <x v="19"/>
    <n v="5228.4501849999997"/>
    <s v="USD"/>
    <x v="4"/>
  </r>
  <r>
    <x v="12"/>
    <n v="4283.4488269999993"/>
    <s v="USD"/>
    <x v="4"/>
  </r>
  <r>
    <x v="4"/>
    <n v="348.31890099999998"/>
    <s v="USD"/>
    <x v="53"/>
  </r>
  <r>
    <x v="7"/>
    <n v="325.64591499999995"/>
    <s v="USD"/>
    <x v="53"/>
  </r>
  <r>
    <x v="5"/>
    <n v="251.48828599999999"/>
    <s v="USD"/>
    <x v="53"/>
  </r>
  <r>
    <x v="0"/>
    <n v="7913.7021739999991"/>
    <s v="USD"/>
    <x v="5"/>
  </r>
  <r>
    <x v="30"/>
    <n v="5753.7615449999994"/>
    <s v="USD"/>
    <x v="5"/>
  </r>
  <r>
    <x v="1"/>
    <n v="8126.9222929999996"/>
    <s v="USD"/>
    <x v="5"/>
  </r>
  <r>
    <x v="21"/>
    <n v="6954.5891099999999"/>
    <s v="USD"/>
    <x v="5"/>
  </r>
  <r>
    <x v="19"/>
    <n v="7302.4332989999994"/>
    <s v="USD"/>
    <x v="5"/>
  </r>
  <r>
    <x v="31"/>
    <n v="6289.6592569999993"/>
    <s v="USD"/>
    <x v="5"/>
  </r>
  <r>
    <x v="5"/>
    <n v="5991.3507849999996"/>
    <s v="USD"/>
    <x v="5"/>
  </r>
  <r>
    <x v="12"/>
    <n v="6139.8169629999993"/>
    <s v="USD"/>
    <x v="5"/>
  </r>
  <r>
    <x v="7"/>
    <n v="7402.6695609999988"/>
    <s v="USD"/>
    <x v="5"/>
  </r>
  <r>
    <x v="4"/>
    <n v="8633.3511600000002"/>
    <s v="USD"/>
    <x v="5"/>
  </r>
  <r>
    <x v="0"/>
    <n v="1615.7858779999999"/>
    <s v="USD"/>
    <x v="0"/>
  </r>
  <r>
    <x v="30"/>
    <n v="1433.9752979999998"/>
    <s v="USD"/>
    <x v="0"/>
  </r>
  <r>
    <x v="5"/>
    <n v="1778.8991849999998"/>
    <s v="USD"/>
    <x v="0"/>
  </r>
  <r>
    <x v="28"/>
    <n v="1180.7174749999999"/>
    <s v="USD"/>
    <x v="0"/>
  </r>
  <r>
    <x v="22"/>
    <n v="1829.4206839999997"/>
    <s v="USD"/>
    <x v="0"/>
  </r>
  <r>
    <x v="33"/>
    <n v="1400.0152109999997"/>
    <s v="USD"/>
    <x v="0"/>
  </r>
  <r>
    <x v="36"/>
    <n v="1174.3928979999998"/>
    <s v="USD"/>
    <x v="0"/>
  </r>
  <r>
    <x v="12"/>
    <n v="1691.8584759999999"/>
    <s v="USD"/>
    <x v="0"/>
  </r>
  <r>
    <x v="0"/>
    <n v="996.10012599999993"/>
    <s v="USD"/>
    <x v="0"/>
  </r>
  <r>
    <x v="5"/>
    <n v="1331.730771"/>
    <s v="USD"/>
    <x v="0"/>
  </r>
  <r>
    <x v="21"/>
    <n v="1184.9617569999998"/>
    <s v="USD"/>
    <x v="0"/>
  </r>
  <r>
    <x v="12"/>
    <n v="997.49853699999994"/>
    <s v="USD"/>
    <x v="0"/>
  </r>
  <r>
    <x v="10"/>
    <n v="1215.3810549999998"/>
    <s v="USD"/>
    <x v="0"/>
  </r>
  <r>
    <x v="11"/>
    <n v="1250.5076849999998"/>
    <s v="USD"/>
    <x v="0"/>
  </r>
  <r>
    <x v="9"/>
    <n v="1388.585079"/>
    <s v="USD"/>
    <x v="0"/>
  </r>
  <r>
    <x v="18"/>
    <n v="1178.5109559999999"/>
    <s v="USD"/>
    <x v="0"/>
  </r>
  <r>
    <x v="0"/>
    <n v="6894.2492359999987"/>
    <s v="USD"/>
    <x v="21"/>
  </r>
  <r>
    <x v="30"/>
    <n v="7672.7796600000001"/>
    <s v="USD"/>
    <x v="21"/>
  </r>
  <r>
    <x v="1"/>
    <n v="7662.1991389999994"/>
    <s v="USD"/>
    <x v="21"/>
  </r>
  <r>
    <x v="5"/>
    <n v="7001.0018119999995"/>
    <s v="USD"/>
    <x v="21"/>
  </r>
  <r>
    <x v="21"/>
    <n v="6634.3893489999991"/>
    <s v="USD"/>
    <x v="21"/>
  </r>
  <r>
    <x v="19"/>
    <n v="5977.0963909999991"/>
    <s v="USD"/>
    <x v="21"/>
  </r>
  <r>
    <x v="31"/>
    <n v="7651.5479599999999"/>
    <s v="USD"/>
    <x v="21"/>
  </r>
  <r>
    <x v="4"/>
    <n v="6696.9131039999993"/>
    <s v="USD"/>
    <x v="21"/>
  </r>
  <r>
    <x v="7"/>
    <n v="7390.6450100000002"/>
    <s v="USD"/>
    <x v="21"/>
  </r>
  <r>
    <x v="12"/>
    <n v="6748.8175789999996"/>
    <s v="USD"/>
    <x v="21"/>
  </r>
  <r>
    <x v="10"/>
    <n v="5299.6425789999994"/>
    <s v="USD"/>
    <x v="21"/>
  </r>
  <r>
    <x v="11"/>
    <n v="5218.7278499999993"/>
    <s v="USD"/>
    <x v="21"/>
  </r>
  <r>
    <x v="9"/>
    <n v="4688.8093140000001"/>
    <s v="USD"/>
    <x v="21"/>
  </r>
  <r>
    <x v="18"/>
    <n v="7810.6090649999987"/>
    <s v="USD"/>
    <x v="21"/>
  </r>
  <r>
    <x v="0"/>
    <n v="1169.8268819999998"/>
    <s v="USD"/>
    <x v="1"/>
  </r>
  <r>
    <x v="5"/>
    <n v="1301.2651679999999"/>
    <s v="USD"/>
    <x v="1"/>
  </r>
  <r>
    <x v="21"/>
    <n v="1327.1887650000001"/>
    <s v="USD"/>
    <x v="1"/>
  </r>
  <r>
    <x v="12"/>
    <n v="1262.19884"/>
    <s v="USD"/>
    <x v="1"/>
  </r>
  <r>
    <x v="11"/>
    <n v="1369.0440259999998"/>
    <s v="USD"/>
    <x v="1"/>
  </r>
  <r>
    <x v="9"/>
    <n v="929.67989099999988"/>
    <s v="USD"/>
    <x v="1"/>
  </r>
  <r>
    <x v="18"/>
    <n v="868.62520499999982"/>
    <s v="USD"/>
    <x v="1"/>
  </r>
  <r>
    <x v="10"/>
    <n v="1349.0135119999998"/>
    <s v="USD"/>
    <x v="1"/>
  </r>
  <r>
    <x v="0"/>
    <n v="1206.5923660000001"/>
    <s v="USD"/>
    <x v="1"/>
  </r>
  <r>
    <x v="30"/>
    <n v="1261.076544"/>
    <s v="USD"/>
    <x v="1"/>
  </r>
  <r>
    <x v="5"/>
    <n v="1174.1154109999998"/>
    <s v="USD"/>
    <x v="1"/>
  </r>
  <r>
    <x v="12"/>
    <n v="1341.3090459999999"/>
    <s v="USD"/>
    <x v="1"/>
  </r>
  <r>
    <x v="28"/>
    <n v="1041.0763440000001"/>
    <s v="USD"/>
    <x v="1"/>
  </r>
  <r>
    <x v="22"/>
    <n v="1023.1425889999999"/>
    <s v="USD"/>
    <x v="1"/>
  </r>
  <r>
    <x v="36"/>
    <n v="1408.1395089999999"/>
    <s v="USD"/>
    <x v="1"/>
  </r>
  <r>
    <x v="33"/>
    <n v="859.920208"/>
    <s v="USD"/>
    <x v="1"/>
  </r>
  <r>
    <x v="0"/>
    <n v="6329.994342"/>
    <s v="USD"/>
    <x v="46"/>
  </r>
  <r>
    <x v="30"/>
    <n v="7782.4714029999986"/>
    <s v="USD"/>
    <x v="46"/>
  </r>
  <r>
    <x v="21"/>
    <n v="5140.4336409999996"/>
    <s v="USD"/>
    <x v="46"/>
  </r>
  <r>
    <x v="31"/>
    <n v="8038.742823999999"/>
    <s v="USD"/>
    <x v="46"/>
  </r>
  <r>
    <x v="5"/>
    <n v="7256.7793129999991"/>
    <s v="USD"/>
    <x v="46"/>
  </r>
  <r>
    <x v="4"/>
    <n v="7471.4571819999992"/>
    <s v="USD"/>
    <x v="46"/>
  </r>
  <r>
    <x v="1"/>
    <n v="5575.269147"/>
    <s v="USD"/>
    <x v="46"/>
  </r>
  <r>
    <x v="0"/>
    <n v="5339.2498180000002"/>
    <s v="USD"/>
    <x v="14"/>
  </r>
  <r>
    <x v="18"/>
    <n v="7060.7503539999998"/>
    <s v="USD"/>
    <x v="14"/>
  </r>
  <r>
    <x v="30"/>
    <n v="5354.4591239999991"/>
    <s v="USD"/>
    <x v="14"/>
  </r>
  <r>
    <x v="4"/>
    <n v="6699.9194989999996"/>
    <s v="USD"/>
    <x v="14"/>
  </r>
  <r>
    <x v="5"/>
    <n v="5354.2348019999999"/>
    <s v="USD"/>
    <x v="14"/>
  </r>
  <r>
    <x v="31"/>
    <n v="5010.2164350000003"/>
    <s v="USD"/>
    <x v="14"/>
  </r>
  <r>
    <x v="11"/>
    <n v="4515.892038"/>
    <s v="USD"/>
    <x v="14"/>
  </r>
  <r>
    <x v="12"/>
    <n v="4880.5586619999995"/>
    <s v="USD"/>
    <x v="14"/>
  </r>
  <r>
    <x v="21"/>
    <n v="7125.6548720000001"/>
    <s v="USD"/>
    <x v="14"/>
  </r>
  <r>
    <x v="1"/>
    <n v="4427.7012500000001"/>
    <s v="USD"/>
    <x v="14"/>
  </r>
  <r>
    <x v="10"/>
    <n v="5448.6815669999996"/>
    <s v="USD"/>
    <x v="14"/>
  </r>
  <r>
    <x v="19"/>
    <n v="4387.2327379999997"/>
    <s v="USD"/>
    <x v="14"/>
  </r>
  <r>
    <x v="9"/>
    <n v="4397.7031559999996"/>
    <s v="USD"/>
    <x v="14"/>
  </r>
  <r>
    <x v="7"/>
    <n v="5717.9804709999999"/>
    <s v="USD"/>
    <x v="14"/>
  </r>
  <r>
    <x v="13"/>
    <n v="158.832324"/>
    <s v="USD"/>
    <x v="19"/>
  </r>
  <r>
    <x v="13"/>
    <n v="21.771238999999998"/>
    <s v="USD"/>
    <x v="28"/>
  </r>
  <r>
    <x v="13"/>
    <n v="53.452776999999998"/>
    <s v="USD"/>
    <x v="4"/>
  </r>
  <r>
    <x v="7"/>
    <n v="292.27167200000002"/>
    <s v="USD"/>
    <x v="27"/>
  </r>
  <r>
    <x v="0"/>
    <n v="635.99338399999999"/>
    <s v="EUR"/>
    <x v="8"/>
  </r>
  <r>
    <x v="0"/>
    <n v="1381.4239660000001"/>
    <s v="EUR"/>
    <x v="16"/>
  </r>
  <r>
    <x v="53"/>
    <n v="1241.25"/>
    <s v="GBP"/>
    <x v="22"/>
  </r>
  <r>
    <x v="0"/>
    <n v="1703.23"/>
    <s v="GBP"/>
    <x v="56"/>
  </r>
  <r>
    <x v="0"/>
    <n v="2025.86"/>
    <s v="GBP"/>
    <x v="3"/>
  </r>
  <r>
    <x v="0"/>
    <n v="27866.59"/>
    <s v="GBP"/>
    <x v="33"/>
  </r>
  <r>
    <x v="17"/>
    <n v="25415.63"/>
    <s v="GBP"/>
    <x v="33"/>
  </r>
  <r>
    <x v="39"/>
    <n v="28209.23"/>
    <s v="GBP"/>
    <x v="33"/>
  </r>
  <r>
    <x v="0"/>
    <n v="2358.41"/>
    <s v="GBP"/>
    <x v="28"/>
  </r>
  <r>
    <x v="0"/>
    <n v="21646.81"/>
    <s v="GBP"/>
    <x v="30"/>
  </r>
  <r>
    <x v="39"/>
    <n v="26025.56"/>
    <s v="GBP"/>
    <x v="30"/>
  </r>
  <r>
    <x v="0"/>
    <n v="2466.77"/>
    <s v="GBP"/>
    <x v="40"/>
  </r>
  <r>
    <x v="0"/>
    <n v="10980.29"/>
    <s v="GBP"/>
    <x v="38"/>
  </r>
  <r>
    <x v="0"/>
    <n v="3234.77"/>
    <s v="GBP"/>
    <x v="13"/>
  </r>
  <r>
    <x v="7"/>
    <n v="2221.66"/>
    <s v="GBP"/>
    <x v="40"/>
  </r>
  <r>
    <x v="1"/>
    <n v="2093.86"/>
    <s v="GBP"/>
    <x v="40"/>
  </r>
  <r>
    <x v="7"/>
    <n v="1744.7"/>
    <s v="GBP"/>
    <x v="45"/>
  </r>
  <r>
    <x v="1"/>
    <n v="1534.76"/>
    <s v="GBP"/>
    <x v="45"/>
  </r>
  <r>
    <x v="7"/>
    <n v="1962.62"/>
    <s v="GBP"/>
    <x v="2"/>
  </r>
  <r>
    <x v="1"/>
    <n v="1904.54"/>
    <s v="GBP"/>
    <x v="2"/>
  </r>
  <r>
    <x v="18"/>
    <n v="1875.41"/>
    <s v="GBP"/>
    <x v="2"/>
  </r>
  <r>
    <x v="1"/>
    <n v="518.74"/>
    <s v="GBP"/>
    <x v="20"/>
  </r>
  <r>
    <x v="40"/>
    <n v="269.88680599999998"/>
    <s v="USD"/>
    <x v="59"/>
  </r>
  <r>
    <x v="40"/>
    <n v="261.89387699999997"/>
    <s v="USD"/>
    <x v="59"/>
  </r>
  <r>
    <x v="40"/>
    <n v="202.57717199999999"/>
    <s v="USD"/>
    <x v="59"/>
  </r>
  <r>
    <x v="40"/>
    <n v="235.19235599999999"/>
    <s v="USD"/>
    <x v="59"/>
  </r>
  <r>
    <x v="0"/>
    <n v="1417.6412949999999"/>
    <s v="USD"/>
    <x v="37"/>
  </r>
  <r>
    <x v="4"/>
    <n v="1081.851498"/>
    <s v="USD"/>
    <x v="37"/>
  </r>
  <r>
    <x v="5"/>
    <n v="1164.614654"/>
    <s v="USD"/>
    <x v="37"/>
  </r>
  <r>
    <x v="0"/>
    <n v="1221.1715809999998"/>
    <s v="USD"/>
    <x v="24"/>
  </r>
  <r>
    <x v="4"/>
    <n v="13027.067461999999"/>
    <s v="HKD"/>
    <x v="4"/>
  </r>
  <r>
    <x v="5"/>
    <n v="10275.199635999999"/>
    <s v="HKD"/>
    <x v="4"/>
  </r>
  <r>
    <x v="0"/>
    <n v="9451.0727859999988"/>
    <s v="HKD"/>
    <x v="4"/>
  </r>
  <r>
    <x v="17"/>
    <n v="3335.517198"/>
    <s v="HKD"/>
    <x v="53"/>
  </r>
  <r>
    <x v="0"/>
    <n v="4455.2523220000003"/>
    <s v="HKD"/>
    <x v="53"/>
  </r>
  <r>
    <x v="7"/>
    <n v="1918.4455799999998"/>
    <s v="HKD"/>
    <x v="45"/>
  </r>
  <r>
    <x v="0"/>
    <n v="9490.7920789999989"/>
    <s v="HKD"/>
    <x v="21"/>
  </r>
  <r>
    <x v="1"/>
    <n v="9129.696982999998"/>
    <s v="HKD"/>
    <x v="21"/>
  </r>
  <r>
    <x v="5"/>
    <n v="6840.6207519999998"/>
    <s v="HKD"/>
    <x v="21"/>
  </r>
  <r>
    <x v="4"/>
    <n v="10651.841198"/>
    <s v="HKD"/>
    <x v="21"/>
  </r>
  <r>
    <x v="21"/>
    <n v="9503.3687809999992"/>
    <s v="HKD"/>
    <x v="21"/>
  </r>
  <r>
    <x v="19"/>
    <n v="6835.8941569999997"/>
    <s v="HKD"/>
    <x v="21"/>
  </r>
  <r>
    <x v="0"/>
    <n v="10238.319479"/>
    <s v="HKD"/>
    <x v="14"/>
  </r>
  <r>
    <x v="1"/>
    <n v="9114.8559659999992"/>
    <s v="HKD"/>
    <x v="14"/>
  </r>
  <r>
    <x v="4"/>
    <n v="9903.9421440000006"/>
    <s v="HKD"/>
    <x v="14"/>
  </r>
  <r>
    <x v="5"/>
    <n v="7205.2017660000001"/>
    <s v="HKD"/>
    <x v="14"/>
  </r>
  <r>
    <x v="21"/>
    <n v="7004.1123869999992"/>
    <s v="HKD"/>
    <x v="14"/>
  </r>
  <r>
    <x v="19"/>
    <n v="7727.9672190000001"/>
    <s v="HKD"/>
    <x v="14"/>
  </r>
  <r>
    <x v="0"/>
    <n v="16303.02"/>
    <s v="GBP"/>
    <x v="25"/>
  </r>
  <r>
    <x v="0"/>
    <n v="2600.5275590000001"/>
    <s v="USD"/>
    <x v="42"/>
  </r>
  <r>
    <x v="0"/>
    <n v="2830.5666829999996"/>
    <s v="USD"/>
    <x v="42"/>
  </r>
  <r>
    <x v="30"/>
    <n v="2723.20048"/>
    <s v="USD"/>
    <x v="42"/>
  </r>
  <r>
    <x v="5"/>
    <n v="1819.0411609999996"/>
    <s v="USD"/>
    <x v="42"/>
  </r>
  <r>
    <x v="40"/>
    <n v="5828.27"/>
    <s v="GBP"/>
    <x v="56"/>
  </r>
  <r>
    <x v="57"/>
    <n v="4843.9799999999996"/>
    <s v="GBP"/>
    <x v="56"/>
  </r>
  <r>
    <x v="8"/>
    <n v="5951.99"/>
    <s v="GBP"/>
    <x v="56"/>
  </r>
  <r>
    <x v="40"/>
    <n v="2077.83"/>
    <s v="GBP"/>
    <x v="18"/>
  </r>
  <r>
    <x v="0"/>
    <n v="2180.9486929999998"/>
    <s v="USD"/>
    <x v="35"/>
  </r>
  <r>
    <x v="30"/>
    <n v="2578.9610909999997"/>
    <s v="USD"/>
    <x v="35"/>
  </r>
  <r>
    <x v="0"/>
    <n v="2383.1605699999996"/>
    <s v="USD"/>
    <x v="35"/>
  </r>
  <r>
    <x v="5"/>
    <n v="3665.5422159999994"/>
    <s v="USD"/>
    <x v="35"/>
  </r>
  <r>
    <x v="0"/>
    <n v="621.15036199999997"/>
    <s v="USD"/>
    <x v="23"/>
  </r>
  <r>
    <x v="54"/>
    <n v="560.07269499999995"/>
    <s v="USD"/>
    <x v="23"/>
  </r>
  <r>
    <x v="15"/>
    <n v="412.65506799999997"/>
    <s v="USD"/>
    <x v="23"/>
  </r>
  <r>
    <x v="7"/>
    <n v="526.38323500000001"/>
    <s v="USD"/>
    <x v="23"/>
  </r>
  <r>
    <x v="54"/>
    <n v="43.431002999999997"/>
    <s v="USD"/>
    <x v="15"/>
  </r>
  <r>
    <x v="0"/>
    <n v="1599.4045409999999"/>
    <s v="USD"/>
    <x v="28"/>
  </r>
  <r>
    <x v="5"/>
    <n v="1164.1248499999999"/>
    <s v="USD"/>
    <x v="28"/>
  </r>
  <r>
    <x v="4"/>
    <n v="1277.8142579999999"/>
    <s v="USD"/>
    <x v="28"/>
  </r>
  <r>
    <x v="0"/>
    <n v="730.11906099999999"/>
    <s v="USD"/>
    <x v="26"/>
  </r>
  <r>
    <x v="5"/>
    <n v="891.24879899999996"/>
    <s v="USD"/>
    <x v="26"/>
  </r>
  <r>
    <x v="4"/>
    <n v="1084.8088439999999"/>
    <s v="USD"/>
    <x v="26"/>
  </r>
  <r>
    <x v="7"/>
    <n v="101.49335699999999"/>
    <s v="USD"/>
    <x v="20"/>
  </r>
  <r>
    <x v="0"/>
    <n v="522.32931799999994"/>
    <s v="USD"/>
    <x v="0"/>
  </r>
  <r>
    <x v="4"/>
    <n v="610.02275599999984"/>
    <s v="USD"/>
    <x v="0"/>
  </r>
  <r>
    <x v="5"/>
    <n v="485.53982399999995"/>
    <s v="USD"/>
    <x v="0"/>
  </r>
  <r>
    <x v="5"/>
    <n v="757.83414699999992"/>
    <s v="USD"/>
    <x v="0"/>
  </r>
  <r>
    <x v="0"/>
    <n v="1019.0396229999999"/>
    <s v="USD"/>
    <x v="0"/>
  </r>
  <r>
    <x v="4"/>
    <n v="842.80622299999993"/>
    <s v="USD"/>
    <x v="0"/>
  </r>
  <r>
    <x v="48"/>
    <n v="732.43465399999991"/>
    <s v="USD"/>
    <x v="0"/>
  </r>
  <r>
    <x v="5"/>
    <n v="985.02465599999982"/>
    <s v="USD"/>
    <x v="21"/>
  </r>
  <r>
    <x v="4"/>
    <n v="913.31021599999985"/>
    <s v="USD"/>
    <x v="21"/>
  </r>
  <r>
    <x v="48"/>
    <n v="896.66957100000002"/>
    <s v="USD"/>
    <x v="21"/>
  </r>
  <r>
    <x v="0"/>
    <n v="1326.4722380000001"/>
    <s v="USD"/>
    <x v="21"/>
  </r>
  <r>
    <x v="7"/>
    <n v="17289.349999999999"/>
    <s v="GBP"/>
    <x v="59"/>
  </r>
  <r>
    <x v="54"/>
    <n v="13020.11"/>
    <s v="GBP"/>
    <x v="59"/>
  </r>
  <r>
    <x v="0"/>
    <n v="271423.96000000002"/>
    <s v="GBP"/>
    <x v="37"/>
  </r>
  <r>
    <x v="30"/>
    <n v="251408.85"/>
    <s v="GBP"/>
    <x v="37"/>
  </r>
  <r>
    <x v="4"/>
    <n v="228230.17"/>
    <s v="GBP"/>
    <x v="37"/>
  </r>
  <r>
    <x v="5"/>
    <n v="311181.82"/>
    <s v="GBP"/>
    <x v="37"/>
  </r>
  <r>
    <x v="1"/>
    <n v="219546.25"/>
    <s v="GBP"/>
    <x v="37"/>
  </r>
  <r>
    <x v="20"/>
    <n v="256583.86"/>
    <s v="GBP"/>
    <x v="37"/>
  </r>
  <r>
    <x v="19"/>
    <n v="244442.66"/>
    <s v="GBP"/>
    <x v="37"/>
  </r>
  <r>
    <x v="21"/>
    <n v="234496.57"/>
    <s v="GBP"/>
    <x v="37"/>
  </r>
  <r>
    <x v="40"/>
    <n v="245828.97"/>
    <s v="GBP"/>
    <x v="37"/>
  </r>
  <r>
    <x v="31"/>
    <n v="320869.75"/>
    <s v="GBP"/>
    <x v="37"/>
  </r>
  <r>
    <x v="0"/>
    <n v="30439.59"/>
    <s v="GBP"/>
    <x v="56"/>
  </r>
  <r>
    <x v="0"/>
    <n v="22932.39"/>
    <s v="GBP"/>
    <x v="56"/>
  </r>
  <r>
    <x v="5"/>
    <n v="26228.16"/>
    <s v="GBP"/>
    <x v="56"/>
  </r>
  <r>
    <x v="0"/>
    <n v="57303.28"/>
    <s v="GBP"/>
    <x v="42"/>
  </r>
  <r>
    <x v="30"/>
    <n v="58779.31"/>
    <s v="GBP"/>
    <x v="42"/>
  </r>
  <r>
    <x v="0"/>
    <n v="81494.94"/>
    <s v="GBP"/>
    <x v="42"/>
  </r>
  <r>
    <x v="5"/>
    <n v="66306.490000000005"/>
    <s v="GBP"/>
    <x v="42"/>
  </r>
  <r>
    <x v="40"/>
    <n v="4635.1400000000003"/>
    <s v="GBP"/>
    <x v="57"/>
  </r>
  <r>
    <x v="7"/>
    <n v="4760.91"/>
    <s v="GBP"/>
    <x v="57"/>
  </r>
  <r>
    <x v="58"/>
    <n v="3320.06"/>
    <s v="GBP"/>
    <x v="57"/>
  </r>
  <r>
    <x v="7"/>
    <n v="1920.79"/>
    <s v="GBP"/>
    <x v="25"/>
  </r>
  <r>
    <x v="40"/>
    <n v="12679.7"/>
    <s v="GBP"/>
    <x v="42"/>
  </r>
  <r>
    <x v="5"/>
    <n v="14325.75"/>
    <s v="GBP"/>
    <x v="42"/>
  </r>
  <r>
    <x v="40"/>
    <n v="0"/>
    <s v="GBP"/>
    <x v="57"/>
  </r>
  <r>
    <x v="40"/>
    <n v="6861.32"/>
    <s v="GBP"/>
    <x v="42"/>
  </r>
  <r>
    <x v="40"/>
    <n v="8896.1299999999992"/>
    <s v="GBP"/>
    <x v="37"/>
  </r>
  <r>
    <x v="40"/>
    <n v="6051.97"/>
    <s v="GBP"/>
    <x v="18"/>
  </r>
  <r>
    <x v="0"/>
    <n v="17398.72"/>
    <s v="GBP"/>
    <x v="47"/>
  </r>
  <r>
    <x v="33"/>
    <n v="18877.02"/>
    <s v="GBP"/>
    <x v="47"/>
  </r>
  <r>
    <x v="34"/>
    <n v="22591.52"/>
    <s v="GBP"/>
    <x v="47"/>
  </r>
  <r>
    <x v="35"/>
    <n v="19544.72"/>
    <s v="GBP"/>
    <x v="47"/>
  </r>
  <r>
    <x v="22"/>
    <n v="20977.29"/>
    <s v="GBP"/>
    <x v="47"/>
  </r>
  <r>
    <x v="36"/>
    <n v="16389.96"/>
    <s v="GBP"/>
    <x v="47"/>
  </r>
  <r>
    <x v="19"/>
    <n v="16610.68"/>
    <s v="GBP"/>
    <x v="47"/>
  </r>
  <r>
    <x v="1"/>
    <n v="19639.21"/>
    <s v="GBP"/>
    <x v="47"/>
  </r>
  <r>
    <x v="20"/>
    <n v="20122.64"/>
    <s v="GBP"/>
    <x v="47"/>
  </r>
  <r>
    <x v="28"/>
    <n v="19937.27"/>
    <s v="GBP"/>
    <x v="47"/>
  </r>
  <r>
    <x v="40"/>
    <n v="0"/>
    <s v="GBP"/>
    <x v="47"/>
  </r>
  <r>
    <x v="40"/>
    <n v="5552.73"/>
    <s v="GBP"/>
    <x v="47"/>
  </r>
  <r>
    <x v="7"/>
    <n v="21409.57"/>
    <s v="GBP"/>
    <x v="52"/>
  </r>
  <r>
    <x v="58"/>
    <n v="22173.47"/>
    <s v="GBP"/>
    <x v="52"/>
  </r>
  <r>
    <x v="4"/>
    <n v="23039.71"/>
    <s v="GBP"/>
    <x v="52"/>
  </r>
  <r>
    <x v="5"/>
    <n v="24531.99"/>
    <s v="GBP"/>
    <x v="52"/>
  </r>
  <r>
    <x v="19"/>
    <n v="27654.87"/>
    <s v="GBP"/>
    <x v="52"/>
  </r>
  <r>
    <x v="20"/>
    <n v="23441.19"/>
    <s v="GBP"/>
    <x v="52"/>
  </r>
  <r>
    <x v="22"/>
    <n v="26636.15"/>
    <s v="GBP"/>
    <x v="52"/>
  </r>
  <r>
    <x v="28"/>
    <n v="23343.41"/>
    <s v="GBP"/>
    <x v="52"/>
  </r>
  <r>
    <x v="36"/>
    <n v="28277.74"/>
    <s v="GBP"/>
    <x v="52"/>
  </r>
  <r>
    <x v="35"/>
    <n v="24340.25"/>
    <s v="GBP"/>
    <x v="52"/>
  </r>
  <r>
    <x v="34"/>
    <n v="31956.11"/>
    <s v="GBP"/>
    <x v="52"/>
  </r>
  <r>
    <x v="33"/>
    <n v="22027.7"/>
    <s v="GBP"/>
    <x v="52"/>
  </r>
  <r>
    <x v="1"/>
    <n v="25245.31"/>
    <s v="GBP"/>
    <x v="52"/>
  </r>
  <r>
    <x v="40"/>
    <n v="2878.37"/>
    <s v="GBP"/>
    <x v="58"/>
  </r>
  <r>
    <x v="0"/>
    <n v="33525.25"/>
    <s v="GBP"/>
    <x v="3"/>
  </r>
  <r>
    <x v="30"/>
    <n v="33259.800000000003"/>
    <s v="GBP"/>
    <x v="3"/>
  </r>
  <r>
    <x v="0"/>
    <n v="31686.23"/>
    <s v="GBP"/>
    <x v="3"/>
  </r>
  <r>
    <x v="5"/>
    <n v="48219.89"/>
    <s v="GBP"/>
    <x v="3"/>
  </r>
  <r>
    <x v="40"/>
    <n v="2967.84"/>
    <s v="GBP"/>
    <x v="3"/>
  </r>
  <r>
    <x v="40"/>
    <n v="6092.89"/>
    <s v="GBP"/>
    <x v="35"/>
  </r>
  <r>
    <x v="0"/>
    <n v="321429.49"/>
    <s v="GBP"/>
    <x v="24"/>
  </r>
  <r>
    <x v="30"/>
    <n v="324812.49"/>
    <s v="GBP"/>
    <x v="24"/>
  </r>
  <r>
    <x v="5"/>
    <n v="302171.34999999998"/>
    <s v="GBP"/>
    <x v="24"/>
  </r>
  <r>
    <x v="4"/>
    <n v="318706.71000000002"/>
    <s v="GBP"/>
    <x v="24"/>
  </r>
  <r>
    <x v="20"/>
    <n v="289094.95"/>
    <s v="GBP"/>
    <x v="24"/>
  </r>
  <r>
    <x v="19"/>
    <n v="253908.7"/>
    <s v="GBP"/>
    <x v="24"/>
  </r>
  <r>
    <x v="21"/>
    <n v="260991.11"/>
    <s v="GBP"/>
    <x v="24"/>
  </r>
  <r>
    <x v="1"/>
    <n v="337638.34"/>
    <s v="GBP"/>
    <x v="24"/>
  </r>
  <r>
    <x v="31"/>
    <n v="211303.43"/>
    <s v="GBP"/>
    <x v="24"/>
  </r>
  <r>
    <x v="52"/>
    <n v="332511.74"/>
    <s v="GBP"/>
    <x v="24"/>
  </r>
  <r>
    <x v="0"/>
    <n v="41321.269999999997"/>
    <s v="GBP"/>
    <x v="35"/>
  </r>
  <r>
    <x v="30"/>
    <n v="64593.99"/>
    <s v="GBP"/>
    <x v="35"/>
  </r>
  <r>
    <x v="5"/>
    <n v="49841.78"/>
    <s v="GBP"/>
    <x v="35"/>
  </r>
  <r>
    <x v="24"/>
    <n v="62207.16"/>
    <s v="GBP"/>
    <x v="35"/>
  </r>
  <r>
    <x v="0"/>
    <n v="50980.2"/>
    <s v="GBP"/>
    <x v="35"/>
  </r>
  <r>
    <x v="7"/>
    <n v="5189.8"/>
    <s v="GBP"/>
    <x v="52"/>
  </r>
  <r>
    <x v="7"/>
    <n v="5311.43"/>
    <s v="GBP"/>
    <x v="52"/>
  </r>
  <r>
    <x v="7"/>
    <n v="3912.06"/>
    <s v="GBP"/>
    <x v="15"/>
  </r>
  <r>
    <x v="7"/>
    <n v="3472.56"/>
    <s v="GBP"/>
    <x v="15"/>
  </r>
  <r>
    <x v="24"/>
    <n v="2951.18"/>
    <s v="GBP"/>
    <x v="3"/>
  </r>
  <r>
    <x v="0"/>
    <n v="23644.38"/>
    <s v="GBP"/>
    <x v="28"/>
  </r>
  <r>
    <x v="4"/>
    <n v="32756.02"/>
    <s v="GBP"/>
    <x v="28"/>
  </r>
  <r>
    <x v="5"/>
    <n v="30481.86"/>
    <s v="GBP"/>
    <x v="28"/>
  </r>
  <r>
    <x v="7"/>
    <n v="8696.3799999999992"/>
    <s v="GBP"/>
    <x v="10"/>
  </r>
  <r>
    <x v="58"/>
    <n v="6449.32"/>
    <s v="GBP"/>
    <x v="10"/>
  </r>
  <r>
    <x v="1"/>
    <n v="7163.23"/>
    <s v="GBP"/>
    <x v="10"/>
  </r>
  <r>
    <x v="0"/>
    <n v="18908.68"/>
    <s v="GBP"/>
    <x v="26"/>
  </r>
  <r>
    <x v="5"/>
    <n v="19630.64"/>
    <s v="GBP"/>
    <x v="26"/>
  </r>
  <r>
    <x v="0"/>
    <n v="7697.8"/>
    <s v="GBP"/>
    <x v="26"/>
  </r>
  <r>
    <x v="7"/>
    <n v="8045.77"/>
    <s v="GBP"/>
    <x v="4"/>
  </r>
  <r>
    <x v="0"/>
    <n v="6954.09"/>
    <s v="GBP"/>
    <x v="4"/>
  </r>
  <r>
    <x v="1"/>
    <n v="6084.18"/>
    <s v="GBP"/>
    <x v="4"/>
  </r>
  <r>
    <x v="0"/>
    <n v="11347.07"/>
    <s v="GBP"/>
    <x v="30"/>
  </r>
  <r>
    <x v="0"/>
    <n v="15682.89"/>
    <s v="GBP"/>
    <x v="30"/>
  </r>
  <r>
    <x v="48"/>
    <n v="22082.98"/>
    <s v="GBP"/>
    <x v="0"/>
  </r>
  <r>
    <x v="4"/>
    <n v="14200.11"/>
    <s v="GBP"/>
    <x v="0"/>
  </r>
  <r>
    <x v="5"/>
    <n v="17683.28"/>
    <s v="GBP"/>
    <x v="0"/>
  </r>
  <r>
    <x v="0"/>
    <n v="15849.23"/>
    <s v="GBP"/>
    <x v="0"/>
  </r>
  <r>
    <x v="7"/>
    <n v="19321.45"/>
    <s v="GBP"/>
    <x v="0"/>
  </r>
  <r>
    <x v="0"/>
    <n v="3959.51"/>
    <s v="GBP"/>
    <x v="12"/>
  </r>
  <r>
    <x v="5"/>
    <n v="25415.13"/>
    <s v="GBP"/>
    <x v="21"/>
  </r>
  <r>
    <x v="4"/>
    <n v="19330.34"/>
    <s v="GBP"/>
    <x v="21"/>
  </r>
  <r>
    <x v="48"/>
    <n v="17129.38"/>
    <s v="GBP"/>
    <x v="21"/>
  </r>
  <r>
    <x v="1"/>
    <n v="27142.57"/>
    <s v="GBP"/>
    <x v="21"/>
  </r>
  <r>
    <x v="0"/>
    <n v="18005.28"/>
    <s v="GBP"/>
    <x v="21"/>
  </r>
  <r>
    <x v="40"/>
    <n v="72.835706999999985"/>
    <s v="USD"/>
    <x v="56"/>
  </r>
  <r>
    <x v="0"/>
    <n v="1649.1158739999998"/>
    <s v="USD"/>
    <x v="42"/>
  </r>
  <r>
    <x v="30"/>
    <n v="1236.1116319999999"/>
    <s v="USD"/>
    <x v="42"/>
  </r>
  <r>
    <x v="0"/>
    <n v="1571.1440849999997"/>
    <s v="USD"/>
    <x v="42"/>
  </r>
  <r>
    <x v="5"/>
    <n v="1042.679183"/>
    <s v="USD"/>
    <x v="42"/>
  </r>
  <r>
    <x v="0"/>
    <n v="1908.434164"/>
    <s v="USD"/>
    <x v="47"/>
  </r>
  <r>
    <x v="1"/>
    <n v="1993.1356129999999"/>
    <s v="USD"/>
    <x v="47"/>
  </r>
  <r>
    <x v="54"/>
    <n v="2088.7983129999998"/>
    <s v="USD"/>
    <x v="47"/>
  </r>
  <r>
    <x v="19"/>
    <n v="1962.4254509999998"/>
    <s v="USD"/>
    <x v="47"/>
  </r>
  <r>
    <x v="20"/>
    <n v="1612.2588089999997"/>
    <s v="USD"/>
    <x v="47"/>
  </r>
  <r>
    <x v="22"/>
    <n v="1638.5758269999999"/>
    <s v="USD"/>
    <x v="47"/>
  </r>
  <r>
    <x v="28"/>
    <n v="2248.4785329999995"/>
    <s v="USD"/>
    <x v="47"/>
  </r>
  <r>
    <x v="34"/>
    <n v="1408.8735289999997"/>
    <s v="USD"/>
    <x v="47"/>
  </r>
  <r>
    <x v="35"/>
    <n v="1631.4915049999997"/>
    <s v="USD"/>
    <x v="47"/>
  </r>
  <r>
    <x v="36"/>
    <n v="1781.0254419999999"/>
    <s v="USD"/>
    <x v="47"/>
  </r>
  <r>
    <x v="33"/>
    <n v="2051.046018"/>
    <s v="USD"/>
    <x v="47"/>
  </r>
  <r>
    <x v="30"/>
    <n v="1683.3884339999997"/>
    <s v="USD"/>
    <x v="47"/>
  </r>
  <r>
    <x v="4"/>
    <n v="1636.6100939999999"/>
    <s v="USD"/>
    <x v="47"/>
  </r>
  <r>
    <x v="0"/>
    <n v="1758.0818289999997"/>
    <s v="USD"/>
    <x v="35"/>
  </r>
  <r>
    <x v="30"/>
    <n v="1201.3396640000001"/>
    <s v="USD"/>
    <x v="35"/>
  </r>
  <r>
    <x v="54"/>
    <n v="1188.8472609999999"/>
    <s v="USD"/>
    <x v="35"/>
  </r>
  <r>
    <x v="54"/>
    <n v="1584.3327779999997"/>
    <s v="USD"/>
    <x v="35"/>
  </r>
  <r>
    <x v="4"/>
    <n v="1863.18"/>
    <s v="GBP"/>
    <x v="26"/>
  </r>
  <r>
    <x v="5"/>
    <n v="1530.27"/>
    <s v="GBP"/>
    <x v="26"/>
  </r>
  <r>
    <x v="0"/>
    <n v="15394.83"/>
    <s v="GBP"/>
    <x v="53"/>
  </r>
  <r>
    <x v="0"/>
    <n v="11313.01"/>
    <s v="GBP"/>
    <x v="53"/>
  </r>
  <r>
    <x v="25"/>
    <n v="12387.73"/>
    <s v="GBP"/>
    <x v="53"/>
  </r>
  <r>
    <x v="9"/>
    <n v="10524.81"/>
    <s v="GBP"/>
    <x v="53"/>
  </r>
  <r>
    <x v="18"/>
    <n v="14357.45"/>
    <s v="GBP"/>
    <x v="53"/>
  </r>
  <r>
    <x v="11"/>
    <n v="15354.7"/>
    <s v="GBP"/>
    <x v="53"/>
  </r>
  <r>
    <x v="0"/>
    <n v="1694.24"/>
    <s v="GBP"/>
    <x v="10"/>
  </r>
  <r>
    <x v="1"/>
    <n v="322.8"/>
    <s v="GBP"/>
    <x v="17"/>
  </r>
  <r>
    <x v="53"/>
    <n v="498.19"/>
    <s v="GBP"/>
    <x v="7"/>
  </r>
  <r>
    <x v="0"/>
    <n v="18517.84"/>
    <s v="GBP"/>
    <x v="39"/>
  </r>
  <r>
    <x v="16"/>
    <n v="29358.74"/>
    <s v="GBP"/>
    <x v="39"/>
  </r>
  <r>
    <x v="5"/>
    <n v="29539.61"/>
    <s v="GBP"/>
    <x v="39"/>
  </r>
  <r>
    <x v="4"/>
    <n v="28590.78"/>
    <s v="GBP"/>
    <x v="39"/>
  </r>
  <r>
    <x v="21"/>
    <n v="30587.03"/>
    <s v="GBP"/>
    <x v="39"/>
  </r>
  <r>
    <x v="11"/>
    <n v="22187.45"/>
    <s v="GBP"/>
    <x v="39"/>
  </r>
  <r>
    <x v="10"/>
    <n v="29337.87"/>
    <s v="GBP"/>
    <x v="39"/>
  </r>
  <r>
    <x v="18"/>
    <n v="27363.16"/>
    <s v="GBP"/>
    <x v="39"/>
  </r>
  <r>
    <x v="9"/>
    <n v="28698.31"/>
    <s v="GBP"/>
    <x v="39"/>
  </r>
  <r>
    <x v="0"/>
    <n v="1729.53"/>
    <s v="GBP"/>
    <x v="48"/>
  </r>
  <r>
    <x v="1"/>
    <n v="5.3912740000000001"/>
    <s v="USD"/>
    <x v="23"/>
  </r>
  <r>
    <x v="59"/>
    <n v="24.985148999999996"/>
    <s v="USD"/>
    <x v="38"/>
  </r>
  <r>
    <x v="45"/>
    <n v="24.193504999999998"/>
    <s v="USD"/>
    <x v="38"/>
  </r>
  <r>
    <x v="1"/>
    <n v="2377.89"/>
    <s v="GBP"/>
    <x v="39"/>
  </r>
  <r>
    <x v="0"/>
    <n v="8787.02"/>
    <s v="GBP"/>
    <x v="0"/>
  </r>
  <r>
    <x v="4"/>
    <n v="8892.57"/>
    <s v="GBP"/>
    <x v="0"/>
  </r>
  <r>
    <x v="5"/>
    <n v="8574.89"/>
    <s v="GBP"/>
    <x v="0"/>
  </r>
  <r>
    <x v="0"/>
    <n v="6645.35"/>
    <s v="GBP"/>
    <x v="1"/>
  </r>
  <r>
    <x v="0"/>
    <n v="675.50934499999994"/>
    <s v="USD"/>
    <x v="42"/>
  </r>
  <r>
    <x v="0"/>
    <n v="896.96043499999996"/>
    <s v="USD"/>
    <x v="42"/>
  </r>
  <r>
    <x v="28"/>
    <n v="780.63267099999996"/>
    <s v="USD"/>
    <x v="42"/>
  </r>
  <r>
    <x v="36"/>
    <n v="758.18366399999991"/>
    <s v="USD"/>
    <x v="42"/>
  </r>
  <r>
    <x v="22"/>
    <n v="664.35704299999986"/>
    <s v="USD"/>
    <x v="42"/>
  </r>
  <r>
    <x v="33"/>
    <n v="856.69909499999994"/>
    <s v="USD"/>
    <x v="42"/>
  </r>
  <r>
    <x v="1"/>
    <n v="595.83627599999988"/>
    <s v="USD"/>
    <x v="35"/>
  </r>
  <r>
    <x v="5"/>
    <n v="752.63323799999989"/>
    <s v="USD"/>
    <x v="35"/>
  </r>
  <r>
    <x v="4"/>
    <n v="743.08103099999983"/>
    <s v="USD"/>
    <x v="35"/>
  </r>
  <r>
    <x v="0"/>
    <n v="898.06009299999982"/>
    <s v="USD"/>
    <x v="35"/>
  </r>
  <r>
    <x v="33"/>
    <n v="834.41266999999993"/>
    <s v="USD"/>
    <x v="35"/>
  </r>
  <r>
    <x v="28"/>
    <n v="595.75807199999997"/>
    <s v="USD"/>
    <x v="35"/>
  </r>
  <r>
    <x v="22"/>
    <n v="633.82729899999993"/>
    <s v="USD"/>
    <x v="35"/>
  </r>
  <r>
    <x v="36"/>
    <n v="882.96980799999994"/>
    <s v="USD"/>
    <x v="35"/>
  </r>
  <r>
    <x v="5"/>
    <n v="939.40702799999985"/>
    <s v="USD"/>
    <x v="35"/>
  </r>
  <r>
    <x v="4"/>
    <n v="832.44042000000002"/>
    <s v="USD"/>
    <x v="35"/>
  </r>
  <r>
    <x v="27"/>
    <n v="632.74170399999991"/>
    <s v="USD"/>
    <x v="35"/>
  </r>
  <r>
    <x v="0"/>
    <n v="952.45611999999994"/>
    <s v="USD"/>
    <x v="26"/>
  </r>
  <r>
    <x v="1"/>
    <n v="811.56886999999995"/>
    <s v="USD"/>
    <x v="26"/>
  </r>
  <r>
    <x v="5"/>
    <n v="742.62141099999997"/>
    <s v="USD"/>
    <x v="26"/>
  </r>
  <r>
    <x v="4"/>
    <n v="774.38423999999986"/>
    <s v="USD"/>
    <x v="26"/>
  </r>
  <r>
    <x v="0"/>
    <n v="986.6683119999999"/>
    <s v="USD"/>
    <x v="26"/>
  </r>
  <r>
    <x v="5"/>
    <n v="986.00357799999983"/>
    <s v="USD"/>
    <x v="26"/>
  </r>
  <r>
    <x v="4"/>
    <n v="656.23308799999995"/>
    <s v="USD"/>
    <x v="26"/>
  </r>
  <r>
    <x v="1"/>
    <n v="632.67481899999996"/>
    <s v="USD"/>
    <x v="26"/>
  </r>
  <r>
    <x v="28"/>
    <n v="613.741219"/>
    <s v="USD"/>
    <x v="26"/>
  </r>
  <r>
    <x v="33"/>
    <n v="640.48321399999998"/>
    <s v="USD"/>
    <x v="26"/>
  </r>
  <r>
    <x v="36"/>
    <n v="801.27029500000003"/>
    <s v="USD"/>
    <x v="26"/>
  </r>
  <r>
    <x v="0"/>
    <n v="462.25389699999999"/>
    <s v="USD"/>
    <x v="0"/>
  </r>
  <r>
    <x v="28"/>
    <n v="743.2295499999999"/>
    <s v="USD"/>
    <x v="0"/>
  </r>
  <r>
    <x v="33"/>
    <n v="483.50994999999995"/>
    <s v="USD"/>
    <x v="0"/>
  </r>
  <r>
    <x v="36"/>
    <n v="675.63659799999994"/>
    <s v="USD"/>
    <x v="0"/>
  </r>
  <r>
    <x v="5"/>
    <n v="600.07644199999993"/>
    <s v="USD"/>
    <x v="0"/>
  </r>
  <r>
    <x v="4"/>
    <n v="599.08963099999994"/>
    <s v="USD"/>
    <x v="0"/>
  </r>
  <r>
    <x v="1"/>
    <n v="762.06882499999995"/>
    <s v="USD"/>
    <x v="0"/>
  </r>
  <r>
    <x v="0"/>
    <n v="913.80516499999987"/>
    <s v="USD"/>
    <x v="0"/>
  </r>
  <r>
    <x v="1"/>
    <n v="869.63088099999982"/>
    <s v="USD"/>
    <x v="0"/>
  </r>
  <r>
    <x v="5"/>
    <n v="814.83525899999995"/>
    <s v="USD"/>
    <x v="0"/>
  </r>
  <r>
    <x v="4"/>
    <n v="760.38435199999992"/>
    <s v="USD"/>
    <x v="0"/>
  </r>
  <r>
    <x v="36"/>
    <n v="768.53780499999993"/>
    <s v="USD"/>
    <x v="1"/>
  </r>
  <r>
    <x v="33"/>
    <n v="791.02694299999985"/>
    <s v="USD"/>
    <x v="1"/>
  </r>
  <r>
    <x v="28"/>
    <n v="790.04081799999983"/>
    <s v="USD"/>
    <x v="1"/>
  </r>
  <r>
    <x v="0"/>
    <n v="548.04437099999996"/>
    <s v="USD"/>
    <x v="1"/>
  </r>
  <r>
    <x v="1"/>
    <n v="635.54504299999985"/>
    <s v="USD"/>
    <x v="1"/>
  </r>
  <r>
    <x v="4"/>
    <n v="608.28580399999987"/>
    <s v="USD"/>
    <x v="1"/>
  </r>
  <r>
    <x v="5"/>
    <n v="650.83701199999996"/>
    <s v="USD"/>
    <x v="1"/>
  </r>
  <r>
    <x v="22"/>
    <n v="514.48799499999996"/>
    <s v="USD"/>
    <x v="1"/>
  </r>
  <r>
    <x v="5"/>
    <n v="903.62972699999989"/>
    <s v="USD"/>
    <x v="1"/>
  </r>
  <r>
    <x v="4"/>
    <n v="644.53370099999995"/>
    <s v="USD"/>
    <x v="1"/>
  </r>
  <r>
    <x v="0"/>
    <n v="987.038409"/>
    <s v="USD"/>
    <x v="1"/>
  </r>
  <r>
    <x v="1"/>
    <n v="738.04201799999987"/>
    <s v="USD"/>
    <x v="1"/>
  </r>
  <r>
    <x v="40"/>
    <n v="66.649702000000005"/>
    <s v="USD"/>
    <x v="38"/>
  </r>
  <r>
    <x v="40"/>
    <n v="55.367745999999997"/>
    <s v="USD"/>
    <x v="22"/>
  </r>
  <r>
    <x v="40"/>
    <n v="58.865316999999997"/>
    <s v="USD"/>
    <x v="11"/>
  </r>
  <r>
    <x v="0"/>
    <n v="408.72771799999998"/>
    <s v="USD"/>
    <x v="11"/>
  </r>
  <r>
    <x v="0"/>
    <n v="37022.53"/>
    <s v="GBP"/>
    <x v="36"/>
  </r>
  <r>
    <x v="15"/>
    <n v="2322.89"/>
    <s v="GBP"/>
    <x v="56"/>
  </r>
  <r>
    <x v="0"/>
    <n v="2971.5"/>
    <s v="GBP"/>
    <x v="57"/>
  </r>
  <r>
    <x v="0"/>
    <n v="3993.25"/>
    <s v="GBP"/>
    <x v="42"/>
  </r>
  <r>
    <x v="0"/>
    <n v="2848.04"/>
    <s v="GBP"/>
    <x v="18"/>
  </r>
  <r>
    <x v="0"/>
    <n v="14055.77"/>
    <s v="GBP"/>
    <x v="42"/>
  </r>
  <r>
    <x v="0"/>
    <n v="39683.910000000003"/>
    <s v="GBP"/>
    <x v="37"/>
  </r>
  <r>
    <x v="1"/>
    <n v="54603.87"/>
    <s v="GBP"/>
    <x v="37"/>
  </r>
  <r>
    <x v="21"/>
    <n v="38236.17"/>
    <s v="GBP"/>
    <x v="37"/>
  </r>
  <r>
    <x v="19"/>
    <n v="50874.29"/>
    <s v="GBP"/>
    <x v="37"/>
  </r>
  <r>
    <x v="20"/>
    <n v="41285.07"/>
    <s v="GBP"/>
    <x v="37"/>
  </r>
  <r>
    <x v="5"/>
    <n v="35390.58"/>
    <s v="GBP"/>
    <x v="37"/>
  </r>
  <r>
    <x v="15"/>
    <n v="1680.2"/>
    <s v="GBP"/>
    <x v="47"/>
  </r>
  <r>
    <x v="15"/>
    <n v="1558.05"/>
    <s v="GBP"/>
    <x v="36"/>
  </r>
  <r>
    <x v="0"/>
    <n v="32682.32"/>
    <s v="GBP"/>
    <x v="42"/>
  </r>
  <r>
    <x v="0"/>
    <n v="34341.74"/>
    <s v="GBP"/>
    <x v="42"/>
  </r>
  <r>
    <x v="30"/>
    <n v="31329.78"/>
    <s v="GBP"/>
    <x v="42"/>
  </r>
  <r>
    <x v="30"/>
    <n v="39522.519999999997"/>
    <s v="GBP"/>
    <x v="42"/>
  </r>
  <r>
    <x v="28"/>
    <n v="31317.81"/>
    <s v="GBP"/>
    <x v="42"/>
  </r>
  <r>
    <x v="33"/>
    <n v="33363.06"/>
    <s v="GBP"/>
    <x v="42"/>
  </r>
  <r>
    <x v="36"/>
    <n v="39744.11"/>
    <s v="GBP"/>
    <x v="42"/>
  </r>
  <r>
    <x v="22"/>
    <n v="44901.2"/>
    <s v="GBP"/>
    <x v="42"/>
  </r>
  <r>
    <x v="7"/>
    <n v="2107.19"/>
    <s v="GBP"/>
    <x v="47"/>
  </r>
  <r>
    <x v="7"/>
    <n v="973.71"/>
    <s v="GBP"/>
    <x v="3"/>
  </r>
  <r>
    <x v="0"/>
    <n v="33808.080000000002"/>
    <s v="GBP"/>
    <x v="35"/>
  </r>
  <r>
    <x v="30"/>
    <n v="34420.239999999998"/>
    <s v="GBP"/>
    <x v="35"/>
  </r>
  <r>
    <x v="0"/>
    <n v="47567.08"/>
    <s v="GBP"/>
    <x v="35"/>
  </r>
  <r>
    <x v="1"/>
    <n v="44670.68"/>
    <s v="GBP"/>
    <x v="35"/>
  </r>
  <r>
    <x v="5"/>
    <n v="50001.4"/>
    <s v="GBP"/>
    <x v="35"/>
  </r>
  <r>
    <x v="4"/>
    <n v="41640.79"/>
    <s v="GBP"/>
    <x v="35"/>
  </r>
  <r>
    <x v="28"/>
    <n v="56966.63"/>
    <s v="GBP"/>
    <x v="35"/>
  </r>
  <r>
    <x v="33"/>
    <n v="50729.86"/>
    <s v="GBP"/>
    <x v="35"/>
  </r>
  <r>
    <x v="22"/>
    <n v="40789.32"/>
    <s v="GBP"/>
    <x v="35"/>
  </r>
  <r>
    <x v="36"/>
    <n v="43528.26"/>
    <s v="GBP"/>
    <x v="35"/>
  </r>
  <r>
    <x v="0"/>
    <n v="3392.63"/>
    <s v="GBP"/>
    <x v="52"/>
  </r>
  <r>
    <x v="0"/>
    <n v="4011"/>
    <s v="GBP"/>
    <x v="19"/>
  </r>
  <r>
    <x v="15"/>
    <n v="1598.53"/>
    <s v="GBP"/>
    <x v="3"/>
  </r>
  <r>
    <x v="0"/>
    <n v="4760.2299999999996"/>
    <s v="GBP"/>
    <x v="52"/>
  </r>
  <r>
    <x v="5"/>
    <n v="11327.5"/>
    <s v="GBP"/>
    <x v="35"/>
  </r>
  <r>
    <x v="4"/>
    <n v="13712.04"/>
    <s v="GBP"/>
    <x v="35"/>
  </r>
  <r>
    <x v="27"/>
    <n v="12992.59"/>
    <s v="GBP"/>
    <x v="35"/>
  </r>
  <r>
    <x v="0"/>
    <n v="33119.5"/>
    <s v="GBP"/>
    <x v="19"/>
  </r>
  <r>
    <x v="5"/>
    <n v="26676.68"/>
    <s v="GBP"/>
    <x v="19"/>
  </r>
  <r>
    <x v="31"/>
    <n v="42939.07"/>
    <s v="GBP"/>
    <x v="19"/>
  </r>
  <r>
    <x v="19"/>
    <n v="39063.07"/>
    <s v="GBP"/>
    <x v="19"/>
  </r>
  <r>
    <x v="21"/>
    <n v="42693.120000000003"/>
    <s v="GBP"/>
    <x v="19"/>
  </r>
  <r>
    <x v="7"/>
    <n v="1970.66"/>
    <s v="GBP"/>
    <x v="52"/>
  </r>
  <r>
    <x v="1"/>
    <n v="8122.63"/>
    <s v="GBP"/>
    <x v="24"/>
  </r>
  <r>
    <x v="60"/>
    <n v="861.42"/>
    <s v="GBP"/>
    <x v="32"/>
  </r>
  <r>
    <x v="15"/>
    <n v="1778.81"/>
    <s v="GBP"/>
    <x v="32"/>
  </r>
  <r>
    <x v="15"/>
    <n v="2260.92"/>
    <s v="GBP"/>
    <x v="28"/>
  </r>
  <r>
    <x v="0"/>
    <n v="39996.49"/>
    <s v="GBP"/>
    <x v="26"/>
  </r>
  <r>
    <x v="30"/>
    <n v="46682.62"/>
    <s v="GBP"/>
    <x v="26"/>
  </r>
  <r>
    <x v="5"/>
    <n v="61064.27"/>
    <s v="GBP"/>
    <x v="26"/>
  </r>
  <r>
    <x v="4"/>
    <n v="50040.49"/>
    <s v="GBP"/>
    <x v="26"/>
  </r>
  <r>
    <x v="1"/>
    <n v="54695.47"/>
    <s v="GBP"/>
    <x v="26"/>
  </r>
  <r>
    <x v="28"/>
    <n v="60812.07"/>
    <s v="GBP"/>
    <x v="26"/>
  </r>
  <r>
    <x v="22"/>
    <n v="42325.88"/>
    <s v="GBP"/>
    <x v="26"/>
  </r>
  <r>
    <x v="36"/>
    <n v="39456.730000000003"/>
    <s v="GBP"/>
    <x v="26"/>
  </r>
  <r>
    <x v="33"/>
    <n v="50280.1"/>
    <s v="GBP"/>
    <x v="26"/>
  </r>
  <r>
    <x v="0"/>
    <n v="15895.73"/>
    <s v="GBP"/>
    <x v="26"/>
  </r>
  <r>
    <x v="4"/>
    <n v="14118.1"/>
    <s v="GBP"/>
    <x v="26"/>
  </r>
  <r>
    <x v="5"/>
    <n v="16935.68"/>
    <s v="GBP"/>
    <x v="26"/>
  </r>
  <r>
    <x v="1"/>
    <n v="11884.88"/>
    <s v="GBP"/>
    <x v="26"/>
  </r>
  <r>
    <x v="27"/>
    <n v="2797.96"/>
    <s v="GBP"/>
    <x v="29"/>
  </r>
  <r>
    <x v="22"/>
    <n v="2181.36"/>
    <s v="GBP"/>
    <x v="29"/>
  </r>
  <r>
    <x v="8"/>
    <n v="196.24"/>
    <s v="GBP"/>
    <x v="33"/>
  </r>
  <r>
    <x v="0"/>
    <n v="14420.75"/>
    <s v="GBP"/>
    <x v="26"/>
  </r>
  <r>
    <x v="15"/>
    <n v="2088.8200000000002"/>
    <s v="GBP"/>
    <x v="45"/>
  </r>
  <r>
    <x v="15"/>
    <n v="2021.96"/>
    <s v="GBP"/>
    <x v="40"/>
  </r>
  <r>
    <x v="0"/>
    <n v="41134.75"/>
    <s v="GBP"/>
    <x v="0"/>
  </r>
  <r>
    <x v="30"/>
    <n v="48623.69"/>
    <s v="GBP"/>
    <x v="0"/>
  </r>
  <r>
    <x v="28"/>
    <n v="45545.82"/>
    <s v="GBP"/>
    <x v="0"/>
  </r>
  <r>
    <x v="33"/>
    <n v="33261.03"/>
    <s v="GBP"/>
    <x v="0"/>
  </r>
  <r>
    <x v="22"/>
    <n v="42237.13"/>
    <s v="GBP"/>
    <x v="0"/>
  </r>
  <r>
    <x v="5"/>
    <n v="30695.31"/>
    <s v="GBP"/>
    <x v="0"/>
  </r>
  <r>
    <x v="4"/>
    <n v="35638.43"/>
    <s v="GBP"/>
    <x v="0"/>
  </r>
  <r>
    <x v="1"/>
    <n v="41574.14"/>
    <s v="GBP"/>
    <x v="0"/>
  </r>
  <r>
    <x v="36"/>
    <n v="39050.01"/>
    <s v="GBP"/>
    <x v="0"/>
  </r>
  <r>
    <x v="15"/>
    <n v="1980.93"/>
    <s v="GBP"/>
    <x v="7"/>
  </r>
  <r>
    <x v="0"/>
    <n v="12685.64"/>
    <s v="GBP"/>
    <x v="0"/>
  </r>
  <r>
    <x v="1"/>
    <n v="14065.45"/>
    <s v="GBP"/>
    <x v="0"/>
  </r>
  <r>
    <x v="5"/>
    <n v="14059.01"/>
    <s v="GBP"/>
    <x v="0"/>
  </r>
  <r>
    <x v="4"/>
    <n v="12739.59"/>
    <s v="GBP"/>
    <x v="0"/>
  </r>
  <r>
    <x v="0"/>
    <n v="38178.949999999997"/>
    <s v="GBP"/>
    <x v="7"/>
  </r>
  <r>
    <x v="31"/>
    <n v="44156.26"/>
    <s v="GBP"/>
    <x v="7"/>
  </r>
  <r>
    <x v="5"/>
    <n v="33579.519999999997"/>
    <s v="GBP"/>
    <x v="7"/>
  </r>
  <r>
    <x v="28"/>
    <n v="26459.58"/>
    <s v="GBP"/>
    <x v="7"/>
  </r>
  <r>
    <x v="33"/>
    <n v="31411.65"/>
    <s v="GBP"/>
    <x v="7"/>
  </r>
  <r>
    <x v="34"/>
    <n v="33591.980000000003"/>
    <s v="GBP"/>
    <x v="7"/>
  </r>
  <r>
    <x v="35"/>
    <n v="44808.43"/>
    <s v="GBP"/>
    <x v="7"/>
  </r>
  <r>
    <x v="22"/>
    <n v="30934.959999999999"/>
    <s v="GBP"/>
    <x v="7"/>
  </r>
  <r>
    <x v="36"/>
    <n v="43024.52"/>
    <s v="GBP"/>
    <x v="7"/>
  </r>
  <r>
    <x v="19"/>
    <n v="31851.18"/>
    <s v="GBP"/>
    <x v="7"/>
  </r>
  <r>
    <x v="20"/>
    <n v="29294.94"/>
    <s v="GBP"/>
    <x v="7"/>
  </r>
  <r>
    <x v="5"/>
    <n v="30975.95"/>
    <s v="GBP"/>
    <x v="38"/>
  </r>
  <r>
    <x v="28"/>
    <n v="29099.66"/>
    <s v="GBP"/>
    <x v="38"/>
  </r>
  <r>
    <x v="31"/>
    <n v="36165.26"/>
    <s v="GBP"/>
    <x v="38"/>
  </r>
  <r>
    <x v="20"/>
    <n v="46059.23"/>
    <s v="GBP"/>
    <x v="38"/>
  </r>
  <r>
    <x v="0"/>
    <n v="42548.53"/>
    <s v="GBP"/>
    <x v="38"/>
  </r>
  <r>
    <x v="36"/>
    <n v="28310.92"/>
    <s v="GBP"/>
    <x v="38"/>
  </r>
  <r>
    <x v="19"/>
    <n v="46878.45"/>
    <s v="GBP"/>
    <x v="38"/>
  </r>
  <r>
    <x v="35"/>
    <n v="31977.57"/>
    <s v="GBP"/>
    <x v="38"/>
  </r>
  <r>
    <x v="22"/>
    <n v="31770.720000000001"/>
    <s v="GBP"/>
    <x v="38"/>
  </r>
  <r>
    <x v="33"/>
    <n v="43787.53"/>
    <s v="GBP"/>
    <x v="38"/>
  </r>
  <r>
    <x v="34"/>
    <n v="32834.6"/>
    <s v="GBP"/>
    <x v="38"/>
  </r>
  <r>
    <x v="15"/>
    <n v="1663.18"/>
    <s v="GBP"/>
    <x v="38"/>
  </r>
  <r>
    <x v="15"/>
    <n v="1754.35"/>
    <s v="GBP"/>
    <x v="49"/>
  </r>
  <r>
    <x v="0"/>
    <n v="9773.24"/>
    <s v="GBP"/>
    <x v="1"/>
  </r>
  <r>
    <x v="5"/>
    <n v="9426.2000000000007"/>
    <s v="GBP"/>
    <x v="1"/>
  </r>
  <r>
    <x v="4"/>
    <n v="12145.4"/>
    <s v="GBP"/>
    <x v="1"/>
  </r>
  <r>
    <x v="1"/>
    <n v="12722.38"/>
    <s v="GBP"/>
    <x v="1"/>
  </r>
  <r>
    <x v="5"/>
    <n v="40055.040000000001"/>
    <s v="GBP"/>
    <x v="1"/>
  </r>
  <r>
    <x v="30"/>
    <n v="31256.49"/>
    <s v="GBP"/>
    <x v="1"/>
  </r>
  <r>
    <x v="22"/>
    <n v="41258.71"/>
    <s v="GBP"/>
    <x v="1"/>
  </r>
  <r>
    <x v="0"/>
    <n v="38983.480000000003"/>
    <s v="GBP"/>
    <x v="1"/>
  </r>
  <r>
    <x v="33"/>
    <n v="35107.279999999999"/>
    <s v="GBP"/>
    <x v="1"/>
  </r>
  <r>
    <x v="1"/>
    <n v="46981.26"/>
    <s v="GBP"/>
    <x v="1"/>
  </r>
  <r>
    <x v="4"/>
    <n v="31655.9"/>
    <s v="GBP"/>
    <x v="1"/>
  </r>
  <r>
    <x v="28"/>
    <n v="40056.480000000003"/>
    <s v="GBP"/>
    <x v="1"/>
  </r>
  <r>
    <x v="36"/>
    <n v="34344.910000000003"/>
    <s v="GBP"/>
    <x v="1"/>
  </r>
  <r>
    <x v="0"/>
    <n v="875.28935199999989"/>
    <s v="USD"/>
    <x v="42"/>
  </r>
  <r>
    <x v="0"/>
    <n v="2141.0402999999997"/>
    <s v="USD"/>
    <x v="42"/>
  </r>
  <r>
    <x v="30"/>
    <n v="2233.271628"/>
    <s v="USD"/>
    <x v="42"/>
  </r>
  <r>
    <x v="21"/>
    <n v="2437.0359229999999"/>
    <s v="USD"/>
    <x v="42"/>
  </r>
  <r>
    <x v="19"/>
    <n v="3000.6713589999999"/>
    <s v="USD"/>
    <x v="42"/>
  </r>
  <r>
    <x v="40"/>
    <n v="574.44473799999992"/>
    <s v="USD"/>
    <x v="59"/>
  </r>
  <r>
    <x v="0"/>
    <n v="531.01682199999993"/>
    <s v="USD"/>
    <x v="42"/>
  </r>
  <r>
    <x v="30"/>
    <n v="415.165142"/>
    <s v="USD"/>
    <x v="42"/>
  </r>
  <r>
    <x v="33"/>
    <n v="361.62421399999994"/>
    <s v="USD"/>
    <x v="42"/>
  </r>
  <r>
    <x v="36"/>
    <n v="411.44530699999996"/>
    <s v="USD"/>
    <x v="42"/>
  </r>
  <r>
    <x v="35"/>
    <n v="538.53400999999997"/>
    <s v="USD"/>
    <x v="42"/>
  </r>
  <r>
    <x v="34"/>
    <n v="527.91987499999993"/>
    <s v="USD"/>
    <x v="42"/>
  </r>
  <r>
    <x v="22"/>
    <n v="488.58806499999992"/>
    <s v="USD"/>
    <x v="42"/>
  </r>
  <r>
    <x v="0"/>
    <n v="792.35743999999988"/>
    <s v="USD"/>
    <x v="18"/>
  </r>
  <r>
    <x v="5"/>
    <n v="872.87668999999994"/>
    <s v="USD"/>
    <x v="18"/>
  </r>
  <r>
    <x v="4"/>
    <n v="758.21693499999992"/>
    <s v="USD"/>
    <x v="18"/>
  </r>
  <r>
    <x v="0"/>
    <n v="825.10124899999994"/>
    <s v="USD"/>
    <x v="18"/>
  </r>
  <r>
    <x v="5"/>
    <n v="655.07237599999996"/>
    <s v="USD"/>
    <x v="18"/>
  </r>
  <r>
    <x v="4"/>
    <n v="768.18279999999993"/>
    <s v="USD"/>
    <x v="18"/>
  </r>
  <r>
    <x v="5"/>
    <n v="186.28364299999998"/>
    <s v="USD"/>
    <x v="59"/>
  </r>
  <r>
    <x v="0"/>
    <n v="1159.5756409999999"/>
    <s v="USD"/>
    <x v="42"/>
  </r>
  <r>
    <x v="30"/>
    <n v="1149.7078739999999"/>
    <s v="USD"/>
    <x v="42"/>
  </r>
  <r>
    <x v="22"/>
    <n v="1127.928746"/>
    <s v="USD"/>
    <x v="42"/>
  </r>
  <r>
    <x v="28"/>
    <n v="1292.001767"/>
    <s v="USD"/>
    <x v="42"/>
  </r>
  <r>
    <x v="5"/>
    <n v="1038.0870989999999"/>
    <s v="USD"/>
    <x v="42"/>
  </r>
  <r>
    <x v="4"/>
    <n v="1077.8318809999998"/>
    <s v="USD"/>
    <x v="42"/>
  </r>
  <r>
    <x v="30"/>
    <n v="1317.1165699999999"/>
    <s v="USD"/>
    <x v="42"/>
  </r>
  <r>
    <x v="17"/>
    <n v="1242.7414789999998"/>
    <s v="USD"/>
    <x v="42"/>
  </r>
  <r>
    <x v="30"/>
    <n v="996.3158729999999"/>
    <s v="USD"/>
    <x v="42"/>
  </r>
  <r>
    <x v="0"/>
    <n v="825.76461099999995"/>
    <s v="USD"/>
    <x v="42"/>
  </r>
  <r>
    <x v="4"/>
    <n v="1054.5915729999999"/>
    <s v="USD"/>
    <x v="42"/>
  </r>
  <r>
    <x v="5"/>
    <n v="834.27272599999992"/>
    <s v="USD"/>
    <x v="42"/>
  </r>
  <r>
    <x v="28"/>
    <n v="1273.5473380000001"/>
    <s v="USD"/>
    <x v="42"/>
  </r>
  <r>
    <x v="22"/>
    <n v="854.4435269999999"/>
    <s v="USD"/>
    <x v="42"/>
  </r>
  <r>
    <x v="30"/>
    <n v="950.43482099999994"/>
    <s v="USD"/>
    <x v="42"/>
  </r>
  <r>
    <x v="40"/>
    <n v="368.72156999999993"/>
    <s v="USD"/>
    <x v="57"/>
  </r>
  <r>
    <x v="4"/>
    <n v="334.47816499999993"/>
    <s v="USD"/>
    <x v="57"/>
  </r>
  <r>
    <x v="5"/>
    <n v="408.22830999999996"/>
    <s v="USD"/>
    <x v="57"/>
  </r>
  <r>
    <x v="31"/>
    <n v="415.47967299999999"/>
    <s v="USD"/>
    <x v="57"/>
  </r>
  <r>
    <x v="0"/>
    <n v="2236.6049019999996"/>
    <s v="USD"/>
    <x v="42"/>
  </r>
  <r>
    <x v="30"/>
    <n v="1722.2187779999999"/>
    <s v="USD"/>
    <x v="42"/>
  </r>
  <r>
    <x v="28"/>
    <n v="1639.8878019999997"/>
    <s v="USD"/>
    <x v="42"/>
  </r>
  <r>
    <x v="33"/>
    <n v="1985.6256279999998"/>
    <s v="USD"/>
    <x v="42"/>
  </r>
  <r>
    <x v="22"/>
    <n v="1751.9438439999999"/>
    <s v="USD"/>
    <x v="42"/>
  </r>
  <r>
    <x v="36"/>
    <n v="1714.8483939999999"/>
    <s v="USD"/>
    <x v="42"/>
  </r>
  <r>
    <x v="0"/>
    <n v="206.68596899999997"/>
    <s v="USD"/>
    <x v="42"/>
  </r>
  <r>
    <x v="28"/>
    <n v="231.66528699999998"/>
    <s v="USD"/>
    <x v="42"/>
  </r>
  <r>
    <x v="22"/>
    <n v="163.961546"/>
    <s v="USD"/>
    <x v="42"/>
  </r>
  <r>
    <x v="0"/>
    <n v="852.65889799999991"/>
    <s v="USD"/>
    <x v="41"/>
  </r>
  <r>
    <x v="0"/>
    <n v="555.34443999999996"/>
    <s v="USD"/>
    <x v="41"/>
  </r>
  <r>
    <x v="22"/>
    <n v="781.59101299999998"/>
    <s v="USD"/>
    <x v="41"/>
  </r>
  <r>
    <x v="4"/>
    <n v="871.39733099999989"/>
    <s v="USD"/>
    <x v="41"/>
  </r>
  <r>
    <x v="5"/>
    <n v="726.1824499999999"/>
    <s v="USD"/>
    <x v="41"/>
  </r>
  <r>
    <x v="40"/>
    <n v="114.31504"/>
    <s v="USD"/>
    <x v="43"/>
  </r>
  <r>
    <x v="22"/>
    <n v="86.788604000000007"/>
    <s v="USD"/>
    <x v="43"/>
  </r>
  <r>
    <x v="0"/>
    <n v="136.167227"/>
    <s v="USD"/>
    <x v="43"/>
  </r>
  <r>
    <x v="5"/>
    <n v="132.292013"/>
    <s v="USD"/>
    <x v="43"/>
  </r>
  <r>
    <x v="4"/>
    <n v="105.13155799999998"/>
    <s v="USD"/>
    <x v="43"/>
  </r>
  <r>
    <x v="40"/>
    <n v="56.670459999999999"/>
    <s v="USD"/>
    <x v="43"/>
  </r>
  <r>
    <x v="0"/>
    <n v="227.58187199999998"/>
    <s v="USD"/>
    <x v="37"/>
  </r>
  <r>
    <x v="28"/>
    <n v="240.59940799999998"/>
    <s v="USD"/>
    <x v="37"/>
  </r>
  <r>
    <x v="22"/>
    <n v="277.30966899999999"/>
    <s v="USD"/>
    <x v="37"/>
  </r>
  <r>
    <x v="4"/>
    <n v="229.97120999999999"/>
    <s v="USD"/>
    <x v="37"/>
  </r>
  <r>
    <x v="5"/>
    <n v="257.67600599999997"/>
    <s v="USD"/>
    <x v="37"/>
  </r>
  <r>
    <x v="0"/>
    <n v="1262.3363829999998"/>
    <s v="USD"/>
    <x v="41"/>
  </r>
  <r>
    <x v="0"/>
    <n v="1835.1597599999998"/>
    <s v="USD"/>
    <x v="41"/>
  </r>
  <r>
    <x v="28"/>
    <n v="1364.534948"/>
    <s v="USD"/>
    <x v="41"/>
  </r>
  <r>
    <x v="36"/>
    <n v="1320.8741349999998"/>
    <s v="USD"/>
    <x v="41"/>
  </r>
  <r>
    <x v="22"/>
    <n v="1309.1860669999999"/>
    <s v="USD"/>
    <x v="41"/>
  </r>
  <r>
    <x v="0"/>
    <n v="771.20634499999994"/>
    <s v="USD"/>
    <x v="18"/>
  </r>
  <r>
    <x v="28"/>
    <n v="708.20410499999991"/>
    <s v="USD"/>
    <x v="18"/>
  </r>
  <r>
    <x v="4"/>
    <n v="466.28311799999994"/>
    <s v="USD"/>
    <x v="18"/>
  </r>
  <r>
    <x v="5"/>
    <n v="586.81743399999993"/>
    <s v="USD"/>
    <x v="18"/>
  </r>
  <r>
    <x v="30"/>
    <n v="559.43094199999996"/>
    <s v="USD"/>
    <x v="18"/>
  </r>
  <r>
    <x v="40"/>
    <n v="150.73066399999996"/>
    <s v="USD"/>
    <x v="50"/>
  </r>
  <r>
    <x v="22"/>
    <n v="224.49761599999997"/>
    <s v="USD"/>
    <x v="50"/>
  </r>
  <r>
    <x v="40"/>
    <n v="211.86972799999998"/>
    <s v="USD"/>
    <x v="47"/>
  </r>
  <r>
    <x v="22"/>
    <n v="216.536586"/>
    <s v="USD"/>
    <x v="47"/>
  </r>
  <r>
    <x v="40"/>
    <n v="90.48957399999999"/>
    <s v="USD"/>
    <x v="44"/>
  </r>
  <r>
    <x v="22"/>
    <n v="85.248876999999993"/>
    <s v="USD"/>
    <x v="44"/>
  </r>
  <r>
    <x v="7"/>
    <n v="2133.8005989999997"/>
    <s v="USD"/>
    <x v="23"/>
  </r>
  <r>
    <x v="1"/>
    <n v="1957.2536969999999"/>
    <s v="USD"/>
    <x v="23"/>
  </r>
  <r>
    <x v="33"/>
    <n v="1960.7670459999999"/>
    <s v="USD"/>
    <x v="23"/>
  </r>
  <r>
    <x v="28"/>
    <n v="1478.3104489999998"/>
    <s v="USD"/>
    <x v="23"/>
  </r>
  <r>
    <x v="34"/>
    <n v="2245.6271739999997"/>
    <s v="USD"/>
    <x v="23"/>
  </r>
  <r>
    <x v="35"/>
    <n v="2472.8012189999999"/>
    <s v="USD"/>
    <x v="23"/>
  </r>
  <r>
    <x v="36"/>
    <n v="2375.196453"/>
    <s v="USD"/>
    <x v="23"/>
  </r>
  <r>
    <x v="22"/>
    <n v="2042.7735439999999"/>
    <s v="USD"/>
    <x v="23"/>
  </r>
  <r>
    <x v="19"/>
    <n v="1529.034318"/>
    <s v="USD"/>
    <x v="23"/>
  </r>
  <r>
    <x v="27"/>
    <n v="1090.6662549999999"/>
    <s v="USD"/>
    <x v="25"/>
  </r>
  <r>
    <x v="0"/>
    <n v="845.71040399999993"/>
    <s v="USD"/>
    <x v="25"/>
  </r>
  <r>
    <x v="28"/>
    <n v="863.78650399999992"/>
    <s v="USD"/>
    <x v="25"/>
  </r>
  <r>
    <x v="22"/>
    <n v="1153.2075029999999"/>
    <s v="USD"/>
    <x v="25"/>
  </r>
  <r>
    <x v="5"/>
    <n v="823.27786099999992"/>
    <s v="USD"/>
    <x v="25"/>
  </r>
  <r>
    <x v="4"/>
    <n v="829.44122799999991"/>
    <s v="USD"/>
    <x v="25"/>
  </r>
  <r>
    <x v="0"/>
    <n v="225.70051699999996"/>
    <s v="USD"/>
    <x v="25"/>
  </r>
  <r>
    <x v="30"/>
    <n v="1727.9379599999997"/>
    <s v="USD"/>
    <x v="35"/>
  </r>
  <r>
    <x v="4"/>
    <n v="1917.1820359999997"/>
    <s v="USD"/>
    <x v="35"/>
  </r>
  <r>
    <x v="5"/>
    <n v="1510.354538"/>
    <s v="USD"/>
    <x v="35"/>
  </r>
  <r>
    <x v="22"/>
    <n v="1644.7402229999998"/>
    <s v="USD"/>
    <x v="35"/>
  </r>
  <r>
    <x v="28"/>
    <n v="1658.5531759999999"/>
    <s v="USD"/>
    <x v="35"/>
  </r>
  <r>
    <x v="18"/>
    <n v="2093.930965"/>
    <s v="USD"/>
    <x v="35"/>
  </r>
  <r>
    <x v="9"/>
    <n v="1439.15254"/>
    <s v="USD"/>
    <x v="35"/>
  </r>
  <r>
    <x v="27"/>
    <n v="1501.7181410000001"/>
    <s v="USD"/>
    <x v="35"/>
  </r>
  <r>
    <x v="18"/>
    <n v="1547.0411319999998"/>
    <s v="USD"/>
    <x v="35"/>
  </r>
  <r>
    <x v="12"/>
    <n v="2168.3465299999998"/>
    <s v="USD"/>
    <x v="35"/>
  </r>
  <r>
    <x v="10"/>
    <n v="2199.4833839999997"/>
    <s v="USD"/>
    <x v="35"/>
  </r>
  <r>
    <x v="30"/>
    <n v="1261.621228"/>
    <s v="USD"/>
    <x v="35"/>
  </r>
  <r>
    <x v="4"/>
    <n v="813.31817000000001"/>
    <s v="USD"/>
    <x v="35"/>
  </r>
  <r>
    <x v="5"/>
    <n v="896.84381499999995"/>
    <s v="USD"/>
    <x v="35"/>
  </r>
  <r>
    <x v="27"/>
    <n v="1253.6399609999999"/>
    <s v="USD"/>
    <x v="35"/>
  </r>
  <r>
    <x v="22"/>
    <n v="1343.6627119999998"/>
    <s v="USD"/>
    <x v="35"/>
  </r>
  <r>
    <x v="28"/>
    <n v="1224.7936609999997"/>
    <s v="USD"/>
    <x v="35"/>
  </r>
  <r>
    <x v="30"/>
    <n v="1357.7408039999998"/>
    <s v="USD"/>
    <x v="35"/>
  </r>
  <r>
    <x v="30"/>
    <n v="215.53502599999996"/>
    <s v="USD"/>
    <x v="35"/>
  </r>
  <r>
    <x v="22"/>
    <n v="263.03572400000002"/>
    <s v="USD"/>
    <x v="35"/>
  </r>
  <r>
    <x v="27"/>
    <n v="243.58350799999999"/>
    <s v="USD"/>
    <x v="35"/>
  </r>
  <r>
    <x v="40"/>
    <n v="83.717724999999987"/>
    <s v="USD"/>
    <x v="44"/>
  </r>
  <r>
    <x v="22"/>
    <n v="101.803772"/>
    <s v="USD"/>
    <x v="44"/>
  </r>
  <r>
    <x v="4"/>
    <n v="435.50126899999998"/>
    <s v="USD"/>
    <x v="15"/>
  </r>
  <r>
    <x v="5"/>
    <n v="441.11652199999997"/>
    <s v="USD"/>
    <x v="15"/>
  </r>
  <r>
    <x v="27"/>
    <n v="473.56226399999997"/>
    <s v="USD"/>
    <x v="15"/>
  </r>
  <r>
    <x v="30"/>
    <n v="529.95317899999998"/>
    <s v="USD"/>
    <x v="15"/>
  </r>
  <r>
    <x v="22"/>
    <n v="502.87813099999994"/>
    <s v="USD"/>
    <x v="15"/>
  </r>
  <r>
    <x v="30"/>
    <n v="3084.7142479999998"/>
    <s v="USD"/>
    <x v="35"/>
  </r>
  <r>
    <x v="4"/>
    <n v="3604.5564729999996"/>
    <s v="USD"/>
    <x v="35"/>
  </r>
  <r>
    <x v="5"/>
    <n v="4419.3567459999995"/>
    <s v="USD"/>
    <x v="35"/>
  </r>
  <r>
    <x v="1"/>
    <n v="4480.6872039999998"/>
    <s v="USD"/>
    <x v="35"/>
  </r>
  <r>
    <x v="28"/>
    <n v="4549.9828079999997"/>
    <s v="USD"/>
    <x v="35"/>
  </r>
  <r>
    <x v="33"/>
    <n v="3726.4483829999995"/>
    <s v="USD"/>
    <x v="35"/>
  </r>
  <r>
    <x v="22"/>
    <n v="2747.5685719999997"/>
    <s v="USD"/>
    <x v="35"/>
  </r>
  <r>
    <x v="36"/>
    <n v="4350.5389409999998"/>
    <s v="USD"/>
    <x v="35"/>
  </r>
  <r>
    <x v="27"/>
    <n v="4195.3214939999998"/>
    <s v="USD"/>
    <x v="35"/>
  </r>
  <r>
    <x v="9"/>
    <n v="3738.5144369999994"/>
    <s v="USD"/>
    <x v="35"/>
  </r>
  <r>
    <x v="18"/>
    <n v="4441.3135480000001"/>
    <s v="USD"/>
    <x v="35"/>
  </r>
  <r>
    <x v="10"/>
    <n v="3876.9797639999997"/>
    <s v="USD"/>
    <x v="35"/>
  </r>
  <r>
    <x v="11"/>
    <n v="3231.4760590000001"/>
    <s v="USD"/>
    <x v="35"/>
  </r>
  <r>
    <x v="30"/>
    <n v="565.33225700000003"/>
    <s v="USD"/>
    <x v="35"/>
  </r>
  <r>
    <x v="4"/>
    <n v="692.43982499999993"/>
    <s v="USD"/>
    <x v="35"/>
  </r>
  <r>
    <x v="5"/>
    <n v="542.86678599999993"/>
    <s v="USD"/>
    <x v="35"/>
  </r>
  <r>
    <x v="33"/>
    <n v="679.77077699999995"/>
    <s v="USD"/>
    <x v="35"/>
  </r>
  <r>
    <x v="36"/>
    <n v="672.09786699999995"/>
    <s v="USD"/>
    <x v="35"/>
  </r>
  <r>
    <x v="35"/>
    <n v="551.01063499999998"/>
    <s v="USD"/>
    <x v="35"/>
  </r>
  <r>
    <x v="22"/>
    <n v="640.63344799999993"/>
    <s v="USD"/>
    <x v="35"/>
  </r>
  <r>
    <x v="34"/>
    <n v="591.49115199999994"/>
    <s v="USD"/>
    <x v="35"/>
  </r>
  <r>
    <x v="10"/>
    <n v="503.69584299999997"/>
    <s v="USD"/>
    <x v="35"/>
  </r>
  <r>
    <x v="18"/>
    <n v="666.24731599999996"/>
    <s v="USD"/>
    <x v="35"/>
  </r>
  <r>
    <x v="9"/>
    <n v="749.57607899999994"/>
    <s v="USD"/>
    <x v="35"/>
  </r>
  <r>
    <x v="27"/>
    <n v="834.73440399999993"/>
    <s v="USD"/>
    <x v="35"/>
  </r>
  <r>
    <x v="30"/>
    <n v="3387.0258729999996"/>
    <s v="USD"/>
    <x v="35"/>
  </r>
  <r>
    <x v="21"/>
    <n v="3734.280788"/>
    <s v="USD"/>
    <x v="35"/>
  </r>
  <r>
    <x v="19"/>
    <n v="3988.1107349999997"/>
    <s v="USD"/>
    <x v="35"/>
  </r>
  <r>
    <x v="5"/>
    <n v="3419.1509099999998"/>
    <s v="USD"/>
    <x v="35"/>
  </r>
  <r>
    <x v="4"/>
    <n v="2938.0923809999995"/>
    <s v="USD"/>
    <x v="35"/>
  </r>
  <r>
    <x v="12"/>
    <n v="4012.2521039999997"/>
    <s v="USD"/>
    <x v="35"/>
  </r>
  <r>
    <x v="27"/>
    <n v="3645.7065259999999"/>
    <s v="USD"/>
    <x v="35"/>
  </r>
  <r>
    <x v="11"/>
    <n v="4175.4834030000002"/>
    <s v="USD"/>
    <x v="35"/>
  </r>
  <r>
    <x v="10"/>
    <n v="3360.4632669999996"/>
    <s v="USD"/>
    <x v="35"/>
  </r>
  <r>
    <x v="18"/>
    <n v="3872.4638259999997"/>
    <s v="USD"/>
    <x v="35"/>
  </r>
  <r>
    <x v="9"/>
    <n v="2918.5530429999994"/>
    <s v="USD"/>
    <x v="35"/>
  </r>
  <r>
    <x v="0"/>
    <n v="3036.4592929999994"/>
    <s v="USD"/>
    <x v="35"/>
  </r>
  <r>
    <x v="11"/>
    <n v="735.86293899999987"/>
    <s v="USD"/>
    <x v="35"/>
  </r>
  <r>
    <x v="10"/>
    <n v="727.60932999999989"/>
    <s v="USD"/>
    <x v="35"/>
  </r>
  <r>
    <x v="18"/>
    <n v="1003.0503349999999"/>
    <s v="USD"/>
    <x v="35"/>
  </r>
  <r>
    <x v="9"/>
    <n v="1158.3888609999999"/>
    <s v="USD"/>
    <x v="35"/>
  </r>
  <r>
    <x v="4"/>
    <n v="861.08366399999989"/>
    <s v="USD"/>
    <x v="35"/>
  </r>
  <r>
    <x v="5"/>
    <n v="838.09168799999998"/>
    <s v="USD"/>
    <x v="35"/>
  </r>
  <r>
    <x v="27"/>
    <n v="721.99133299999994"/>
    <s v="USD"/>
    <x v="35"/>
  </r>
  <r>
    <x v="0"/>
    <n v="89.041427999999996"/>
    <s v="USD"/>
    <x v="52"/>
  </r>
  <r>
    <x v="22"/>
    <n v="131.619733"/>
    <s v="USD"/>
    <x v="52"/>
  </r>
  <r>
    <x v="30"/>
    <n v="3911.2132219999994"/>
    <s v="USD"/>
    <x v="15"/>
  </r>
  <r>
    <x v="21"/>
    <n v="3205.6337530000001"/>
    <s v="USD"/>
    <x v="15"/>
  </r>
  <r>
    <x v="19"/>
    <n v="4257.2100129999999"/>
    <s v="USD"/>
    <x v="15"/>
  </r>
  <r>
    <x v="27"/>
    <n v="3175.5931269999996"/>
    <s v="USD"/>
    <x v="15"/>
  </r>
  <r>
    <x v="12"/>
    <n v="4068.6011729999996"/>
    <s v="USD"/>
    <x v="15"/>
  </r>
  <r>
    <x v="9"/>
    <n v="3884.6420409999996"/>
    <s v="USD"/>
    <x v="15"/>
  </r>
  <r>
    <x v="18"/>
    <n v="3363.3787669999997"/>
    <s v="USD"/>
    <x v="15"/>
  </r>
  <r>
    <x v="0"/>
    <n v="3218.628651"/>
    <s v="USD"/>
    <x v="15"/>
  </r>
  <r>
    <x v="10"/>
    <n v="4302.2867299999998"/>
    <s v="USD"/>
    <x v="15"/>
  </r>
  <r>
    <x v="11"/>
    <n v="3701.8082919999997"/>
    <s v="USD"/>
    <x v="15"/>
  </r>
  <r>
    <x v="27"/>
    <n v="1113.7203139999999"/>
    <s v="USD"/>
    <x v="15"/>
  </r>
  <r>
    <x v="22"/>
    <n v="1216.126051"/>
    <s v="USD"/>
    <x v="15"/>
  </r>
  <r>
    <x v="5"/>
    <n v="2981.3690339999998"/>
    <s v="USD"/>
    <x v="25"/>
  </r>
  <r>
    <x v="4"/>
    <n v="3149.0095979999996"/>
    <s v="USD"/>
    <x v="25"/>
  </r>
  <r>
    <x v="21"/>
    <n v="2536.3025239999997"/>
    <s v="USD"/>
    <x v="25"/>
  </r>
  <r>
    <x v="37"/>
    <n v="3359.5872449999997"/>
    <s v="USD"/>
    <x v="25"/>
  </r>
  <r>
    <x v="11"/>
    <n v="3058.3330889999997"/>
    <s v="USD"/>
    <x v="25"/>
  </r>
  <r>
    <x v="11"/>
    <n v="4189.0926139999992"/>
    <s v="USD"/>
    <x v="25"/>
  </r>
  <r>
    <x v="18"/>
    <n v="2585.8258929999997"/>
    <s v="USD"/>
    <x v="25"/>
  </r>
  <r>
    <x v="9"/>
    <n v="2643.9691949999997"/>
    <s v="USD"/>
    <x v="25"/>
  </r>
  <r>
    <x v="10"/>
    <n v="3847.2697899999998"/>
    <s v="USD"/>
    <x v="25"/>
  </r>
  <r>
    <x v="10"/>
    <n v="3258.6862489999994"/>
    <s v="USD"/>
    <x v="25"/>
  </r>
  <r>
    <x v="12"/>
    <n v="3452.244236"/>
    <s v="USD"/>
    <x v="25"/>
  </r>
  <r>
    <x v="27"/>
    <n v="4235.0096809999995"/>
    <s v="USD"/>
    <x v="25"/>
  </r>
  <r>
    <x v="0"/>
    <n v="225.64254999999997"/>
    <s v="USD"/>
    <x v="15"/>
  </r>
  <r>
    <x v="27"/>
    <n v="417.75479200000001"/>
    <s v="USD"/>
    <x v="15"/>
  </r>
  <r>
    <x v="27"/>
    <n v="545.29728399999988"/>
    <s v="USD"/>
    <x v="15"/>
  </r>
  <r>
    <x v="27"/>
    <n v="151.29181199999999"/>
    <s v="USD"/>
    <x v="24"/>
  </r>
  <r>
    <x v="22"/>
    <n v="173.18584499999997"/>
    <s v="USD"/>
    <x v="24"/>
  </r>
  <r>
    <x v="28"/>
    <n v="207.17817399999998"/>
    <s v="USD"/>
    <x v="24"/>
  </r>
  <r>
    <x v="27"/>
    <n v="140.40979399999998"/>
    <s v="USD"/>
    <x v="24"/>
  </r>
  <r>
    <x v="22"/>
    <n v="187.78461100000001"/>
    <s v="USD"/>
    <x v="24"/>
  </r>
  <r>
    <x v="17"/>
    <n v="508.38636799999995"/>
    <s v="USD"/>
    <x v="27"/>
  </r>
  <r>
    <x v="27"/>
    <n v="228.78305799999998"/>
    <s v="USD"/>
    <x v="29"/>
  </r>
  <r>
    <x v="5"/>
    <n v="200.57405199999999"/>
    <s v="USD"/>
    <x v="29"/>
  </r>
  <r>
    <x v="4"/>
    <n v="229.35758300000001"/>
    <s v="USD"/>
    <x v="29"/>
  </r>
  <r>
    <x v="30"/>
    <n v="258.15346199999999"/>
    <s v="USD"/>
    <x v="29"/>
  </r>
  <r>
    <x v="22"/>
    <n v="216.54001599999998"/>
    <s v="USD"/>
    <x v="29"/>
  </r>
  <r>
    <x v="27"/>
    <n v="1043.3655259999998"/>
    <s v="USD"/>
    <x v="39"/>
  </r>
  <r>
    <x v="5"/>
    <n v="788.623199"/>
    <s v="USD"/>
    <x v="39"/>
  </r>
  <r>
    <x v="4"/>
    <n v="1342.387438"/>
    <s v="USD"/>
    <x v="39"/>
  </r>
  <r>
    <x v="30"/>
    <n v="1056.8485129999999"/>
    <s v="USD"/>
    <x v="39"/>
  </r>
  <r>
    <x v="17"/>
    <n v="1220.9661239999998"/>
    <s v="USD"/>
    <x v="39"/>
  </r>
  <r>
    <x v="22"/>
    <n v="1260.0496019999998"/>
    <s v="USD"/>
    <x v="39"/>
  </r>
  <r>
    <x v="10"/>
    <n v="957.87174699999991"/>
    <s v="USD"/>
    <x v="39"/>
  </r>
  <r>
    <x v="11"/>
    <n v="864.72906799999987"/>
    <s v="USD"/>
    <x v="39"/>
  </r>
  <r>
    <x v="9"/>
    <n v="1199.1393189999999"/>
    <s v="USD"/>
    <x v="39"/>
  </r>
  <r>
    <x v="27"/>
    <n v="82.133065000000002"/>
    <s v="USD"/>
    <x v="27"/>
  </r>
  <r>
    <x v="22"/>
    <n v="125.86556499999999"/>
    <s v="USD"/>
    <x v="27"/>
  </r>
  <r>
    <x v="4"/>
    <n v="350.41771799999998"/>
    <s v="USD"/>
    <x v="19"/>
  </r>
  <r>
    <x v="5"/>
    <n v="478.19756599999999"/>
    <s v="USD"/>
    <x v="19"/>
  </r>
  <r>
    <x v="37"/>
    <n v="343.01783599999999"/>
    <s v="USD"/>
    <x v="19"/>
  </r>
  <r>
    <x v="28"/>
    <n v="536.29730699999993"/>
    <s v="USD"/>
    <x v="19"/>
  </r>
  <r>
    <x v="27"/>
    <n v="540.34299199999998"/>
    <s v="USD"/>
    <x v="19"/>
  </r>
  <r>
    <x v="18"/>
    <n v="523.06539599999996"/>
    <s v="USD"/>
    <x v="19"/>
  </r>
  <r>
    <x v="9"/>
    <n v="353.18366999999995"/>
    <s v="USD"/>
    <x v="19"/>
  </r>
  <r>
    <x v="11"/>
    <n v="429.41953599999999"/>
    <s v="USD"/>
    <x v="19"/>
  </r>
  <r>
    <x v="10"/>
    <n v="510.47592399999996"/>
    <s v="USD"/>
    <x v="19"/>
  </r>
  <r>
    <x v="27"/>
    <n v="109.60530699999998"/>
    <s v="USD"/>
    <x v="19"/>
  </r>
  <r>
    <x v="22"/>
    <n v="83.478996999999993"/>
    <s v="USD"/>
    <x v="19"/>
  </r>
  <r>
    <x v="0"/>
    <n v="663.24537999999984"/>
    <s v="USD"/>
    <x v="19"/>
  </r>
  <r>
    <x v="0"/>
    <n v="617.09301499999992"/>
    <s v="USD"/>
    <x v="19"/>
  </r>
  <r>
    <x v="5"/>
    <n v="659.60992299999998"/>
    <s v="USD"/>
    <x v="19"/>
  </r>
  <r>
    <x v="4"/>
    <n v="776.31910299999993"/>
    <s v="USD"/>
    <x v="19"/>
  </r>
  <r>
    <x v="22"/>
    <n v="767.54447699999992"/>
    <s v="USD"/>
    <x v="19"/>
  </r>
  <r>
    <x v="28"/>
    <n v="605.42175399999996"/>
    <s v="USD"/>
    <x v="19"/>
  </r>
  <r>
    <x v="1"/>
    <n v="611.668813"/>
    <s v="USD"/>
    <x v="19"/>
  </r>
  <r>
    <x v="17"/>
    <n v="480.96557599999994"/>
    <s v="USD"/>
    <x v="19"/>
  </r>
  <r>
    <x v="27"/>
    <n v="4527.1547859999991"/>
    <s v="USD"/>
    <x v="26"/>
  </r>
  <r>
    <x v="30"/>
    <n v="2902.759951"/>
    <s v="USD"/>
    <x v="26"/>
  </r>
  <r>
    <x v="5"/>
    <n v="3513.1867609999999"/>
    <s v="USD"/>
    <x v="26"/>
  </r>
  <r>
    <x v="19"/>
    <n v="3648.1678939999997"/>
    <s v="USD"/>
    <x v="26"/>
  </r>
  <r>
    <x v="21"/>
    <n v="3494.8503239999995"/>
    <s v="USD"/>
    <x v="26"/>
  </r>
  <r>
    <x v="12"/>
    <n v="4076.677451"/>
    <s v="USD"/>
    <x v="26"/>
  </r>
  <r>
    <x v="9"/>
    <n v="3921.114603"/>
    <s v="USD"/>
    <x v="26"/>
  </r>
  <r>
    <x v="10"/>
    <n v="3296.7897760000001"/>
    <s v="USD"/>
    <x v="26"/>
  </r>
  <r>
    <x v="18"/>
    <n v="4418.6645719999997"/>
    <s v="USD"/>
    <x v="26"/>
  </r>
  <r>
    <x v="11"/>
    <n v="3802.8704979999998"/>
    <s v="USD"/>
    <x v="26"/>
  </r>
  <r>
    <x v="30"/>
    <n v="3972.2332649999998"/>
    <s v="USD"/>
    <x v="4"/>
  </r>
  <r>
    <x v="0"/>
    <n v="3214.5812510000001"/>
    <s v="USD"/>
    <x v="4"/>
  </r>
  <r>
    <x v="5"/>
    <n v="4002.7033269999997"/>
    <s v="USD"/>
    <x v="4"/>
  </r>
  <r>
    <x v="21"/>
    <n v="4170.1411779999999"/>
    <s v="USD"/>
    <x v="4"/>
  </r>
  <r>
    <x v="19"/>
    <n v="4273.6160460000001"/>
    <s v="USD"/>
    <x v="4"/>
  </r>
  <r>
    <x v="10"/>
    <n v="3841.2504829999998"/>
    <s v="USD"/>
    <x v="4"/>
  </r>
  <r>
    <x v="11"/>
    <n v="4241.3788479999994"/>
    <s v="USD"/>
    <x v="4"/>
  </r>
  <r>
    <x v="9"/>
    <n v="3210.1572369999994"/>
    <s v="USD"/>
    <x v="4"/>
  </r>
  <r>
    <x v="18"/>
    <n v="4568.486629"/>
    <s v="USD"/>
    <x v="4"/>
  </r>
  <r>
    <x v="27"/>
    <n v="1802.0842699999998"/>
    <s v="USD"/>
    <x v="26"/>
  </r>
  <r>
    <x v="30"/>
    <n v="1428.4173259999998"/>
    <s v="USD"/>
    <x v="26"/>
  </r>
  <r>
    <x v="5"/>
    <n v="1390.8475069999997"/>
    <s v="USD"/>
    <x v="26"/>
  </r>
  <r>
    <x v="4"/>
    <n v="1870.4475999999997"/>
    <s v="USD"/>
    <x v="26"/>
  </r>
  <r>
    <x v="22"/>
    <n v="1940.2312929999998"/>
    <s v="USD"/>
    <x v="26"/>
  </r>
  <r>
    <x v="28"/>
    <n v="2077.315016"/>
    <s v="USD"/>
    <x v="26"/>
  </r>
  <r>
    <x v="18"/>
    <n v="2076.8927829999998"/>
    <s v="USD"/>
    <x v="26"/>
  </r>
  <r>
    <x v="10"/>
    <n v="2098.2218949999997"/>
    <s v="USD"/>
    <x v="26"/>
  </r>
  <r>
    <x v="9"/>
    <n v="1589.287413"/>
    <s v="USD"/>
    <x v="26"/>
  </r>
  <r>
    <x v="27"/>
    <n v="952.00473199999999"/>
    <s v="USD"/>
    <x v="26"/>
  </r>
  <r>
    <x v="30"/>
    <n v="1197.8390059999999"/>
    <s v="USD"/>
    <x v="26"/>
  </r>
  <r>
    <x v="5"/>
    <n v="899.26470899999993"/>
    <s v="USD"/>
    <x v="26"/>
  </r>
  <r>
    <x v="4"/>
    <n v="1253.621439"/>
    <s v="USD"/>
    <x v="26"/>
  </r>
  <r>
    <x v="22"/>
    <n v="1286.2270189999999"/>
    <s v="USD"/>
    <x v="26"/>
  </r>
  <r>
    <x v="28"/>
    <n v="956.38964399999998"/>
    <s v="USD"/>
    <x v="26"/>
  </r>
  <r>
    <x v="7"/>
    <n v="813.59977299999991"/>
    <s v="USD"/>
    <x v="26"/>
  </r>
  <r>
    <x v="27"/>
    <n v="1153.2980549999997"/>
    <s v="USD"/>
    <x v="34"/>
  </r>
  <r>
    <x v="30"/>
    <n v="801.51382499999988"/>
    <s v="USD"/>
    <x v="34"/>
  </r>
  <r>
    <x v="4"/>
    <n v="993.05908799999986"/>
    <s v="USD"/>
    <x v="34"/>
  </r>
  <r>
    <x v="5"/>
    <n v="1259.0123699999999"/>
    <s v="USD"/>
    <x v="34"/>
  </r>
  <r>
    <x v="22"/>
    <n v="804.21597899999995"/>
    <s v="USD"/>
    <x v="34"/>
  </r>
  <r>
    <x v="28"/>
    <n v="1268.5402239999999"/>
    <s v="USD"/>
    <x v="34"/>
  </r>
  <r>
    <x v="7"/>
    <n v="780.23993599999994"/>
    <s v="USD"/>
    <x v="34"/>
  </r>
  <r>
    <x v="4"/>
    <n v="3232.0546999999997"/>
    <s v="USD"/>
    <x v="26"/>
  </r>
  <r>
    <x v="5"/>
    <n v="2827.8710459999998"/>
    <s v="USD"/>
    <x v="26"/>
  </r>
  <r>
    <x v="30"/>
    <n v="3442.5788389999998"/>
    <s v="USD"/>
    <x v="26"/>
  </r>
  <r>
    <x v="1"/>
    <n v="3226.7306539999995"/>
    <s v="USD"/>
    <x v="26"/>
  </r>
  <r>
    <x v="0"/>
    <n v="3322.2496369999994"/>
    <s v="USD"/>
    <x v="26"/>
  </r>
  <r>
    <x v="22"/>
    <n v="3033.8521499999997"/>
    <s v="USD"/>
    <x v="26"/>
  </r>
  <r>
    <x v="36"/>
    <n v="3124.7313719999997"/>
    <s v="USD"/>
    <x v="26"/>
  </r>
  <r>
    <x v="28"/>
    <n v="3879.5728439999998"/>
    <s v="USD"/>
    <x v="26"/>
  </r>
  <r>
    <x v="33"/>
    <n v="2941.9682809999995"/>
    <s v="USD"/>
    <x v="26"/>
  </r>
  <r>
    <x v="0"/>
    <n v="3405.1252969999996"/>
    <s v="USD"/>
    <x v="26"/>
  </r>
  <r>
    <x v="10"/>
    <n v="3338.4855419999999"/>
    <s v="USD"/>
    <x v="26"/>
  </r>
  <r>
    <x v="18"/>
    <n v="3356.2395649999999"/>
    <s v="USD"/>
    <x v="26"/>
  </r>
  <r>
    <x v="9"/>
    <n v="3908.7593999999995"/>
    <s v="USD"/>
    <x v="26"/>
  </r>
  <r>
    <x v="11"/>
    <n v="2772.8497299999999"/>
    <s v="USD"/>
    <x v="26"/>
  </r>
  <r>
    <x v="27"/>
    <n v="679.55125699999996"/>
    <s v="USD"/>
    <x v="26"/>
  </r>
  <r>
    <x v="30"/>
    <n v="586.323171"/>
    <s v="USD"/>
    <x v="26"/>
  </r>
  <r>
    <x v="4"/>
    <n v="862.33972999999992"/>
    <s v="USD"/>
    <x v="26"/>
  </r>
  <r>
    <x v="5"/>
    <n v="689.38266599999986"/>
    <s v="USD"/>
    <x v="26"/>
  </r>
  <r>
    <x v="22"/>
    <n v="832.4009749999999"/>
    <s v="USD"/>
    <x v="26"/>
  </r>
  <r>
    <x v="10"/>
    <n v="831.75510599999984"/>
    <s v="USD"/>
    <x v="26"/>
  </r>
  <r>
    <x v="18"/>
    <n v="756.64702399999999"/>
    <s v="USD"/>
    <x v="26"/>
  </r>
  <r>
    <x v="9"/>
    <n v="556.51955799999996"/>
    <s v="USD"/>
    <x v="26"/>
  </r>
  <r>
    <x v="11"/>
    <n v="558.84544099999994"/>
    <s v="USD"/>
    <x v="26"/>
  </r>
  <r>
    <x v="27"/>
    <n v="1133.18282"/>
    <s v="USD"/>
    <x v="26"/>
  </r>
  <r>
    <x v="5"/>
    <n v="1294.9025179999999"/>
    <s v="USD"/>
    <x v="26"/>
  </r>
  <r>
    <x v="4"/>
    <n v="1107.0201519999998"/>
    <s v="USD"/>
    <x v="26"/>
  </r>
  <r>
    <x v="1"/>
    <n v="1305.544093"/>
    <s v="USD"/>
    <x v="26"/>
  </r>
  <r>
    <x v="10"/>
    <n v="1109.115196"/>
    <s v="USD"/>
    <x v="26"/>
  </r>
  <r>
    <x v="11"/>
    <n v="805.39452699999993"/>
    <s v="USD"/>
    <x v="26"/>
  </r>
  <r>
    <x v="9"/>
    <n v="998.259997"/>
    <s v="USD"/>
    <x v="26"/>
  </r>
  <r>
    <x v="18"/>
    <n v="1056.5953789999999"/>
    <s v="USD"/>
    <x v="26"/>
  </r>
  <r>
    <x v="27"/>
    <n v="5584.6934149999988"/>
    <s v="USD"/>
    <x v="26"/>
  </r>
  <r>
    <x v="30"/>
    <n v="4934.5451469999998"/>
    <s v="USD"/>
    <x v="26"/>
  </r>
  <r>
    <x v="0"/>
    <n v="4643.5288549999996"/>
    <s v="USD"/>
    <x v="26"/>
  </r>
  <r>
    <x v="36"/>
    <n v="4505.4744419999997"/>
    <s v="USD"/>
    <x v="26"/>
  </r>
  <r>
    <x v="22"/>
    <n v="5174.6221659999992"/>
    <s v="USD"/>
    <x v="26"/>
  </r>
  <r>
    <x v="28"/>
    <n v="6168.9613300000001"/>
    <s v="USD"/>
    <x v="26"/>
  </r>
  <r>
    <x v="33"/>
    <n v="5305.9194789999992"/>
    <s v="USD"/>
    <x v="26"/>
  </r>
  <r>
    <x v="10"/>
    <n v="6729.0477449999989"/>
    <s v="USD"/>
    <x v="26"/>
  </r>
  <r>
    <x v="9"/>
    <n v="5409.2832149999995"/>
    <s v="USD"/>
    <x v="26"/>
  </r>
  <r>
    <x v="18"/>
    <n v="6752.6499180000001"/>
    <s v="USD"/>
    <x v="26"/>
  </r>
  <r>
    <x v="11"/>
    <n v="4011.5805099999998"/>
    <s v="USD"/>
    <x v="26"/>
  </r>
  <r>
    <x v="27"/>
    <n v="6597.7946789999996"/>
    <s v="USD"/>
    <x v="26"/>
  </r>
  <r>
    <x v="30"/>
    <n v="5501.8894419999997"/>
    <s v="USD"/>
    <x v="26"/>
  </r>
  <r>
    <x v="11"/>
    <n v="5616.8582399999996"/>
    <s v="USD"/>
    <x v="26"/>
  </r>
  <r>
    <x v="10"/>
    <n v="5037.548389999999"/>
    <s v="USD"/>
    <x v="26"/>
  </r>
  <r>
    <x v="9"/>
    <n v="4533.898165999999"/>
    <s v="USD"/>
    <x v="26"/>
  </r>
  <r>
    <x v="18"/>
    <n v="6098.4569939999992"/>
    <s v="USD"/>
    <x v="26"/>
  </r>
  <r>
    <x v="40"/>
    <n v="161.06593999999998"/>
    <s v="USD"/>
    <x v="29"/>
  </r>
  <r>
    <x v="22"/>
    <n v="196.94922799999998"/>
    <s v="USD"/>
    <x v="29"/>
  </r>
  <r>
    <x v="0"/>
    <n v="517.16751099999999"/>
    <s v="USD"/>
    <x v="39"/>
  </r>
  <r>
    <x v="0"/>
    <n v="448.42002099999996"/>
    <s v="USD"/>
    <x v="39"/>
  </r>
  <r>
    <x v="27"/>
    <n v="429.78928999999994"/>
    <s v="USD"/>
    <x v="26"/>
  </r>
  <r>
    <x v="27"/>
    <n v="663.54413299999999"/>
    <s v="USD"/>
    <x v="39"/>
  </r>
  <r>
    <x v="0"/>
    <n v="581.47898199999997"/>
    <s v="USD"/>
    <x v="26"/>
  </r>
  <r>
    <x v="0"/>
    <n v="576.8083509999999"/>
    <s v="USD"/>
    <x v="39"/>
  </r>
  <r>
    <x v="5"/>
    <n v="770.62015799999995"/>
    <s v="USD"/>
    <x v="39"/>
  </r>
  <r>
    <x v="10"/>
    <n v="847.33073599999989"/>
    <s v="USD"/>
    <x v="39"/>
  </r>
  <r>
    <x v="11"/>
    <n v="635.84653999999989"/>
    <s v="USD"/>
    <x v="39"/>
  </r>
  <r>
    <x v="9"/>
    <n v="836.50565599999982"/>
    <s v="USD"/>
    <x v="39"/>
  </r>
  <r>
    <x v="18"/>
    <n v="927.04599399999995"/>
    <s v="USD"/>
    <x v="39"/>
  </r>
  <r>
    <x v="27"/>
    <n v="745.80582299999992"/>
    <s v="USD"/>
    <x v="34"/>
  </r>
  <r>
    <x v="22"/>
    <n v="965.81494099999986"/>
    <s v="USD"/>
    <x v="34"/>
  </r>
  <r>
    <x v="5"/>
    <n v="763.44322599999998"/>
    <s v="USD"/>
    <x v="34"/>
  </r>
  <r>
    <x v="4"/>
    <n v="1190.748167"/>
    <s v="USD"/>
    <x v="34"/>
  </r>
  <r>
    <x v="0"/>
    <n v="463.58405099999993"/>
    <s v="USD"/>
    <x v="39"/>
  </r>
  <r>
    <x v="0"/>
    <n v="668.700109"/>
    <s v="USD"/>
    <x v="39"/>
  </r>
  <r>
    <x v="0"/>
    <n v="648.35266299999989"/>
    <s v="USD"/>
    <x v="39"/>
  </r>
  <r>
    <x v="27"/>
    <n v="744.17245700000001"/>
    <s v="USD"/>
    <x v="4"/>
  </r>
  <r>
    <x v="5"/>
    <n v="529.103568"/>
    <s v="USD"/>
    <x v="4"/>
  </r>
  <r>
    <x v="11"/>
    <n v="759.59648099999993"/>
    <s v="USD"/>
    <x v="4"/>
  </r>
  <r>
    <x v="9"/>
    <n v="822.27595799999995"/>
    <s v="USD"/>
    <x v="4"/>
  </r>
  <r>
    <x v="10"/>
    <n v="583.09931399999994"/>
    <s v="USD"/>
    <x v="4"/>
  </r>
  <r>
    <x v="18"/>
    <n v="798.00664999999992"/>
    <s v="USD"/>
    <x v="4"/>
  </r>
  <r>
    <x v="40"/>
    <n v="160.10896999999997"/>
    <s v="USD"/>
    <x v="53"/>
  </r>
  <r>
    <x v="22"/>
    <n v="203.45868199999998"/>
    <s v="USD"/>
    <x v="53"/>
  </r>
  <r>
    <x v="40"/>
    <n v="241.79613499999996"/>
    <s v="USD"/>
    <x v="53"/>
  </r>
  <r>
    <x v="1"/>
    <n v="896.09367399999996"/>
    <s v="USD"/>
    <x v="48"/>
  </r>
  <r>
    <x v="7"/>
    <n v="25.288703999999996"/>
    <s v="USD"/>
    <x v="34"/>
  </r>
  <r>
    <x v="40"/>
    <n v="272.25762199999997"/>
    <s v="USD"/>
    <x v="45"/>
  </r>
  <r>
    <x v="22"/>
    <n v="280.99726199999998"/>
    <s v="USD"/>
    <x v="45"/>
  </r>
  <r>
    <x v="40"/>
    <n v="175.229096"/>
    <s v="USD"/>
    <x v="45"/>
  </r>
  <r>
    <x v="0"/>
    <n v="327.58592299999998"/>
    <s v="USD"/>
    <x v="48"/>
  </r>
  <r>
    <x v="28"/>
    <n v="352.94254100000001"/>
    <s v="USD"/>
    <x v="48"/>
  </r>
  <r>
    <x v="5"/>
    <n v="291.62580299999996"/>
    <s v="USD"/>
    <x v="40"/>
  </r>
  <r>
    <x v="4"/>
    <n v="375.19157899999999"/>
    <s v="USD"/>
    <x v="40"/>
  </r>
  <r>
    <x v="7"/>
    <n v="289.72729800000002"/>
    <s v="USD"/>
    <x v="40"/>
  </r>
  <r>
    <x v="58"/>
    <n v="322.73144399999995"/>
    <s v="USD"/>
    <x v="40"/>
  </r>
  <r>
    <x v="22"/>
    <n v="367.36397599999998"/>
    <s v="USD"/>
    <x v="40"/>
  </r>
  <r>
    <x v="22"/>
    <n v="2398.5743039999998"/>
    <s v="USD"/>
    <x v="5"/>
  </r>
  <r>
    <x v="5"/>
    <n v="2718.3079280000002"/>
    <s v="USD"/>
    <x v="5"/>
  </r>
  <r>
    <x v="4"/>
    <n v="1769.784989"/>
    <s v="USD"/>
    <x v="5"/>
  </r>
  <r>
    <x v="30"/>
    <n v="2426.9115919999999"/>
    <s v="USD"/>
    <x v="5"/>
  </r>
  <r>
    <x v="0"/>
    <n v="2308.7899379999999"/>
    <s v="USD"/>
    <x v="5"/>
  </r>
  <r>
    <x v="12"/>
    <n v="2067.5292259999997"/>
    <s v="USD"/>
    <x v="5"/>
  </r>
  <r>
    <x v="11"/>
    <n v="2480.7145719999994"/>
    <s v="USD"/>
    <x v="5"/>
  </r>
  <r>
    <x v="9"/>
    <n v="2551.4915929999997"/>
    <s v="USD"/>
    <x v="5"/>
  </r>
  <r>
    <x v="18"/>
    <n v="2108.563345"/>
    <s v="USD"/>
    <x v="5"/>
  </r>
  <r>
    <x v="10"/>
    <n v="2689.2798379999999"/>
    <s v="USD"/>
    <x v="5"/>
  </r>
  <r>
    <x v="0"/>
    <n v="2580.1859439999998"/>
    <s v="USD"/>
    <x v="12"/>
  </r>
  <r>
    <x v="30"/>
    <n v="3490.6324529999997"/>
    <s v="USD"/>
    <x v="12"/>
  </r>
  <r>
    <x v="5"/>
    <n v="3528.4361979999999"/>
    <s v="USD"/>
    <x v="12"/>
  </r>
  <r>
    <x v="4"/>
    <n v="3751.0661789999995"/>
    <s v="USD"/>
    <x v="12"/>
  </r>
  <r>
    <x v="22"/>
    <n v="3309.2989859999998"/>
    <s v="USD"/>
    <x v="12"/>
  </r>
  <r>
    <x v="28"/>
    <n v="3523.5916659999993"/>
    <s v="USD"/>
    <x v="12"/>
  </r>
  <r>
    <x v="36"/>
    <n v="3467.0566909999998"/>
    <s v="USD"/>
    <x v="12"/>
  </r>
  <r>
    <x v="33"/>
    <n v="2765.3850209999996"/>
    <s v="USD"/>
    <x v="12"/>
  </r>
  <r>
    <x v="1"/>
    <n v="4339.4953699999996"/>
    <s v="USD"/>
    <x v="12"/>
  </r>
  <r>
    <x v="11"/>
    <n v="4239.5475710000001"/>
    <s v="USD"/>
    <x v="12"/>
  </r>
  <r>
    <x v="10"/>
    <n v="4138.5086889999993"/>
    <s v="USD"/>
    <x v="12"/>
  </r>
  <r>
    <x v="18"/>
    <n v="3383.1321369999996"/>
    <s v="USD"/>
    <x v="12"/>
  </r>
  <r>
    <x v="9"/>
    <n v="2544.1723159999997"/>
    <s v="USD"/>
    <x v="12"/>
  </r>
  <r>
    <x v="0"/>
    <n v="903.75595099999987"/>
    <s v="USD"/>
    <x v="0"/>
  </r>
  <r>
    <x v="5"/>
    <n v="927.25419499999998"/>
    <s v="USD"/>
    <x v="0"/>
  </r>
  <r>
    <x v="4"/>
    <n v="944.75885699999992"/>
    <s v="USD"/>
    <x v="0"/>
  </r>
  <r>
    <x v="1"/>
    <n v="1296.9636049999999"/>
    <s v="USD"/>
    <x v="0"/>
  </r>
  <r>
    <x v="11"/>
    <n v="1126.6836559999999"/>
    <s v="USD"/>
    <x v="0"/>
  </r>
  <r>
    <x v="18"/>
    <n v="1441.159776"/>
    <s v="USD"/>
    <x v="0"/>
  </r>
  <r>
    <x v="9"/>
    <n v="1218.255052"/>
    <s v="USD"/>
    <x v="0"/>
  </r>
  <r>
    <x v="10"/>
    <n v="1107.9112659999998"/>
    <s v="USD"/>
    <x v="0"/>
  </r>
  <r>
    <x v="0"/>
    <n v="696.77225799999997"/>
    <s v="USD"/>
    <x v="0"/>
  </r>
  <r>
    <x v="30"/>
    <n v="638.01189899999997"/>
    <s v="USD"/>
    <x v="0"/>
  </r>
  <r>
    <x v="5"/>
    <n v="605.17479400000002"/>
    <s v="USD"/>
    <x v="0"/>
  </r>
  <r>
    <x v="4"/>
    <n v="792.85719099999994"/>
    <s v="USD"/>
    <x v="0"/>
  </r>
  <r>
    <x v="33"/>
    <n v="794.57630700000004"/>
    <s v="USD"/>
    <x v="0"/>
  </r>
  <r>
    <x v="22"/>
    <n v="756.00046899999995"/>
    <s v="USD"/>
    <x v="0"/>
  </r>
  <r>
    <x v="11"/>
    <n v="519.75613199999998"/>
    <s v="USD"/>
    <x v="0"/>
  </r>
  <r>
    <x v="10"/>
    <n v="820.99553899999989"/>
    <s v="USD"/>
    <x v="0"/>
  </r>
  <r>
    <x v="18"/>
    <n v="683.38668299999995"/>
    <s v="USD"/>
    <x v="0"/>
  </r>
  <r>
    <x v="9"/>
    <n v="849.47722999999985"/>
    <s v="USD"/>
    <x v="0"/>
  </r>
  <r>
    <x v="40"/>
    <n v="1229.472524"/>
    <s v="USD"/>
    <x v="6"/>
  </r>
  <r>
    <x v="40"/>
    <n v="1343.439419"/>
    <s v="USD"/>
    <x v="16"/>
  </r>
  <r>
    <x v="30"/>
    <n v="3249.517859"/>
    <s v="USD"/>
    <x v="0"/>
  </r>
  <r>
    <x v="19"/>
    <n v="3441.1944909999997"/>
    <s v="USD"/>
    <x v="0"/>
  </r>
  <r>
    <x v="5"/>
    <n v="3298.9853189999999"/>
    <s v="USD"/>
    <x v="0"/>
  </r>
  <r>
    <x v="4"/>
    <n v="3862.7871099999998"/>
    <s v="USD"/>
    <x v="0"/>
  </r>
  <r>
    <x v="36"/>
    <n v="3157.3887449999997"/>
    <s v="USD"/>
    <x v="0"/>
  </r>
  <r>
    <x v="22"/>
    <n v="4188.4913349999997"/>
    <s v="USD"/>
    <x v="0"/>
  </r>
  <r>
    <x v="28"/>
    <n v="4939.3725289999993"/>
    <s v="USD"/>
    <x v="0"/>
  </r>
  <r>
    <x v="35"/>
    <n v="5005.1283729999996"/>
    <s v="USD"/>
    <x v="0"/>
  </r>
  <r>
    <x v="34"/>
    <n v="4295.1036239999994"/>
    <s v="USD"/>
    <x v="0"/>
  </r>
  <r>
    <x v="33"/>
    <n v="3759.9944689999998"/>
    <s v="USD"/>
    <x v="0"/>
  </r>
  <r>
    <x v="0"/>
    <n v="4617.1559279999992"/>
    <s v="USD"/>
    <x v="0"/>
  </r>
  <r>
    <x v="11"/>
    <n v="3631.0758609999998"/>
    <s v="USD"/>
    <x v="0"/>
  </r>
  <r>
    <x v="10"/>
    <n v="4483.2751389999994"/>
    <s v="USD"/>
    <x v="0"/>
  </r>
  <r>
    <x v="18"/>
    <n v="4181.5054539999992"/>
    <s v="USD"/>
    <x v="0"/>
  </r>
  <r>
    <x v="9"/>
    <n v="4091.1410749999995"/>
    <s v="USD"/>
    <x v="0"/>
  </r>
  <r>
    <x v="12"/>
    <n v="4043.7305859999997"/>
    <s v="USD"/>
    <x v="0"/>
  </r>
  <r>
    <x v="11"/>
    <n v="3813.5436289999998"/>
    <s v="USD"/>
    <x v="0"/>
  </r>
  <r>
    <x v="18"/>
    <n v="3136.7531789999998"/>
    <s v="USD"/>
    <x v="0"/>
  </r>
  <r>
    <x v="9"/>
    <n v="4948.1313769999997"/>
    <s v="USD"/>
    <x v="0"/>
  </r>
  <r>
    <x v="0"/>
    <n v="3049.3958809999995"/>
    <s v="USD"/>
    <x v="21"/>
  </r>
  <r>
    <x v="19"/>
    <n v="3274.5596030000002"/>
    <s v="USD"/>
    <x v="21"/>
  </r>
  <r>
    <x v="30"/>
    <n v="4429.3750899999995"/>
    <s v="USD"/>
    <x v="21"/>
  </r>
  <r>
    <x v="33"/>
    <n v="4164.9282639999992"/>
    <s v="USD"/>
    <x v="21"/>
  </r>
  <r>
    <x v="34"/>
    <n v="3245.6508769999996"/>
    <s v="USD"/>
    <x v="21"/>
  </r>
  <r>
    <x v="35"/>
    <n v="4146.7684719999997"/>
    <s v="USD"/>
    <x v="21"/>
  </r>
  <r>
    <x v="28"/>
    <n v="3477.4056869999995"/>
    <s v="USD"/>
    <x v="21"/>
  </r>
  <r>
    <x v="22"/>
    <n v="3895.0085300000001"/>
    <s v="USD"/>
    <x v="21"/>
  </r>
  <r>
    <x v="36"/>
    <n v="3992.9809919999998"/>
    <s v="USD"/>
    <x v="21"/>
  </r>
  <r>
    <x v="11"/>
    <n v="3009.0131189999997"/>
    <s v="USD"/>
    <x v="21"/>
  </r>
  <r>
    <x v="10"/>
    <n v="3565.5192999999999"/>
    <s v="USD"/>
    <x v="21"/>
  </r>
  <r>
    <x v="18"/>
    <n v="3309.3164789999996"/>
    <s v="USD"/>
    <x v="21"/>
  </r>
  <r>
    <x v="9"/>
    <n v="2979.5514769999995"/>
    <s v="USD"/>
    <x v="21"/>
  </r>
  <r>
    <x v="11"/>
    <n v="3653.9591059999998"/>
    <s v="USD"/>
    <x v="21"/>
  </r>
  <r>
    <x v="18"/>
    <n v="3163.340138"/>
    <s v="USD"/>
    <x v="21"/>
  </r>
  <r>
    <x v="9"/>
    <n v="3849.0019399999996"/>
    <s v="USD"/>
    <x v="21"/>
  </r>
  <r>
    <x v="12"/>
    <n v="3453.2485399999996"/>
    <s v="USD"/>
    <x v="21"/>
  </r>
  <r>
    <x v="7"/>
    <n v="1409.9035579999997"/>
    <s v="USD"/>
    <x v="0"/>
  </r>
  <r>
    <x v="30"/>
    <n v="1015.9567389999999"/>
    <s v="USD"/>
    <x v="0"/>
  </r>
  <r>
    <x v="5"/>
    <n v="1286.6859529999999"/>
    <s v="USD"/>
    <x v="0"/>
  </r>
  <r>
    <x v="4"/>
    <n v="1272.9831029999998"/>
    <s v="USD"/>
    <x v="0"/>
  </r>
  <r>
    <x v="28"/>
    <n v="1035.76739"/>
    <s v="USD"/>
    <x v="0"/>
  </r>
  <r>
    <x v="22"/>
    <n v="1276.725919"/>
    <s v="USD"/>
    <x v="0"/>
  </r>
  <r>
    <x v="0"/>
    <n v="825.30807799999991"/>
    <s v="USD"/>
    <x v="0"/>
  </r>
  <r>
    <x v="4"/>
    <n v="1892.9988209999999"/>
    <s v="USD"/>
    <x v="0"/>
  </r>
  <r>
    <x v="5"/>
    <n v="2080.1650029999996"/>
    <s v="USD"/>
    <x v="0"/>
  </r>
  <r>
    <x v="30"/>
    <n v="1316.698453"/>
    <s v="USD"/>
    <x v="0"/>
  </r>
  <r>
    <x v="22"/>
    <n v="1593.7326929999999"/>
    <s v="USD"/>
    <x v="0"/>
  </r>
  <r>
    <x v="28"/>
    <n v="2074.9342529999999"/>
    <s v="USD"/>
    <x v="0"/>
  </r>
  <r>
    <x v="0"/>
    <n v="2102.866458"/>
    <s v="USD"/>
    <x v="0"/>
  </r>
  <r>
    <x v="18"/>
    <n v="1882.0897059999998"/>
    <s v="USD"/>
    <x v="0"/>
  </r>
  <r>
    <x v="9"/>
    <n v="1433.0553719999998"/>
    <s v="USD"/>
    <x v="0"/>
  </r>
  <r>
    <x v="10"/>
    <n v="2087.5415609999995"/>
    <s v="USD"/>
    <x v="0"/>
  </r>
  <r>
    <x v="12"/>
    <n v="1854.9978509999999"/>
    <s v="USD"/>
    <x v="0"/>
  </r>
  <r>
    <x v="4"/>
    <n v="1212.1383329999999"/>
    <s v="USD"/>
    <x v="6"/>
  </r>
  <r>
    <x v="22"/>
    <n v="736.2567029999999"/>
    <s v="USD"/>
    <x v="6"/>
  </r>
  <r>
    <x v="0"/>
    <n v="731.56480599999986"/>
    <s v="USD"/>
    <x v="6"/>
  </r>
  <r>
    <x v="0"/>
    <n v="639.288545"/>
    <s v="USD"/>
    <x v="21"/>
  </r>
  <r>
    <x v="10"/>
    <n v="473.47033999999991"/>
    <s v="USD"/>
    <x v="21"/>
  </r>
  <r>
    <x v="11"/>
    <n v="716.88989400000003"/>
    <s v="USD"/>
    <x v="21"/>
  </r>
  <r>
    <x v="9"/>
    <n v="742.72739799999999"/>
    <s v="USD"/>
    <x v="21"/>
  </r>
  <r>
    <x v="0"/>
    <n v="650.79722399999991"/>
    <s v="USD"/>
    <x v="5"/>
  </r>
  <r>
    <x v="11"/>
    <n v="502.25284199999999"/>
    <s v="USD"/>
    <x v="5"/>
  </r>
  <r>
    <x v="30"/>
    <n v="1043.51919"/>
    <s v="USD"/>
    <x v="5"/>
  </r>
  <r>
    <x v="4"/>
    <n v="1079.435749"/>
    <s v="USD"/>
    <x v="5"/>
  </r>
  <r>
    <x v="5"/>
    <n v="877.9973369999999"/>
    <s v="USD"/>
    <x v="5"/>
  </r>
  <r>
    <x v="0"/>
    <n v="1187.985645"/>
    <s v="USD"/>
    <x v="5"/>
  </r>
  <r>
    <x v="30"/>
    <n v="1046.2446679999998"/>
    <s v="USD"/>
    <x v="6"/>
  </r>
  <r>
    <x v="7"/>
    <n v="748.16806399999996"/>
    <s v="USD"/>
    <x v="6"/>
  </r>
  <r>
    <x v="5"/>
    <n v="1233.7171489999998"/>
    <s v="USD"/>
    <x v="6"/>
  </r>
  <r>
    <x v="4"/>
    <n v="1137.2940180000001"/>
    <s v="USD"/>
    <x v="6"/>
  </r>
  <r>
    <x v="0"/>
    <n v="791.85391599999991"/>
    <s v="USD"/>
    <x v="6"/>
  </r>
  <r>
    <x v="40"/>
    <n v="243.62020899999999"/>
    <s v="USD"/>
    <x v="16"/>
  </r>
  <r>
    <x v="22"/>
    <n v="241.28437899999997"/>
    <s v="USD"/>
    <x v="16"/>
  </r>
  <r>
    <x v="0"/>
    <n v="625.2649899999999"/>
    <s v="USD"/>
    <x v="21"/>
  </r>
  <r>
    <x v="40"/>
    <n v="512.89578899999992"/>
    <s v="USD"/>
    <x v="20"/>
  </r>
  <r>
    <x v="5"/>
    <n v="563.75960199999997"/>
    <s v="USD"/>
    <x v="20"/>
  </r>
  <r>
    <x v="4"/>
    <n v="564.9072799999999"/>
    <s v="USD"/>
    <x v="20"/>
  </r>
  <r>
    <x v="1"/>
    <n v="631.919533"/>
    <s v="USD"/>
    <x v="20"/>
  </r>
  <r>
    <x v="22"/>
    <n v="490.19982199999998"/>
    <s v="USD"/>
    <x v="20"/>
  </r>
  <r>
    <x v="28"/>
    <n v="450.14976999999993"/>
    <s v="USD"/>
    <x v="20"/>
  </r>
  <r>
    <x v="40"/>
    <n v="179.24699799999996"/>
    <s v="USD"/>
    <x v="12"/>
  </r>
  <r>
    <x v="40"/>
    <n v="217.80156999999997"/>
    <s v="USD"/>
    <x v="12"/>
  </r>
  <r>
    <x v="40"/>
    <n v="156.23204099999998"/>
    <s v="USD"/>
    <x v="12"/>
  </r>
  <r>
    <x v="40"/>
    <n v="151.45062099999998"/>
    <s v="USD"/>
    <x v="0"/>
  </r>
  <r>
    <x v="40"/>
    <n v="131.464011"/>
    <s v="USD"/>
    <x v="0"/>
  </r>
  <r>
    <x v="40"/>
    <n v="202.14121899999998"/>
    <s v="USD"/>
    <x v="0"/>
  </r>
  <r>
    <x v="40"/>
    <n v="318.83290599999998"/>
    <s v="USD"/>
    <x v="0"/>
  </r>
  <r>
    <x v="40"/>
    <n v="238.56438899999998"/>
    <s v="USD"/>
    <x v="0"/>
  </r>
  <r>
    <x v="40"/>
    <n v="309.024135"/>
    <s v="USD"/>
    <x v="0"/>
  </r>
  <r>
    <x v="0"/>
    <n v="438.64932299999998"/>
    <s v="USD"/>
    <x v="0"/>
  </r>
  <r>
    <x v="30"/>
    <n v="451.49570199999994"/>
    <s v="USD"/>
    <x v="0"/>
  </r>
  <r>
    <x v="22"/>
    <n v="297.63481999999999"/>
    <s v="USD"/>
    <x v="0"/>
  </r>
  <r>
    <x v="0"/>
    <n v="234.22543899999997"/>
    <s v="USD"/>
    <x v="5"/>
  </r>
  <r>
    <x v="11"/>
    <n v="234.741311"/>
    <s v="USD"/>
    <x v="5"/>
  </r>
  <r>
    <x v="10"/>
    <n v="275.15391399999999"/>
    <s v="USD"/>
    <x v="5"/>
  </r>
  <r>
    <x v="9"/>
    <n v="281.128288"/>
    <s v="USD"/>
    <x v="5"/>
  </r>
  <r>
    <x v="1"/>
    <n v="7837.2467879999995"/>
    <s v="USD"/>
    <x v="22"/>
  </r>
  <r>
    <x v="0"/>
    <n v="704.91576399999997"/>
    <s v="USD"/>
    <x v="5"/>
  </r>
  <r>
    <x v="5"/>
    <n v="741.14342399999998"/>
    <s v="USD"/>
    <x v="5"/>
  </r>
  <r>
    <x v="4"/>
    <n v="659.92205299999989"/>
    <s v="USD"/>
    <x v="5"/>
  </r>
  <r>
    <x v="30"/>
    <n v="646.01580399999989"/>
    <s v="USD"/>
    <x v="5"/>
  </r>
  <r>
    <x v="33"/>
    <n v="483.75759599999992"/>
    <s v="USD"/>
    <x v="5"/>
  </r>
  <r>
    <x v="12"/>
    <n v="606.72412499999996"/>
    <s v="USD"/>
    <x v="5"/>
  </r>
  <r>
    <x v="40"/>
    <n v="204.24655299999998"/>
    <s v="USD"/>
    <x v="7"/>
  </r>
  <r>
    <x v="40"/>
    <n v="156.195683"/>
    <s v="USD"/>
    <x v="7"/>
  </r>
  <r>
    <x v="40"/>
    <n v="138.01050899999998"/>
    <s v="USD"/>
    <x v="7"/>
  </r>
  <r>
    <x v="40"/>
    <n v="135.88836799999999"/>
    <s v="USD"/>
    <x v="8"/>
  </r>
  <r>
    <x v="40"/>
    <n v="224.39608799999996"/>
    <s v="USD"/>
    <x v="8"/>
  </r>
  <r>
    <x v="40"/>
    <n v="171.57477399999999"/>
    <s v="USD"/>
    <x v="8"/>
  </r>
  <r>
    <x v="40"/>
    <n v="220.85289799999998"/>
    <s v="USD"/>
    <x v="2"/>
  </r>
  <r>
    <x v="40"/>
    <n v="156.46219399999998"/>
    <s v="USD"/>
    <x v="2"/>
  </r>
  <r>
    <x v="40"/>
    <n v="163.932391"/>
    <s v="USD"/>
    <x v="2"/>
  </r>
  <r>
    <x v="40"/>
    <n v="46.937148999999998"/>
    <s v="USD"/>
    <x v="6"/>
  </r>
  <r>
    <x v="40"/>
    <n v="99.539971999999992"/>
    <s v="USD"/>
    <x v="6"/>
  </r>
  <r>
    <x v="40"/>
    <n v="56.550752999999993"/>
    <s v="USD"/>
    <x v="6"/>
  </r>
  <r>
    <x v="40"/>
    <n v="37.156160999999997"/>
    <s v="USD"/>
    <x v="2"/>
  </r>
  <r>
    <x v="40"/>
    <n v="84.148532999999986"/>
    <s v="USD"/>
    <x v="7"/>
  </r>
  <r>
    <x v="0"/>
    <n v="3872.5910789999998"/>
    <s v="USD"/>
    <x v="1"/>
  </r>
  <r>
    <x v="30"/>
    <n v="4163.3394879999996"/>
    <s v="USD"/>
    <x v="1"/>
  </r>
  <r>
    <x v="4"/>
    <n v="4299.4748159999999"/>
    <s v="USD"/>
    <x v="1"/>
  </r>
  <r>
    <x v="5"/>
    <n v="3482.2577649999998"/>
    <s v="USD"/>
    <x v="1"/>
  </r>
  <r>
    <x v="22"/>
    <n v="4868.8105689999993"/>
    <s v="USD"/>
    <x v="1"/>
  </r>
  <r>
    <x v="28"/>
    <n v="3183.0849329999996"/>
    <s v="USD"/>
    <x v="1"/>
  </r>
  <r>
    <x v="36"/>
    <n v="3559.0911369999994"/>
    <s v="USD"/>
    <x v="1"/>
  </r>
  <r>
    <x v="33"/>
    <n v="3350.8709289999997"/>
    <s v="USD"/>
    <x v="1"/>
  </r>
  <r>
    <x v="0"/>
    <n v="918.73544699999991"/>
    <s v="USD"/>
    <x v="1"/>
  </r>
  <r>
    <x v="30"/>
    <n v="1086.6723629999999"/>
    <s v="USD"/>
    <x v="1"/>
  </r>
  <r>
    <x v="5"/>
    <n v="939.36449599999992"/>
    <s v="USD"/>
    <x v="1"/>
  </r>
  <r>
    <x v="4"/>
    <n v="1136.3257289999999"/>
    <s v="USD"/>
    <x v="1"/>
  </r>
  <r>
    <x v="0"/>
    <n v="948.697183"/>
    <s v="USD"/>
    <x v="1"/>
  </r>
  <r>
    <x v="5"/>
    <n v="696.25501399999996"/>
    <s v="USD"/>
    <x v="1"/>
  </r>
  <r>
    <x v="4"/>
    <n v="892.05965099999992"/>
    <s v="USD"/>
    <x v="1"/>
  </r>
  <r>
    <x v="0"/>
    <n v="3029.8500260000001"/>
    <s v="USD"/>
    <x v="1"/>
  </r>
  <r>
    <x v="30"/>
    <n v="4205.2427689999995"/>
    <s v="USD"/>
    <x v="1"/>
  </r>
  <r>
    <x v="4"/>
    <n v="3866.734011"/>
    <s v="USD"/>
    <x v="1"/>
  </r>
  <r>
    <x v="5"/>
    <n v="2744.114219"/>
    <s v="USD"/>
    <x v="1"/>
  </r>
  <r>
    <x v="19"/>
    <n v="2697.95568"/>
    <s v="USD"/>
    <x v="1"/>
  </r>
  <r>
    <x v="21"/>
    <n v="3854.1133260000001"/>
    <s v="USD"/>
    <x v="1"/>
  </r>
  <r>
    <x v="36"/>
    <n v="2819.5879389999996"/>
    <s v="USD"/>
    <x v="1"/>
  </r>
  <r>
    <x v="22"/>
    <n v="2958.2892499999998"/>
    <s v="USD"/>
    <x v="1"/>
  </r>
  <r>
    <x v="28"/>
    <n v="3619.8645629999996"/>
    <s v="USD"/>
    <x v="1"/>
  </r>
  <r>
    <x v="35"/>
    <n v="4065.1567669999999"/>
    <s v="USD"/>
    <x v="1"/>
  </r>
  <r>
    <x v="34"/>
    <n v="3659.3589549999997"/>
    <s v="USD"/>
    <x v="1"/>
  </r>
  <r>
    <x v="33"/>
    <n v="4170.5428309999998"/>
    <s v="USD"/>
    <x v="1"/>
  </r>
  <r>
    <x v="5"/>
    <n v="5106.883781999999"/>
    <s v="USD"/>
    <x v="14"/>
  </r>
  <r>
    <x v="0"/>
    <n v="5232.9074699999992"/>
    <s v="USD"/>
    <x v="14"/>
  </r>
  <r>
    <x v="30"/>
    <n v="6121.2802139999994"/>
    <s v="USD"/>
    <x v="14"/>
  </r>
  <r>
    <x v="19"/>
    <n v="7642.1833739999993"/>
    <s v="USD"/>
    <x v="14"/>
  </r>
  <r>
    <x v="36"/>
    <n v="6951.2129609999993"/>
    <s v="USD"/>
    <x v="14"/>
  </r>
  <r>
    <x v="22"/>
    <n v="5278.4578699999993"/>
    <s v="USD"/>
    <x v="14"/>
  </r>
  <r>
    <x v="28"/>
    <n v="5472.9687109999995"/>
    <s v="USD"/>
    <x v="14"/>
  </r>
  <r>
    <x v="35"/>
    <n v="8065.2958259999996"/>
    <s v="USD"/>
    <x v="14"/>
  </r>
  <r>
    <x v="34"/>
    <n v="7709.2124339999991"/>
    <s v="USD"/>
    <x v="14"/>
  </r>
  <r>
    <x v="33"/>
    <n v="5097.7966829999996"/>
    <s v="USD"/>
    <x v="14"/>
  </r>
  <r>
    <x v="0"/>
    <n v="900.53243699999996"/>
    <s v="USD"/>
    <x v="38"/>
  </r>
  <r>
    <x v="30"/>
    <n v="764.64681299999995"/>
    <s v="USD"/>
    <x v="38"/>
  </r>
  <r>
    <x v="58"/>
    <n v="1154.6443299999999"/>
    <s v="USD"/>
    <x v="38"/>
  </r>
  <r>
    <x v="7"/>
    <n v="1051.4171079999999"/>
    <s v="USD"/>
    <x v="38"/>
  </r>
  <r>
    <x v="5"/>
    <n v="1277.443818"/>
    <s v="USD"/>
    <x v="38"/>
  </r>
  <r>
    <x v="4"/>
    <n v="1053.2240320000001"/>
    <s v="USD"/>
    <x v="38"/>
  </r>
  <r>
    <x v="22"/>
    <n v="1247.5582279999999"/>
    <s v="USD"/>
    <x v="38"/>
  </r>
  <r>
    <x v="33"/>
    <n v="849.87339499999996"/>
    <s v="USD"/>
    <x v="38"/>
  </r>
  <r>
    <x v="0"/>
    <n v="2058.7823829999998"/>
    <s v="USD"/>
    <x v="46"/>
  </r>
  <r>
    <x v="30"/>
    <n v="2284.4883879999998"/>
    <s v="USD"/>
    <x v="46"/>
  </r>
  <r>
    <x v="4"/>
    <n v="2263.0488300000002"/>
    <s v="USD"/>
    <x v="46"/>
  </r>
  <r>
    <x v="5"/>
    <n v="2008.7376539999998"/>
    <s v="USD"/>
    <x v="46"/>
  </r>
  <r>
    <x v="0"/>
    <n v="996.09909699999992"/>
    <s v="USD"/>
    <x v="46"/>
  </r>
  <r>
    <x v="30"/>
    <n v="1383.1677369999998"/>
    <s v="USD"/>
    <x v="46"/>
  </r>
  <r>
    <x v="40"/>
    <n v="1141.25704"/>
    <s v="USD"/>
    <x v="9"/>
  </r>
  <r>
    <x v="40"/>
    <n v="1242.7833249999999"/>
    <s v="USD"/>
    <x v="13"/>
  </r>
  <r>
    <x v="0"/>
    <n v="1048.956083"/>
    <s v="USD"/>
    <x v="1"/>
  </r>
  <r>
    <x v="30"/>
    <n v="1167.8199890000001"/>
    <s v="USD"/>
    <x v="1"/>
  </r>
  <r>
    <x v="4"/>
    <n v="1032.0739659999999"/>
    <s v="USD"/>
    <x v="1"/>
  </r>
  <r>
    <x v="5"/>
    <n v="1084.7621959999999"/>
    <s v="USD"/>
    <x v="1"/>
  </r>
  <r>
    <x v="0"/>
    <n v="758.44571599999995"/>
    <s v="USD"/>
    <x v="13"/>
  </r>
  <r>
    <x v="30"/>
    <n v="1181.586294"/>
    <s v="USD"/>
    <x v="13"/>
  </r>
  <r>
    <x v="4"/>
    <n v="1099.8740899999998"/>
    <s v="USD"/>
    <x v="13"/>
  </r>
  <r>
    <x v="5"/>
    <n v="973.48750799999993"/>
    <s v="USD"/>
    <x v="13"/>
  </r>
  <r>
    <x v="0"/>
    <n v="2739.9793539999996"/>
    <s v="USD"/>
    <x v="1"/>
  </r>
  <r>
    <x v="40"/>
    <n v="158.62686699999998"/>
    <s v="USD"/>
    <x v="9"/>
  </r>
  <r>
    <x v="40"/>
    <n v="109.40739599999998"/>
    <s v="USD"/>
    <x v="9"/>
  </r>
  <r>
    <x v="40"/>
    <n v="110.38117299999999"/>
    <s v="USD"/>
    <x v="9"/>
  </r>
  <r>
    <x v="40"/>
    <n v="169.84228099999999"/>
    <s v="USD"/>
    <x v="38"/>
  </r>
  <r>
    <x v="40"/>
    <n v="106.70901499999999"/>
    <s v="USD"/>
    <x v="38"/>
  </r>
  <r>
    <x v="40"/>
    <n v="89.046229999999994"/>
    <s v="USD"/>
    <x v="38"/>
  </r>
  <r>
    <x v="40"/>
    <n v="87.509590000000003"/>
    <s v="USD"/>
    <x v="11"/>
  </r>
  <r>
    <x v="40"/>
    <n v="88.011741999999998"/>
    <s v="USD"/>
    <x v="11"/>
  </r>
  <r>
    <x v="0"/>
    <n v="1262.1326409999999"/>
    <s v="USD"/>
    <x v="1"/>
  </r>
  <r>
    <x v="30"/>
    <n v="1168.1763659999999"/>
    <s v="USD"/>
    <x v="1"/>
  </r>
  <r>
    <x v="5"/>
    <n v="1001.1353659999999"/>
    <s v="USD"/>
    <x v="1"/>
  </r>
  <r>
    <x v="4"/>
    <n v="1257.2877659999999"/>
    <s v="USD"/>
    <x v="1"/>
  </r>
  <r>
    <x v="0"/>
    <n v="273.14496299999996"/>
    <s v="USD"/>
    <x v="46"/>
  </r>
  <r>
    <x v="30"/>
    <n v="368.79600099999993"/>
    <s v="USD"/>
    <x v="46"/>
  </r>
  <r>
    <x v="22"/>
    <n v="321.68152099999998"/>
    <s v="USD"/>
    <x v="46"/>
  </r>
  <r>
    <x v="40"/>
    <n v="172.90698599999999"/>
    <s v="USD"/>
    <x v="1"/>
  </r>
  <r>
    <x v="40"/>
    <n v="69.733271999999999"/>
    <s v="USD"/>
    <x v="1"/>
  </r>
  <r>
    <x v="4"/>
    <n v="730.12592099999995"/>
    <s v="USD"/>
    <x v="13"/>
  </r>
  <r>
    <x v="0"/>
    <n v="1238.5030279999999"/>
    <s v="USD"/>
    <x v="13"/>
  </r>
  <r>
    <x v="22"/>
    <n v="984.50363899999991"/>
    <s v="USD"/>
    <x v="13"/>
  </r>
  <r>
    <x v="0"/>
    <n v="310.88148000000001"/>
    <s v="USD"/>
    <x v="46"/>
  </r>
  <r>
    <x v="40"/>
    <n v="67.485249999999994"/>
    <s v="USD"/>
    <x v="1"/>
  </r>
  <r>
    <x v="40"/>
    <n v="104.60779699999999"/>
    <s v="USD"/>
    <x v="1"/>
  </r>
  <r>
    <x v="0"/>
    <n v="439.23962599999993"/>
    <s v="USD"/>
    <x v="55"/>
  </r>
  <r>
    <x v="0"/>
    <n v="307.57221600000003"/>
    <s v="USD"/>
    <x v="14"/>
  </r>
  <r>
    <x v="0"/>
    <n v="235.87252499999997"/>
    <s v="USD"/>
    <x v="1"/>
  </r>
  <r>
    <x v="30"/>
    <n v="199.71792399999998"/>
    <s v="USD"/>
    <x v="1"/>
  </r>
  <r>
    <x v="22"/>
    <n v="266.45337599999999"/>
    <s v="USD"/>
    <x v="1"/>
  </r>
  <r>
    <x v="40"/>
    <n v="52.623745999999997"/>
    <s v="USD"/>
    <x v="1"/>
  </r>
  <r>
    <x v="40"/>
    <n v="59.233356000000001"/>
    <s v="USD"/>
    <x v="13"/>
  </r>
  <r>
    <x v="40"/>
    <n v="47.902007999999995"/>
    <s v="USD"/>
    <x v="55"/>
  </r>
  <r>
    <x v="40"/>
    <n v="66.267257000000001"/>
    <s v="USD"/>
    <x v="1"/>
  </r>
  <r>
    <x v="40"/>
    <n v="53.861975999999991"/>
    <s v="USD"/>
    <x v="13"/>
  </r>
  <r>
    <x v="0"/>
    <n v="16436.669999999998"/>
    <s v="GBP"/>
    <x v="13"/>
  </r>
  <r>
    <x v="0"/>
    <n v="19785.16"/>
    <s v="GBP"/>
    <x v="13"/>
  </r>
  <r>
    <x v="48"/>
    <n v="23615.98"/>
    <s v="GBP"/>
    <x v="13"/>
  </r>
  <r>
    <x v="4"/>
    <n v="22242.04"/>
    <s v="GBP"/>
    <x v="13"/>
  </r>
  <r>
    <x v="5"/>
    <n v="19561.099999999999"/>
    <s v="GBP"/>
    <x v="13"/>
  </r>
  <r>
    <x v="1"/>
    <n v="18551.59"/>
    <s v="GBP"/>
    <x v="13"/>
  </r>
  <r>
    <x v="1"/>
    <n v="7315.6"/>
    <s v="GBP"/>
    <x v="14"/>
  </r>
  <r>
    <x v="1"/>
    <n v="734.03269099999989"/>
    <s v="USD"/>
    <x v="13"/>
  </r>
  <r>
    <x v="0"/>
    <n v="376.41711799999996"/>
    <s v="USD"/>
    <x v="12"/>
  </r>
  <r>
    <x v="0"/>
    <n v="353.930724"/>
    <s v="USD"/>
    <x v="6"/>
  </r>
  <r>
    <x v="0"/>
    <n v="385.29910299999995"/>
    <s v="USD"/>
    <x v="13"/>
  </r>
  <r>
    <x v="7"/>
    <n v="298.02721199999996"/>
    <s v="USD"/>
    <x v="13"/>
  </r>
  <r>
    <x v="0"/>
    <n v="751.70816699999989"/>
    <s v="USD"/>
    <x v="15"/>
  </r>
  <r>
    <x v="10"/>
    <n v="912.21535999999992"/>
    <s v="USD"/>
    <x v="15"/>
  </r>
  <r>
    <x v="11"/>
    <n v="1131.0534759999998"/>
    <s v="USD"/>
    <x v="15"/>
  </r>
  <r>
    <x v="18"/>
    <n v="1022.604422"/>
    <s v="USD"/>
    <x v="15"/>
  </r>
  <r>
    <x v="28"/>
    <n v="1222.580968"/>
    <s v="USD"/>
    <x v="15"/>
  </r>
  <r>
    <x v="22"/>
    <n v="768.24591199999998"/>
    <s v="USD"/>
    <x v="15"/>
  </r>
  <r>
    <x v="1"/>
    <n v="1029.1258809999999"/>
    <s v="USD"/>
    <x v="15"/>
  </r>
  <r>
    <x v="12"/>
    <n v="787.40177599999993"/>
    <s v="USD"/>
    <x v="15"/>
  </r>
  <r>
    <x v="0"/>
    <n v="1303.4123479999998"/>
    <s v="USD"/>
    <x v="39"/>
  </r>
  <r>
    <x v="1"/>
    <n v="1395.1706789999998"/>
    <s v="USD"/>
    <x v="39"/>
  </r>
  <r>
    <x v="11"/>
    <n v="908.44990599999983"/>
    <s v="USD"/>
    <x v="39"/>
  </r>
  <r>
    <x v="1"/>
    <n v="1567.5261209999999"/>
    <s v="USD"/>
    <x v="5"/>
  </r>
  <r>
    <x v="0"/>
    <n v="1517.493397"/>
    <s v="USD"/>
    <x v="5"/>
  </r>
  <r>
    <x v="11"/>
    <n v="1284.174164"/>
    <s v="USD"/>
    <x v="5"/>
  </r>
  <r>
    <x v="1"/>
    <n v="1498.0099679999998"/>
    <s v="USD"/>
    <x v="5"/>
  </r>
  <r>
    <x v="22"/>
    <n v="1186.633196"/>
    <s v="USD"/>
    <x v="5"/>
  </r>
  <r>
    <x v="12"/>
    <n v="1450.9596289999999"/>
    <s v="USD"/>
    <x v="5"/>
  </r>
  <r>
    <x v="12"/>
    <n v="1167.1391339999998"/>
    <s v="USD"/>
    <x v="46"/>
  </r>
  <r>
    <x v="22"/>
    <n v="991.46173699999997"/>
    <s v="USD"/>
    <x v="46"/>
  </r>
  <r>
    <x v="0"/>
    <n v="964.18946399999993"/>
    <s v="USD"/>
    <x v="46"/>
  </r>
  <r>
    <x v="1"/>
    <n v="1128.6298380000001"/>
    <s v="USD"/>
    <x v="46"/>
  </r>
  <r>
    <x v="11"/>
    <n v="877.86493899999994"/>
    <s v="USD"/>
    <x v="46"/>
  </r>
  <r>
    <x v="0"/>
    <n v="446.23168099999998"/>
    <s v="USD"/>
    <x v="17"/>
  </r>
  <r>
    <x v="1"/>
    <n v="319.03836299999995"/>
    <s v="USD"/>
    <x v="17"/>
  </r>
  <r>
    <x v="10"/>
    <n v="428.37612999999999"/>
    <s v="USD"/>
    <x v="17"/>
  </r>
  <r>
    <x v="11"/>
    <n v="295.82926799999996"/>
    <s v="USD"/>
    <x v="17"/>
  </r>
  <r>
    <x v="18"/>
    <n v="420.75364100000002"/>
    <s v="USD"/>
    <x v="17"/>
  </r>
  <r>
    <x v="9"/>
    <n v="378.61643399999991"/>
    <s v="USD"/>
    <x v="17"/>
  </r>
  <r>
    <x v="7"/>
    <n v="576.41999999999996"/>
    <s v="GBP"/>
    <x v="50"/>
  </r>
  <r>
    <x v="7"/>
    <n v="601.55999999999995"/>
    <s v="GBP"/>
    <x v="19"/>
  </r>
  <r>
    <x v="7"/>
    <n v="787.32"/>
    <s v="GBP"/>
    <x v="45"/>
  </r>
  <r>
    <x v="7"/>
    <n v="967.46"/>
    <s v="GBP"/>
    <x v="7"/>
  </r>
  <r>
    <x v="7"/>
    <n v="678.39"/>
    <s v="GBP"/>
    <x v="55"/>
  </r>
  <r>
    <x v="0"/>
    <n v="5544.63"/>
    <s v="GBP"/>
    <x v="24"/>
  </r>
  <r>
    <x v="7"/>
    <n v="5223.8599999999997"/>
    <s v="GBP"/>
    <x v="24"/>
  </r>
  <r>
    <x v="0"/>
    <n v="971.01001899999994"/>
    <s v="USD"/>
    <x v="28"/>
  </r>
  <r>
    <x v="25"/>
    <n v="1245.0666759999999"/>
    <s v="USD"/>
    <x v="28"/>
  </r>
  <r>
    <x v="5"/>
    <n v="1276.0371749999999"/>
    <s v="USD"/>
    <x v="28"/>
  </r>
  <r>
    <x v="4"/>
    <n v="850.42150900000001"/>
    <s v="USD"/>
    <x v="28"/>
  </r>
  <r>
    <x v="1"/>
    <n v="150.849478"/>
    <s v="EUR"/>
    <x v="12"/>
  </r>
  <r>
    <x v="1"/>
    <n v="20.676627999999997"/>
    <s v="SGD"/>
    <x v="17"/>
  </r>
  <r>
    <x v="0"/>
    <n v="10299"/>
    <s v="GBP"/>
    <x v="36"/>
  </r>
  <r>
    <x v="0"/>
    <n v="114396.78"/>
    <s v="GBP"/>
    <x v="15"/>
  </r>
  <r>
    <x v="30"/>
    <n v="79272.570000000007"/>
    <s v="GBP"/>
    <x v="15"/>
  </r>
  <r>
    <x v="5"/>
    <n v="90253.68"/>
    <s v="GBP"/>
    <x v="15"/>
  </r>
  <r>
    <x v="4"/>
    <n v="86846.17"/>
    <s v="GBP"/>
    <x v="15"/>
  </r>
  <r>
    <x v="21"/>
    <n v="104210.13"/>
    <s v="GBP"/>
    <x v="15"/>
  </r>
  <r>
    <x v="19"/>
    <n v="77014.8"/>
    <s v="GBP"/>
    <x v="15"/>
  </r>
  <r>
    <x v="20"/>
    <n v="76239.759999999995"/>
    <s v="GBP"/>
    <x v="15"/>
  </r>
  <r>
    <x v="1"/>
    <n v="86569.42"/>
    <s v="GBP"/>
    <x v="15"/>
  </r>
  <r>
    <x v="31"/>
    <n v="97121.09"/>
    <s v="GBP"/>
    <x v="15"/>
  </r>
  <r>
    <x v="40"/>
    <n v="929.84"/>
    <s v="GBP"/>
    <x v="35"/>
  </r>
  <r>
    <x v="0"/>
    <n v="10607.98"/>
    <s v="GBP"/>
    <x v="19"/>
  </r>
  <r>
    <x v="10"/>
    <n v="9784.7099999999991"/>
    <s v="GBP"/>
    <x v="19"/>
  </r>
  <r>
    <x v="11"/>
    <n v="8264.51"/>
    <s v="GBP"/>
    <x v="19"/>
  </r>
  <r>
    <x v="18"/>
    <n v="7101.14"/>
    <s v="GBP"/>
    <x v="19"/>
  </r>
  <r>
    <x v="0"/>
    <n v="7138.67"/>
    <s v="GBP"/>
    <x v="29"/>
  </r>
  <r>
    <x v="0"/>
    <n v="7183.76"/>
    <s v="GBP"/>
    <x v="25"/>
  </r>
  <r>
    <x v="40"/>
    <n v="1111.44"/>
    <s v="GBP"/>
    <x v="32"/>
  </r>
  <r>
    <x v="40"/>
    <n v="644.13"/>
    <s v="GBP"/>
    <x v="25"/>
  </r>
  <r>
    <x v="0"/>
    <n v="4179.55"/>
    <s v="GBP"/>
    <x v="33"/>
  </r>
  <r>
    <x v="0"/>
    <n v="4256.32"/>
    <s v="GBP"/>
    <x v="19"/>
  </r>
  <r>
    <x v="0"/>
    <n v="4291.8900000000003"/>
    <s v="GBP"/>
    <x v="32"/>
  </r>
  <r>
    <x v="0"/>
    <n v="3674.12"/>
    <s v="GBP"/>
    <x v="27"/>
  </r>
  <r>
    <x v="0"/>
    <n v="7200.76"/>
    <s v="GBP"/>
    <x v="32"/>
  </r>
  <r>
    <x v="10"/>
    <n v="9362.7800000000007"/>
    <s v="GBP"/>
    <x v="32"/>
  </r>
  <r>
    <x v="11"/>
    <n v="6571.36"/>
    <s v="GBP"/>
    <x v="32"/>
  </r>
  <r>
    <x v="18"/>
    <n v="9474.15"/>
    <s v="GBP"/>
    <x v="32"/>
  </r>
  <r>
    <x v="9"/>
    <n v="10298.530000000001"/>
    <s v="GBP"/>
    <x v="32"/>
  </r>
  <r>
    <x v="40"/>
    <n v="808.2"/>
    <s v="GBP"/>
    <x v="32"/>
  </r>
  <r>
    <x v="0"/>
    <n v="110957.91"/>
    <s v="GBP"/>
    <x v="39"/>
  </r>
  <r>
    <x v="30"/>
    <n v="103403.47"/>
    <s v="GBP"/>
    <x v="39"/>
  </r>
  <r>
    <x v="5"/>
    <n v="108347.64"/>
    <s v="GBP"/>
    <x v="39"/>
  </r>
  <r>
    <x v="4"/>
    <n v="77898.8"/>
    <s v="GBP"/>
    <x v="39"/>
  </r>
  <r>
    <x v="31"/>
    <n v="118846.04"/>
    <s v="GBP"/>
    <x v="39"/>
  </r>
  <r>
    <x v="19"/>
    <n v="95978.02"/>
    <s v="GBP"/>
    <x v="39"/>
  </r>
  <r>
    <x v="20"/>
    <n v="76345.490000000005"/>
    <s v="GBP"/>
    <x v="39"/>
  </r>
  <r>
    <x v="21"/>
    <n v="86636.54"/>
    <s v="GBP"/>
    <x v="39"/>
  </r>
  <r>
    <x v="1"/>
    <n v="121135.16"/>
    <s v="GBP"/>
    <x v="39"/>
  </r>
  <r>
    <x v="27"/>
    <n v="3646.59"/>
    <s v="GBP"/>
    <x v="28"/>
  </r>
  <r>
    <x v="0"/>
    <n v="4085.28"/>
    <s v="GBP"/>
    <x v="26"/>
  </r>
  <r>
    <x v="0"/>
    <n v="3976.83"/>
    <s v="GBP"/>
    <x v="10"/>
  </r>
  <r>
    <x v="0"/>
    <n v="3946.19"/>
    <s v="GBP"/>
    <x v="53"/>
  </r>
  <r>
    <x v="0"/>
    <n v="14710.57"/>
    <s v="GBP"/>
    <x v="26"/>
  </r>
  <r>
    <x v="0"/>
    <n v="14582.13"/>
    <s v="GBP"/>
    <x v="4"/>
  </r>
  <r>
    <x v="1"/>
    <n v="18712"/>
    <s v="GBP"/>
    <x v="4"/>
  </r>
  <r>
    <x v="0"/>
    <n v="7487.05"/>
    <s v="GBP"/>
    <x v="10"/>
  </r>
  <r>
    <x v="1"/>
    <n v="8402.34"/>
    <s v="GBP"/>
    <x v="10"/>
  </r>
  <r>
    <x v="0"/>
    <n v="10161.030000000001"/>
    <s v="GBP"/>
    <x v="30"/>
  </r>
  <r>
    <x v="11"/>
    <n v="6380.84"/>
    <s v="GBP"/>
    <x v="30"/>
  </r>
  <r>
    <x v="10"/>
    <n v="8555.33"/>
    <s v="GBP"/>
    <x v="30"/>
  </r>
  <r>
    <x v="9"/>
    <n v="6944.3"/>
    <s v="GBP"/>
    <x v="30"/>
  </r>
  <r>
    <x v="18"/>
    <n v="8632.67"/>
    <s v="GBP"/>
    <x v="30"/>
  </r>
  <r>
    <x v="0"/>
    <n v="19735.54"/>
    <s v="GBP"/>
    <x v="0"/>
  </r>
  <r>
    <x v="0"/>
    <n v="86349.5"/>
    <s v="GBP"/>
    <x v="5"/>
  </r>
  <r>
    <x v="30"/>
    <n v="116709.01"/>
    <s v="GBP"/>
    <x v="5"/>
  </r>
  <r>
    <x v="1"/>
    <n v="86453.75"/>
    <s v="GBP"/>
    <x v="5"/>
  </r>
  <r>
    <x v="28"/>
    <n v="118235.58"/>
    <s v="GBP"/>
    <x v="5"/>
  </r>
  <r>
    <x v="33"/>
    <n v="115619.16"/>
    <s v="GBP"/>
    <x v="5"/>
  </r>
  <r>
    <x v="34"/>
    <n v="95884.92"/>
    <s v="GBP"/>
    <x v="5"/>
  </r>
  <r>
    <x v="35"/>
    <n v="92206.91"/>
    <s v="GBP"/>
    <x v="5"/>
  </r>
  <r>
    <x v="22"/>
    <n v="72829.37"/>
    <s v="GBP"/>
    <x v="5"/>
  </r>
  <r>
    <x v="19"/>
    <n v="119305.36"/>
    <s v="GBP"/>
    <x v="5"/>
  </r>
  <r>
    <x v="20"/>
    <n v="86323.91"/>
    <s v="GBP"/>
    <x v="5"/>
  </r>
  <r>
    <x v="31"/>
    <n v="115226.97"/>
    <s v="GBP"/>
    <x v="5"/>
  </r>
  <r>
    <x v="5"/>
    <n v="108745.1"/>
    <s v="GBP"/>
    <x v="5"/>
  </r>
  <r>
    <x v="4"/>
    <n v="108448.29"/>
    <s v="GBP"/>
    <x v="5"/>
  </r>
  <r>
    <x v="36"/>
    <n v="115174.57"/>
    <s v="GBP"/>
    <x v="5"/>
  </r>
  <r>
    <x v="0"/>
    <n v="18742.36"/>
    <s v="GBP"/>
    <x v="21"/>
  </r>
  <r>
    <x v="1"/>
    <n v="12360.69"/>
    <s v="GBP"/>
    <x v="21"/>
  </r>
  <r>
    <x v="0"/>
    <n v="4009.86"/>
    <s v="GBP"/>
    <x v="40"/>
  </r>
  <r>
    <x v="7"/>
    <n v="2146.44"/>
    <s v="GBP"/>
    <x v="17"/>
  </r>
  <r>
    <x v="0"/>
    <n v="7687.29"/>
    <s v="GBP"/>
    <x v="8"/>
  </r>
  <r>
    <x v="11"/>
    <n v="9893.43"/>
    <s v="GBP"/>
    <x v="8"/>
  </r>
  <r>
    <x v="10"/>
    <n v="6692.61"/>
    <s v="GBP"/>
    <x v="8"/>
  </r>
  <r>
    <x v="9"/>
    <n v="9986.5300000000007"/>
    <s v="GBP"/>
    <x v="8"/>
  </r>
  <r>
    <x v="18"/>
    <n v="6657.82"/>
    <s v="GBP"/>
    <x v="8"/>
  </r>
  <r>
    <x v="7"/>
    <n v="852.15"/>
    <s v="GBP"/>
    <x v="0"/>
  </r>
  <r>
    <x v="33"/>
    <n v="126553.48"/>
    <s v="GBP"/>
    <x v="46"/>
  </r>
  <r>
    <x v="28"/>
    <n v="115155.27"/>
    <s v="GBP"/>
    <x v="46"/>
  </r>
  <r>
    <x v="22"/>
    <n v="121552.17"/>
    <s v="GBP"/>
    <x v="46"/>
  </r>
  <r>
    <x v="35"/>
    <n v="146506.9"/>
    <s v="GBP"/>
    <x v="46"/>
  </r>
  <r>
    <x v="36"/>
    <n v="147216"/>
    <s v="GBP"/>
    <x v="46"/>
  </r>
  <r>
    <x v="34"/>
    <n v="105718.94"/>
    <s v="GBP"/>
    <x v="46"/>
  </r>
  <r>
    <x v="31"/>
    <n v="148577.16"/>
    <s v="GBP"/>
    <x v="46"/>
  </r>
  <r>
    <x v="20"/>
    <n v="166827.03"/>
    <s v="GBP"/>
    <x v="46"/>
  </r>
  <r>
    <x v="19"/>
    <n v="159651.87"/>
    <s v="GBP"/>
    <x v="46"/>
  </r>
  <r>
    <x v="1"/>
    <n v="156295.41"/>
    <s v="GBP"/>
    <x v="46"/>
  </r>
  <r>
    <x v="0"/>
    <n v="101206.06"/>
    <s v="GBP"/>
    <x v="46"/>
  </r>
  <r>
    <x v="30"/>
    <n v="96709.19"/>
    <s v="GBP"/>
    <x v="46"/>
  </r>
  <r>
    <x v="0"/>
    <n v="3799.13"/>
    <s v="GBP"/>
    <x v="38"/>
  </r>
  <r>
    <x v="0"/>
    <n v="16993.52"/>
    <s v="GBP"/>
    <x v="1"/>
  </r>
  <r>
    <x v="1"/>
    <n v="16275.69"/>
    <s v="GBP"/>
    <x v="14"/>
  </r>
  <r>
    <x v="0"/>
    <n v="14458.82"/>
    <s v="GBP"/>
    <x v="14"/>
  </r>
  <r>
    <x v="0"/>
    <n v="6705.82"/>
    <s v="GBP"/>
    <x v="55"/>
  </r>
  <r>
    <x v="0"/>
    <n v="7035.58"/>
    <s v="GBP"/>
    <x v="11"/>
  </r>
  <r>
    <x v="11"/>
    <n v="6952.41"/>
    <s v="GBP"/>
    <x v="11"/>
  </r>
  <r>
    <x v="10"/>
    <n v="8641.3700000000008"/>
    <s v="GBP"/>
    <x v="11"/>
  </r>
  <r>
    <x v="9"/>
    <n v="9508.2000000000007"/>
    <s v="GBP"/>
    <x v="11"/>
  </r>
  <r>
    <x v="18"/>
    <n v="8671.65"/>
    <s v="GBP"/>
    <x v="11"/>
  </r>
  <r>
    <x v="7"/>
    <n v="2186.2600000000002"/>
    <s v="GBP"/>
    <x v="11"/>
  </r>
  <r>
    <x v="0"/>
    <n v="7492.3"/>
    <s v="GBP"/>
    <x v="49"/>
  </r>
  <r>
    <x v="9"/>
    <n v="9280.74"/>
    <s v="GBP"/>
    <x v="46"/>
  </r>
  <r>
    <x v="10"/>
    <n v="7464.48"/>
    <s v="GBP"/>
    <x v="46"/>
  </r>
  <r>
    <x v="18"/>
    <n v="9258.19"/>
    <s v="GBP"/>
    <x v="46"/>
  </r>
  <r>
    <x v="0"/>
    <n v="9391.08"/>
    <s v="GBP"/>
    <x v="46"/>
  </r>
  <r>
    <x v="11"/>
    <n v="6764.05"/>
    <s v="GBP"/>
    <x v="46"/>
  </r>
  <r>
    <x v="0"/>
    <n v="12147.700101999999"/>
    <s v="SAR"/>
    <x v="17"/>
  </r>
  <r>
    <x v="1"/>
    <n v="653.28"/>
    <s v="GBP"/>
    <x v="0"/>
  </r>
  <r>
    <x v="0"/>
    <n v="27097.59"/>
    <s v="GBP"/>
    <x v="25"/>
  </r>
  <r>
    <x v="1"/>
    <n v="30209.119999999999"/>
    <s v="GBP"/>
    <x v="25"/>
  </r>
  <r>
    <x v="5"/>
    <n v="20643.03"/>
    <s v="GBP"/>
    <x v="25"/>
  </r>
  <r>
    <x v="37"/>
    <n v="31227.72"/>
    <s v="GBP"/>
    <x v="25"/>
  </r>
  <r>
    <x v="5"/>
    <n v="10637.6"/>
    <s v="GBP"/>
    <x v="28"/>
  </r>
  <r>
    <x v="0"/>
    <n v="11136.06"/>
    <s v="GBP"/>
    <x v="28"/>
  </r>
  <r>
    <x v="24"/>
    <n v="16589.27"/>
    <s v="GBP"/>
    <x v="11"/>
  </r>
  <r>
    <x v="24"/>
    <n v="19274.990000000002"/>
    <s v="GBP"/>
    <x v="11"/>
  </r>
  <r>
    <x v="0"/>
    <n v="5343.37"/>
    <s v="GBP"/>
    <x v="48"/>
  </r>
  <r>
    <x v="1"/>
    <n v="7743.21"/>
    <s v="GBP"/>
    <x v="48"/>
  </r>
  <r>
    <x v="1"/>
    <n v="6316.68"/>
    <s v="GBP"/>
    <x v="48"/>
  </r>
  <r>
    <x v="0"/>
    <n v="2157.7600000000002"/>
    <s v="GBP"/>
    <x v="48"/>
  </r>
  <r>
    <x v="1"/>
    <n v="1772.2"/>
    <s v="GBP"/>
    <x v="48"/>
  </r>
  <r>
    <x v="0"/>
    <n v="3507.43"/>
    <s v="GBP"/>
    <x v="12"/>
  </r>
  <r>
    <x v="0"/>
    <n v="4497.58"/>
    <s v="GBP"/>
    <x v="7"/>
  </r>
  <r>
    <x v="0"/>
    <n v="4849.66"/>
    <s v="GBP"/>
    <x v="2"/>
  </r>
  <r>
    <x v="54"/>
    <n v="1786.82"/>
    <s v="GBP"/>
    <x v="50"/>
  </r>
  <r>
    <x v="61"/>
    <n v="2351.0300000000002"/>
    <s v="GBP"/>
    <x v="47"/>
  </r>
  <r>
    <x v="54"/>
    <n v="1465.63"/>
    <s v="GBP"/>
    <x v="19"/>
  </r>
  <r>
    <x v="0"/>
    <n v="10761.19"/>
    <s v="GBP"/>
    <x v="42"/>
  </r>
  <r>
    <x v="0"/>
    <n v="17841.43"/>
    <s v="GBP"/>
    <x v="18"/>
  </r>
  <r>
    <x v="22"/>
    <n v="12551.78"/>
    <s v="GBP"/>
    <x v="18"/>
  </r>
  <r>
    <x v="7"/>
    <n v="3517.19"/>
    <s v="GBP"/>
    <x v="56"/>
  </r>
  <r>
    <x v="0"/>
    <n v="3045.89"/>
    <s v="GBP"/>
    <x v="42"/>
  </r>
  <r>
    <x v="40"/>
    <n v="1629.27"/>
    <s v="GBP"/>
    <x v="51"/>
  </r>
  <r>
    <x v="40"/>
    <n v="0"/>
    <s v="GBP"/>
    <x v="52"/>
  </r>
  <r>
    <x v="0"/>
    <n v="6626.27"/>
    <s v="GBP"/>
    <x v="35"/>
  </r>
  <r>
    <x v="0"/>
    <n v="6171.15"/>
    <s v="GBP"/>
    <x v="25"/>
  </r>
  <r>
    <x v="0"/>
    <n v="2393.2399999999998"/>
    <s v="GBP"/>
    <x v="26"/>
  </r>
  <r>
    <x v="7"/>
    <n v="2586.61"/>
    <s v="GBP"/>
    <x v="4"/>
  </r>
  <r>
    <x v="7"/>
    <n v="3097.7"/>
    <s v="GBP"/>
    <x v="34"/>
  </r>
  <r>
    <x v="7"/>
    <n v="2614.87"/>
    <s v="GBP"/>
    <x v="26"/>
  </r>
  <r>
    <x v="7"/>
    <n v="2198.37"/>
    <s v="GBP"/>
    <x v="6"/>
  </r>
  <r>
    <x v="7"/>
    <n v="2702.85"/>
    <s v="GBP"/>
    <x v="21"/>
  </r>
  <r>
    <x v="0"/>
    <n v="2882.76"/>
    <s v="GBP"/>
    <x v="0"/>
  </r>
  <r>
    <x v="7"/>
    <n v="2794.18"/>
    <s v="GBP"/>
    <x v="0"/>
  </r>
  <r>
    <x v="0"/>
    <n v="1920.6"/>
    <s v="GBP"/>
    <x v="9"/>
  </r>
  <r>
    <x v="7"/>
    <n v="3123.33"/>
    <s v="GBP"/>
    <x v="14"/>
  </r>
  <r>
    <x v="46"/>
    <n v="2933.05"/>
    <s v="GBP"/>
    <x v="1"/>
  </r>
  <r>
    <x v="7"/>
    <n v="2526.69"/>
    <s v="GBP"/>
    <x v="13"/>
  </r>
  <r>
    <x v="7"/>
    <n v="2218.3000000000002"/>
    <s v="GBP"/>
    <x v="1"/>
  </r>
  <r>
    <x v="7"/>
    <n v="2574.5500000000002"/>
    <s v="GBP"/>
    <x v="46"/>
  </r>
  <r>
    <x v="7"/>
    <n v="2649.64"/>
    <s v="GBP"/>
    <x v="1"/>
  </r>
  <r>
    <x v="40"/>
    <n v="0"/>
    <s v="GBP"/>
    <x v="44"/>
  </r>
  <r>
    <x v="25"/>
    <n v="4903.5200000000004"/>
    <s v="GBP"/>
    <x v="28"/>
  </r>
  <r>
    <x v="62"/>
    <n v="4971.59"/>
    <s v="GBP"/>
    <x v="28"/>
  </r>
  <r>
    <x v="1"/>
    <n v="256.69"/>
    <s v="GBP"/>
    <x v="53"/>
  </r>
  <r>
    <x v="1"/>
    <n v="84.25"/>
    <s v="GBP"/>
    <x v="26"/>
  </r>
  <r>
    <x v="1"/>
    <n v="386.47"/>
    <s v="GBP"/>
    <x v="4"/>
  </r>
  <r>
    <x v="1"/>
    <n v="313.98"/>
    <s v="GBP"/>
    <x v="4"/>
  </r>
  <r>
    <x v="1"/>
    <n v="426.45"/>
    <s v="GBP"/>
    <x v="4"/>
  </r>
  <r>
    <x v="1"/>
    <n v="42.35"/>
    <s v="GBP"/>
    <x v="45"/>
  </r>
  <r>
    <x v="1"/>
    <n v="97.13"/>
    <s v="GBP"/>
    <x v="48"/>
  </r>
  <r>
    <x v="1"/>
    <n v="589.19000000000005"/>
    <s v="GBP"/>
    <x v="30"/>
  </r>
  <r>
    <x v="1"/>
    <n v="942.3"/>
    <s v="GBP"/>
    <x v="30"/>
  </r>
  <r>
    <x v="1"/>
    <n v="938.97"/>
    <s v="GBP"/>
    <x v="30"/>
  </r>
  <r>
    <x v="1"/>
    <n v="189.03"/>
    <s v="GBP"/>
    <x v="31"/>
  </r>
  <r>
    <x v="1"/>
    <n v="677.1"/>
    <s v="GBP"/>
    <x v="40"/>
  </r>
  <r>
    <x v="1"/>
    <n v="490.23"/>
    <s v="GBP"/>
    <x v="40"/>
  </r>
  <r>
    <x v="1"/>
    <n v="575.04"/>
    <s v="GBP"/>
    <x v="40"/>
  </r>
  <r>
    <x v="1"/>
    <n v="549.42999999999995"/>
    <s v="GBP"/>
    <x v="40"/>
  </r>
  <r>
    <x v="1"/>
    <n v="157.47999999999999"/>
    <s v="GBP"/>
    <x v="20"/>
  </r>
  <r>
    <x v="1"/>
    <n v="388.91"/>
    <s v="GBP"/>
    <x v="12"/>
  </r>
  <r>
    <x v="1"/>
    <n v="466.29"/>
    <s v="GBP"/>
    <x v="12"/>
  </r>
  <r>
    <x v="1"/>
    <n v="384.7"/>
    <s v="GBP"/>
    <x v="12"/>
  </r>
  <r>
    <x v="1"/>
    <n v="398.03"/>
    <s v="GBP"/>
    <x v="12"/>
  </r>
  <r>
    <x v="1"/>
    <n v="1611.63"/>
    <s v="GBP"/>
    <x v="5"/>
  </r>
  <r>
    <x v="1"/>
    <n v="1512.15"/>
    <s v="GBP"/>
    <x v="5"/>
  </r>
  <r>
    <x v="1"/>
    <n v="1874.29"/>
    <s v="GBP"/>
    <x v="5"/>
  </r>
  <r>
    <x v="1"/>
    <n v="2207.21"/>
    <s v="GBP"/>
    <x v="5"/>
  </r>
  <r>
    <x v="1"/>
    <n v="1823.37"/>
    <s v="GBP"/>
    <x v="5"/>
  </r>
  <r>
    <x v="1"/>
    <n v="2043.1"/>
    <s v="GBP"/>
    <x v="5"/>
  </r>
  <r>
    <x v="1"/>
    <n v="1369.29"/>
    <s v="GBP"/>
    <x v="5"/>
  </r>
  <r>
    <x v="1"/>
    <n v="1600.39"/>
    <s v="GBP"/>
    <x v="5"/>
  </r>
  <r>
    <x v="1"/>
    <n v="1575.83"/>
    <s v="GBP"/>
    <x v="5"/>
  </r>
  <r>
    <x v="1"/>
    <n v="731.73"/>
    <s v="GBP"/>
    <x v="6"/>
  </r>
  <r>
    <x v="1"/>
    <n v="915.31"/>
    <s v="GBP"/>
    <x v="6"/>
  </r>
  <r>
    <x v="1"/>
    <n v="812.12"/>
    <s v="GBP"/>
    <x v="6"/>
  </r>
  <r>
    <x v="1"/>
    <n v="716.12"/>
    <s v="GBP"/>
    <x v="6"/>
  </r>
  <r>
    <x v="1"/>
    <n v="746.95"/>
    <s v="GBP"/>
    <x v="6"/>
  </r>
  <r>
    <x v="1"/>
    <n v="666.63"/>
    <s v="GBP"/>
    <x v="7"/>
  </r>
  <r>
    <x v="1"/>
    <n v="497.73"/>
    <s v="GBP"/>
    <x v="7"/>
  </r>
  <r>
    <x v="1"/>
    <n v="929.77"/>
    <s v="GBP"/>
    <x v="2"/>
  </r>
  <r>
    <x v="1"/>
    <n v="802.76"/>
    <s v="GBP"/>
    <x v="2"/>
  </r>
  <r>
    <x v="1"/>
    <n v="1077.18"/>
    <s v="GBP"/>
    <x v="2"/>
  </r>
  <r>
    <x v="1"/>
    <n v="941.59"/>
    <s v="GBP"/>
    <x v="2"/>
  </r>
  <r>
    <x v="1"/>
    <n v="1099.47"/>
    <s v="GBP"/>
    <x v="2"/>
  </r>
  <r>
    <x v="1"/>
    <n v="245.29142300000001"/>
    <s v="EUR"/>
    <x v="17"/>
  </r>
  <r>
    <x v="1"/>
    <n v="264.35633900000005"/>
    <s v="EUR"/>
    <x v="17"/>
  </r>
  <r>
    <x v="1"/>
    <n v="280.00044800000001"/>
    <s v="EUR"/>
    <x v="17"/>
  </r>
  <r>
    <x v="1"/>
    <n v="276.48422099999999"/>
    <s v="EUR"/>
    <x v="17"/>
  </r>
  <r>
    <x v="1"/>
    <n v="309.76671700000003"/>
    <s v="EUR"/>
    <x v="17"/>
  </r>
  <r>
    <x v="1"/>
    <n v="565.77380600000004"/>
    <s v="EUR"/>
    <x v="38"/>
  </r>
  <r>
    <x v="1"/>
    <n v="467.31467900000001"/>
    <s v="EUR"/>
    <x v="38"/>
  </r>
  <r>
    <x v="1"/>
    <n v="572.70129800000007"/>
    <s v="EUR"/>
    <x v="38"/>
  </r>
  <r>
    <x v="1"/>
    <n v="462.98738200000003"/>
    <s v="EUR"/>
    <x v="38"/>
  </r>
  <r>
    <x v="1"/>
    <n v="219.58050400000002"/>
    <s v="EUR"/>
    <x v="11"/>
  </r>
  <r>
    <x v="1"/>
    <n v="223.75990000000002"/>
    <s v="EUR"/>
    <x v="11"/>
  </r>
  <r>
    <x v="1"/>
    <n v="204.98601500000001"/>
    <s v="EUR"/>
    <x v="11"/>
  </r>
  <r>
    <x v="27"/>
    <n v="183.36094"/>
    <s v="USD"/>
    <x v="33"/>
  </r>
  <r>
    <x v="27"/>
    <n v="246.25479199999995"/>
    <s v="USD"/>
    <x v="29"/>
  </r>
  <r>
    <x v="27"/>
    <n v="190.84725800000001"/>
    <s v="USD"/>
    <x v="53"/>
  </r>
  <r>
    <x v="27"/>
    <n v="204.95862099999999"/>
    <s v="USD"/>
    <x v="19"/>
  </r>
  <r>
    <x v="27"/>
    <n v="190.39243999999999"/>
    <s v="USD"/>
    <x v="27"/>
  </r>
  <r>
    <x v="27"/>
    <n v="230.26584699999998"/>
    <s v="USD"/>
    <x v="31"/>
  </r>
  <r>
    <x v="27"/>
    <n v="258.27522699999997"/>
    <s v="USD"/>
    <x v="12"/>
  </r>
  <r>
    <x v="27"/>
    <n v="207.46972399999999"/>
    <s v="USD"/>
    <x v="48"/>
  </r>
  <r>
    <x v="27"/>
    <n v="236.73345499999999"/>
    <s v="USD"/>
    <x v="16"/>
  </r>
  <r>
    <x v="27"/>
    <n v="257.24622699999998"/>
    <s v="USD"/>
    <x v="40"/>
  </r>
  <r>
    <x v="27"/>
    <n v="194.33556799999999"/>
    <s v="USD"/>
    <x v="20"/>
  </r>
  <r>
    <x v="40"/>
    <n v="40.007176999999999"/>
    <s v="USD"/>
    <x v="7"/>
  </r>
  <r>
    <x v="40"/>
    <n v="0"/>
    <s v="USD"/>
    <x v="8"/>
  </r>
  <r>
    <x v="40"/>
    <n v="0"/>
    <s v="USD"/>
    <x v="8"/>
  </r>
  <r>
    <x v="40"/>
    <n v="0"/>
    <s v="USD"/>
    <x v="2"/>
  </r>
  <r>
    <x v="40"/>
    <n v="0"/>
    <s v="USD"/>
    <x v="2"/>
  </r>
  <r>
    <x v="40"/>
    <n v="77.336209999999994"/>
    <s v="USD"/>
    <x v="17"/>
  </r>
  <r>
    <x v="40"/>
    <n v="102.48325499999999"/>
    <s v="USD"/>
    <x v="38"/>
  </r>
  <r>
    <x v="0"/>
    <n v="5090.6899999999996"/>
    <s v="GBP"/>
    <x v="51"/>
  </r>
  <r>
    <x v="7"/>
    <n v="5857.27"/>
    <s v="GBP"/>
    <x v="51"/>
  </r>
  <r>
    <x v="0"/>
    <n v="10720.16"/>
    <s v="GBP"/>
    <x v="24"/>
  </r>
  <r>
    <x v="31"/>
    <n v="13403.39"/>
    <s v="GBP"/>
    <x v="24"/>
  </r>
  <r>
    <x v="0"/>
    <n v="12849.39"/>
    <s v="GBP"/>
    <x v="32"/>
  </r>
  <r>
    <x v="10"/>
    <n v="14199.06"/>
    <s v="GBP"/>
    <x v="32"/>
  </r>
  <r>
    <x v="11"/>
    <n v="19351.580000000002"/>
    <s v="GBP"/>
    <x v="32"/>
  </r>
  <r>
    <x v="9"/>
    <n v="13728.79"/>
    <s v="GBP"/>
    <x v="32"/>
  </r>
  <r>
    <x v="18"/>
    <n v="16477.97"/>
    <s v="GBP"/>
    <x v="32"/>
  </r>
  <r>
    <x v="7"/>
    <n v="2055.34"/>
    <s v="GBP"/>
    <x v="48"/>
  </r>
  <r>
    <x v="7"/>
    <n v="2286.6799999999998"/>
    <s v="GBP"/>
    <x v="8"/>
  </r>
  <r>
    <x v="7"/>
    <n v="2143.7600000000002"/>
    <s v="GBP"/>
    <x v="12"/>
  </r>
  <r>
    <x v="0"/>
    <n v="34292.120000000003"/>
    <s v="GBP"/>
    <x v="46"/>
  </r>
  <r>
    <x v="7"/>
    <n v="1724.51"/>
    <s v="GBP"/>
    <x v="38"/>
  </r>
  <r>
    <x v="40"/>
    <n v="63.060892999999993"/>
    <s v="USD"/>
    <x v="45"/>
  </r>
  <r>
    <x v="0"/>
    <n v="424.45666899999998"/>
    <s v="USD"/>
    <x v="36"/>
  </r>
  <r>
    <x v="5"/>
    <n v="402.87853899999993"/>
    <s v="USD"/>
    <x v="36"/>
  </r>
  <r>
    <x v="28"/>
    <n v="454.42354999999998"/>
    <s v="USD"/>
    <x v="36"/>
  </r>
  <r>
    <x v="33"/>
    <n v="425.458572"/>
    <s v="USD"/>
    <x v="36"/>
  </r>
  <r>
    <x v="36"/>
    <n v="327.85311999999993"/>
    <s v="USD"/>
    <x v="36"/>
  </r>
  <r>
    <x v="0"/>
    <n v="449.61297499999995"/>
    <s v="USD"/>
    <x v="59"/>
  </r>
  <r>
    <x v="33"/>
    <n v="264.76032799999996"/>
    <s v="USD"/>
    <x v="59"/>
  </r>
  <r>
    <x v="34"/>
    <n v="336.11907699999995"/>
    <s v="USD"/>
    <x v="59"/>
  </r>
  <r>
    <x v="22"/>
    <n v="314.826323"/>
    <s v="USD"/>
    <x v="59"/>
  </r>
  <r>
    <x v="0"/>
    <n v="288.99499299999997"/>
    <s v="USD"/>
    <x v="56"/>
  </r>
  <r>
    <x v="33"/>
    <n v="389.06009799999998"/>
    <s v="USD"/>
    <x v="56"/>
  </r>
  <r>
    <x v="34"/>
    <n v="292.83624999999995"/>
    <s v="USD"/>
    <x v="56"/>
  </r>
  <r>
    <x v="22"/>
    <n v="262.24785299999996"/>
    <s v="USD"/>
    <x v="56"/>
  </r>
  <r>
    <x v="0"/>
    <n v="1626.9611609999997"/>
    <s v="USD"/>
    <x v="42"/>
  </r>
  <r>
    <x v="30"/>
    <n v="1415.302721"/>
    <s v="USD"/>
    <x v="42"/>
  </r>
  <r>
    <x v="5"/>
    <n v="1458.6284229999999"/>
    <s v="USD"/>
    <x v="42"/>
  </r>
  <r>
    <x v="28"/>
    <n v="1682.4887449999999"/>
    <s v="USD"/>
    <x v="42"/>
  </r>
  <r>
    <x v="33"/>
    <n v="1222.637563"/>
    <s v="USD"/>
    <x v="42"/>
  </r>
  <r>
    <x v="36"/>
    <n v="975.56368699999996"/>
    <s v="USD"/>
    <x v="42"/>
  </r>
  <r>
    <x v="30"/>
    <n v="5373.1124929999996"/>
    <s v="USD"/>
    <x v="41"/>
  </r>
  <r>
    <x v="0"/>
    <n v="5333.9604149999996"/>
    <s v="USD"/>
    <x v="41"/>
  </r>
  <r>
    <x v="0"/>
    <n v="5069.9145559999997"/>
    <s v="USD"/>
    <x v="41"/>
  </r>
  <r>
    <x v="5"/>
    <n v="5959.9621689999994"/>
    <s v="USD"/>
    <x v="41"/>
  </r>
  <r>
    <x v="19"/>
    <n v="3868.9593949999994"/>
    <s v="USD"/>
    <x v="41"/>
  </r>
  <r>
    <x v="20"/>
    <n v="4121.5572860000002"/>
    <s v="USD"/>
    <x v="41"/>
  </r>
  <r>
    <x v="21"/>
    <n v="5023.1578249999993"/>
    <s v="USD"/>
    <x v="41"/>
  </r>
  <r>
    <x v="31"/>
    <n v="4461.5560359999999"/>
    <s v="USD"/>
    <x v="41"/>
  </r>
  <r>
    <x v="0"/>
    <n v="618.85809299999994"/>
    <s v="USD"/>
    <x v="57"/>
  </r>
  <r>
    <x v="28"/>
    <n v="661.74132499999996"/>
    <s v="USD"/>
    <x v="57"/>
  </r>
  <r>
    <x v="33"/>
    <n v="542.67127599999992"/>
    <s v="USD"/>
    <x v="57"/>
  </r>
  <r>
    <x v="36"/>
    <n v="537.44910099999993"/>
    <s v="USD"/>
    <x v="57"/>
  </r>
  <r>
    <x v="15"/>
    <n v="63.250228999999997"/>
    <s v="USD"/>
    <x v="57"/>
  </r>
  <r>
    <x v="4"/>
    <n v="62.017829999999989"/>
    <s v="USD"/>
    <x v="57"/>
  </r>
  <r>
    <x v="0"/>
    <n v="444.06151999999997"/>
    <s v="USD"/>
    <x v="51"/>
  </r>
  <r>
    <x v="5"/>
    <n v="363.30765799999995"/>
    <s v="USD"/>
    <x v="51"/>
  </r>
  <r>
    <x v="21"/>
    <n v="441.84265299999993"/>
    <s v="USD"/>
    <x v="51"/>
  </r>
  <r>
    <x v="40"/>
    <n v="103.16548199999998"/>
    <s v="USD"/>
    <x v="41"/>
  </r>
  <r>
    <x v="15"/>
    <n v="78.312044999999998"/>
    <s v="USD"/>
    <x v="41"/>
  </r>
  <r>
    <x v="0"/>
    <n v="274.68537599999996"/>
    <s v="USD"/>
    <x v="58"/>
  </r>
  <r>
    <x v="5"/>
    <n v="381.95313799999997"/>
    <s v="USD"/>
    <x v="58"/>
  </r>
  <r>
    <x v="28"/>
    <n v="446.02347999999995"/>
    <s v="USD"/>
    <x v="58"/>
  </r>
  <r>
    <x v="33"/>
    <n v="400.70974999999999"/>
    <s v="USD"/>
    <x v="58"/>
  </r>
  <r>
    <x v="36"/>
    <n v="420.45866100000001"/>
    <s v="USD"/>
    <x v="58"/>
  </r>
  <r>
    <x v="0"/>
    <n v="419.12850699999996"/>
    <s v="USD"/>
    <x v="44"/>
  </r>
  <r>
    <x v="34"/>
    <n v="287.463841"/>
    <s v="USD"/>
    <x v="44"/>
  </r>
  <r>
    <x v="22"/>
    <n v="320.906341"/>
    <s v="USD"/>
    <x v="44"/>
  </r>
  <r>
    <x v="33"/>
    <n v="430.08769999999998"/>
    <s v="USD"/>
    <x v="44"/>
  </r>
  <r>
    <x v="0"/>
    <n v="425.12003099999998"/>
    <s v="USD"/>
    <x v="52"/>
  </r>
  <r>
    <x v="34"/>
    <n v="274.60614299999997"/>
    <s v="USD"/>
    <x v="52"/>
  </r>
  <r>
    <x v="33"/>
    <n v="368.91296399999993"/>
    <s v="USD"/>
    <x v="52"/>
  </r>
  <r>
    <x v="22"/>
    <n v="447.00548899999995"/>
    <s v="USD"/>
    <x v="52"/>
  </r>
  <r>
    <x v="30"/>
    <n v="1911.3455479999998"/>
    <s v="USD"/>
    <x v="35"/>
  </r>
  <r>
    <x v="28"/>
    <n v="1666.5948109999997"/>
    <s v="USD"/>
    <x v="35"/>
  </r>
  <r>
    <x v="33"/>
    <n v="1647.2348619999998"/>
    <s v="USD"/>
    <x v="35"/>
  </r>
  <r>
    <x v="36"/>
    <n v="1869.0378699999999"/>
    <s v="USD"/>
    <x v="35"/>
  </r>
  <r>
    <x v="5"/>
    <n v="1198.4769859999999"/>
    <s v="USD"/>
    <x v="35"/>
  </r>
  <r>
    <x v="27"/>
    <n v="1531.3437369999997"/>
    <s v="USD"/>
    <x v="35"/>
  </r>
  <r>
    <x v="0"/>
    <n v="416.58447599999994"/>
    <s v="USD"/>
    <x v="35"/>
  </r>
  <r>
    <x v="5"/>
    <n v="648.32179299999984"/>
    <s v="USD"/>
    <x v="35"/>
  </r>
  <r>
    <x v="28"/>
    <n v="547.41496599999994"/>
    <s v="USD"/>
    <x v="35"/>
  </r>
  <r>
    <x v="33"/>
    <n v="453.23951399999993"/>
    <s v="USD"/>
    <x v="35"/>
  </r>
  <r>
    <x v="36"/>
    <n v="653.37692699999991"/>
    <s v="USD"/>
    <x v="35"/>
  </r>
  <r>
    <x v="0"/>
    <n v="5619.279477"/>
    <s v="USD"/>
    <x v="15"/>
  </r>
  <r>
    <x v="21"/>
    <n v="3927.7941849999997"/>
    <s v="USD"/>
    <x v="15"/>
  </r>
  <r>
    <x v="1"/>
    <n v="5366.3721999999998"/>
    <s v="USD"/>
    <x v="15"/>
  </r>
  <r>
    <x v="19"/>
    <n v="3733.0583360000001"/>
    <s v="USD"/>
    <x v="15"/>
  </r>
  <r>
    <x v="20"/>
    <n v="3832.9114669999999"/>
    <s v="USD"/>
    <x v="15"/>
  </r>
  <r>
    <x v="31"/>
    <n v="4201.0708599999998"/>
    <s v="USD"/>
    <x v="15"/>
  </r>
  <r>
    <x v="5"/>
    <n v="5971.0705669999998"/>
    <s v="USD"/>
    <x v="15"/>
  </r>
  <r>
    <x v="30"/>
    <n v="3634.7641399999998"/>
    <s v="USD"/>
    <x v="15"/>
  </r>
  <r>
    <x v="0"/>
    <n v="4288.2741509999996"/>
    <s v="USD"/>
    <x v="15"/>
  </r>
  <r>
    <x v="15"/>
    <n v="108.54955299999999"/>
    <s v="USD"/>
    <x v="52"/>
  </r>
  <r>
    <x v="40"/>
    <n v="66.54302899999999"/>
    <s v="USD"/>
    <x v="15"/>
  </r>
  <r>
    <x v="40"/>
    <n v="87.624494999999996"/>
    <s v="USD"/>
    <x v="15"/>
  </r>
  <r>
    <x v="0"/>
    <n v="663.34416399999998"/>
    <s v="USD"/>
    <x v="27"/>
  </r>
  <r>
    <x v="5"/>
    <n v="492.36312299999997"/>
    <s v="USD"/>
    <x v="27"/>
  </r>
  <r>
    <x v="38"/>
    <n v="680.34976099999994"/>
    <s v="USD"/>
    <x v="27"/>
  </r>
  <r>
    <x v="40"/>
    <n v="103.66763399999999"/>
    <s v="USD"/>
    <x v="15"/>
  </r>
  <r>
    <x v="0"/>
    <n v="414.31381599999997"/>
    <s v="USD"/>
    <x v="33"/>
  </r>
  <r>
    <x v="5"/>
    <n v="338.75537499999996"/>
    <s v="USD"/>
    <x v="33"/>
  </r>
  <r>
    <x v="28"/>
    <n v="332.18623899999994"/>
    <s v="USD"/>
    <x v="33"/>
  </r>
  <r>
    <x v="33"/>
    <n v="368.53154799999999"/>
    <s v="USD"/>
    <x v="33"/>
  </r>
  <r>
    <x v="36"/>
    <n v="308.19167399999998"/>
    <s v="USD"/>
    <x v="33"/>
  </r>
  <r>
    <x v="0"/>
    <n v="338.515961"/>
    <s v="USD"/>
    <x v="29"/>
  </r>
  <r>
    <x v="36"/>
    <n v="267.86036200000001"/>
    <s v="USD"/>
    <x v="29"/>
  </r>
  <r>
    <x v="33"/>
    <n v="351.55510599999997"/>
    <s v="USD"/>
    <x v="29"/>
  </r>
  <r>
    <x v="28"/>
    <n v="365.45552399999997"/>
    <s v="USD"/>
    <x v="29"/>
  </r>
  <r>
    <x v="0"/>
    <n v="878.64697899999987"/>
    <s v="USD"/>
    <x v="26"/>
  </r>
  <r>
    <x v="5"/>
    <n v="794.92136499999992"/>
    <s v="USD"/>
    <x v="26"/>
  </r>
  <r>
    <x v="33"/>
    <n v="1103.0862849999999"/>
    <s v="USD"/>
    <x v="26"/>
  </r>
  <r>
    <x v="22"/>
    <n v="1098.1755539999999"/>
    <s v="USD"/>
    <x v="26"/>
  </r>
  <r>
    <x v="36"/>
    <n v="729.18953099999987"/>
    <s v="USD"/>
    <x v="26"/>
  </r>
  <r>
    <x v="0"/>
    <n v="1236.5256329999997"/>
    <s v="USD"/>
    <x v="26"/>
  </r>
  <r>
    <x v="30"/>
    <n v="1512.0767409999999"/>
    <s v="USD"/>
    <x v="26"/>
  </r>
  <r>
    <x v="5"/>
    <n v="1331.335292"/>
    <s v="USD"/>
    <x v="26"/>
  </r>
  <r>
    <x v="28"/>
    <n v="1312.6874109999999"/>
    <s v="USD"/>
    <x v="26"/>
  </r>
  <r>
    <x v="36"/>
    <n v="1607.9936039999998"/>
    <s v="USD"/>
    <x v="26"/>
  </r>
  <r>
    <x v="33"/>
    <n v="1453.1400799999999"/>
    <s v="USD"/>
    <x v="26"/>
  </r>
  <r>
    <x v="0"/>
    <n v="688.33377199999995"/>
    <s v="USD"/>
    <x v="39"/>
  </r>
  <r>
    <x v="5"/>
    <n v="513.13486"/>
    <s v="USD"/>
    <x v="39"/>
  </r>
  <r>
    <x v="28"/>
    <n v="673.18311900000003"/>
    <s v="USD"/>
    <x v="39"/>
  </r>
  <r>
    <x v="33"/>
    <n v="603.39256599999987"/>
    <s v="USD"/>
    <x v="39"/>
  </r>
  <r>
    <x v="36"/>
    <n v="642.33952999999985"/>
    <s v="USD"/>
    <x v="39"/>
  </r>
  <r>
    <x v="0"/>
    <n v="1596.0445130000001"/>
    <s v="USD"/>
    <x v="39"/>
  </r>
  <r>
    <x v="5"/>
    <n v="1575.8589629999999"/>
    <s v="USD"/>
    <x v="39"/>
  </r>
  <r>
    <x v="21"/>
    <n v="1457.427923"/>
    <s v="USD"/>
    <x v="39"/>
  </r>
  <r>
    <x v="19"/>
    <n v="1582.3958569999998"/>
    <s v="USD"/>
    <x v="39"/>
  </r>
  <r>
    <x v="20"/>
    <n v="1801.0916279999999"/>
    <s v="USD"/>
    <x v="39"/>
  </r>
  <r>
    <x v="0"/>
    <n v="3893.6036019999997"/>
    <s v="USD"/>
    <x v="39"/>
  </r>
  <r>
    <x v="19"/>
    <n v="4465.7938009999998"/>
    <s v="USD"/>
    <x v="39"/>
  </r>
  <r>
    <x v="20"/>
    <n v="3241.5616309999996"/>
    <s v="USD"/>
    <x v="39"/>
  </r>
  <r>
    <x v="21"/>
    <n v="3703.4529769999995"/>
    <s v="USD"/>
    <x v="39"/>
  </r>
  <r>
    <x v="30"/>
    <n v="3205.7020099999995"/>
    <s v="USD"/>
    <x v="39"/>
  </r>
  <r>
    <x v="31"/>
    <n v="3941.4431839999997"/>
    <s v="USD"/>
    <x v="39"/>
  </r>
  <r>
    <x v="5"/>
    <n v="3770.1561869999996"/>
    <s v="USD"/>
    <x v="39"/>
  </r>
  <r>
    <x v="0"/>
    <n v="629.13231499999995"/>
    <s v="USD"/>
    <x v="31"/>
  </r>
  <r>
    <x v="5"/>
    <n v="541.30133399999988"/>
    <s v="USD"/>
    <x v="31"/>
  </r>
  <r>
    <x v="21"/>
    <n v="468.19431399999996"/>
    <s v="USD"/>
    <x v="31"/>
  </r>
  <r>
    <x v="15"/>
    <n v="16.837526999999998"/>
    <s v="USD"/>
    <x v="10"/>
  </r>
  <r>
    <x v="40"/>
    <n v="71.425634000000002"/>
    <s v="USD"/>
    <x v="39"/>
  </r>
  <r>
    <x v="40"/>
    <n v="68.851075999999992"/>
    <s v="USD"/>
    <x v="4"/>
  </r>
  <r>
    <x v="11"/>
    <n v="512.18646499999988"/>
    <s v="USD"/>
    <x v="34"/>
  </r>
  <r>
    <x v="10"/>
    <n v="487.764522"/>
    <s v="USD"/>
    <x v="34"/>
  </r>
  <r>
    <x v="9"/>
    <n v="499.06088399999993"/>
    <s v="USD"/>
    <x v="34"/>
  </r>
  <r>
    <x v="18"/>
    <n v="372.39852999999999"/>
    <s v="USD"/>
    <x v="34"/>
  </r>
  <r>
    <x v="0"/>
    <n v="341.58546799999999"/>
    <s v="USD"/>
    <x v="16"/>
  </r>
  <r>
    <x v="33"/>
    <n v="368.86734499999994"/>
    <s v="USD"/>
    <x v="16"/>
  </r>
  <r>
    <x v="34"/>
    <n v="331.21486299999998"/>
    <s v="USD"/>
    <x v="16"/>
  </r>
  <r>
    <x v="36"/>
    <n v="424.12944699999997"/>
    <s v="USD"/>
    <x v="16"/>
  </r>
  <r>
    <x v="0"/>
    <n v="3510.2571979999998"/>
    <s v="USD"/>
    <x v="5"/>
  </r>
  <r>
    <x v="0"/>
    <n v="3533.2642659999997"/>
    <s v="USD"/>
    <x v="5"/>
  </r>
  <r>
    <x v="0"/>
    <n v="4707.7151309999999"/>
    <s v="USD"/>
    <x v="5"/>
  </r>
  <r>
    <x v="30"/>
    <n v="3757.7135189999999"/>
    <s v="USD"/>
    <x v="5"/>
  </r>
  <r>
    <x v="28"/>
    <n v="4676.487725"/>
    <s v="USD"/>
    <x v="5"/>
  </r>
  <r>
    <x v="33"/>
    <n v="5529.179893999999"/>
    <s v="USD"/>
    <x v="5"/>
  </r>
  <r>
    <x v="34"/>
    <n v="4994.471019999999"/>
    <s v="USD"/>
    <x v="5"/>
  </r>
  <r>
    <x v="35"/>
    <n v="3988.1189669999999"/>
    <s v="USD"/>
    <x v="5"/>
  </r>
  <r>
    <x v="22"/>
    <n v="4169.7065969999994"/>
    <s v="USD"/>
    <x v="5"/>
  </r>
  <r>
    <x v="19"/>
    <n v="3689.5957769999995"/>
    <s v="USD"/>
    <x v="5"/>
  </r>
  <r>
    <x v="20"/>
    <n v="5398.9578859999992"/>
    <s v="USD"/>
    <x v="5"/>
  </r>
  <r>
    <x v="31"/>
    <n v="5594.4867509999995"/>
    <s v="USD"/>
    <x v="5"/>
  </r>
  <r>
    <x v="5"/>
    <n v="4961.514893999999"/>
    <s v="USD"/>
    <x v="5"/>
  </r>
  <r>
    <x v="36"/>
    <n v="5263.936964999999"/>
    <s v="USD"/>
    <x v="5"/>
  </r>
  <r>
    <x v="11"/>
    <n v="3356.7376009999998"/>
    <s v="USD"/>
    <x v="5"/>
  </r>
  <r>
    <x v="10"/>
    <n v="3759.4960899999996"/>
    <s v="USD"/>
    <x v="5"/>
  </r>
  <r>
    <x v="9"/>
    <n v="4594.8568119999991"/>
    <s v="USD"/>
    <x v="5"/>
  </r>
  <r>
    <x v="18"/>
    <n v="5106.0139339999996"/>
    <s v="USD"/>
    <x v="5"/>
  </r>
  <r>
    <x v="0"/>
    <n v="450.53049999999996"/>
    <s v="USD"/>
    <x v="30"/>
  </r>
  <r>
    <x v="5"/>
    <n v="459.35760499999998"/>
    <s v="USD"/>
    <x v="30"/>
  </r>
  <r>
    <x v="28"/>
    <n v="391.80684199999996"/>
    <s v="USD"/>
    <x v="30"/>
  </r>
  <r>
    <x v="33"/>
    <n v="440.08237699999995"/>
    <s v="USD"/>
    <x v="30"/>
  </r>
  <r>
    <x v="36"/>
    <n v="438.61090699999994"/>
    <s v="USD"/>
    <x v="30"/>
  </r>
  <r>
    <x v="0"/>
    <n v="1053.2830279999998"/>
    <s v="USD"/>
    <x v="0"/>
  </r>
  <r>
    <x v="33"/>
    <n v="933.44808899999987"/>
    <s v="USD"/>
    <x v="0"/>
  </r>
  <r>
    <x v="22"/>
    <n v="882.37641799999983"/>
    <s v="USD"/>
    <x v="0"/>
  </r>
  <r>
    <x v="36"/>
    <n v="827.00935800000002"/>
    <s v="USD"/>
    <x v="0"/>
  </r>
  <r>
    <x v="5"/>
    <n v="833.95647999999983"/>
    <s v="USD"/>
    <x v="0"/>
  </r>
  <r>
    <x v="0"/>
    <n v="1608.333517"/>
    <s v="USD"/>
    <x v="0"/>
  </r>
  <r>
    <x v="28"/>
    <n v="1244.5868189999999"/>
    <s v="USD"/>
    <x v="0"/>
  </r>
  <r>
    <x v="33"/>
    <n v="1395.8446739999999"/>
    <s v="USD"/>
    <x v="0"/>
  </r>
  <r>
    <x v="36"/>
    <n v="1270.2843789999999"/>
    <s v="USD"/>
    <x v="0"/>
  </r>
  <r>
    <x v="5"/>
    <n v="1557.107839"/>
    <s v="USD"/>
    <x v="0"/>
  </r>
  <r>
    <x v="30"/>
    <n v="1341.1385749999999"/>
    <s v="USD"/>
    <x v="0"/>
  </r>
  <r>
    <x v="0"/>
    <n v="482.45762599999995"/>
    <s v="USD"/>
    <x v="5"/>
  </r>
  <r>
    <x v="28"/>
    <n v="395.36923999999993"/>
    <s v="USD"/>
    <x v="5"/>
  </r>
  <r>
    <x v="33"/>
    <n v="290.93431499999997"/>
    <s v="USD"/>
    <x v="5"/>
  </r>
  <r>
    <x v="5"/>
    <n v="397.41386299999994"/>
    <s v="USD"/>
    <x v="5"/>
  </r>
  <r>
    <x v="36"/>
    <n v="443.43760299999991"/>
    <s v="USD"/>
    <x v="5"/>
  </r>
  <r>
    <x v="0"/>
    <n v="660.27705800000001"/>
    <s v="USD"/>
    <x v="2"/>
  </r>
  <r>
    <x v="28"/>
    <n v="627.3168159999999"/>
    <s v="USD"/>
    <x v="2"/>
  </r>
  <r>
    <x v="33"/>
    <n v="570.01557899999989"/>
    <s v="USD"/>
    <x v="2"/>
  </r>
  <r>
    <x v="36"/>
    <n v="524.472039"/>
    <s v="USD"/>
    <x v="2"/>
  </r>
  <r>
    <x v="5"/>
    <n v="492.11033199999997"/>
    <s v="USD"/>
    <x v="2"/>
  </r>
  <r>
    <x v="11"/>
    <n v="626.46548999999993"/>
    <s v="USD"/>
    <x v="2"/>
  </r>
  <r>
    <x v="10"/>
    <n v="573.64486199999999"/>
    <s v="USD"/>
    <x v="2"/>
  </r>
  <r>
    <x v="63"/>
    <n v="496.76209799999998"/>
    <s v="USD"/>
    <x v="2"/>
  </r>
  <r>
    <x v="15"/>
    <n v="59.492663999999998"/>
    <s v="USD"/>
    <x v="20"/>
  </r>
  <r>
    <x v="40"/>
    <n v="71.868446999999989"/>
    <s v="USD"/>
    <x v="21"/>
  </r>
  <r>
    <x v="7"/>
    <n v="152.99480699999998"/>
    <s v="USD"/>
    <x v="48"/>
  </r>
  <r>
    <x v="10"/>
    <n v="118.472543"/>
    <s v="USD"/>
    <x v="48"/>
  </r>
  <r>
    <x v="11"/>
    <n v="134.91493399999999"/>
    <s v="USD"/>
    <x v="48"/>
  </r>
  <r>
    <x v="40"/>
    <n v="81.133219999999994"/>
    <s v="USD"/>
    <x v="20"/>
  </r>
  <r>
    <x v="36"/>
    <n v="440.01892199999998"/>
    <s v="USD"/>
    <x v="7"/>
  </r>
  <r>
    <x v="33"/>
    <n v="558.74391299999991"/>
    <s v="USD"/>
    <x v="7"/>
  </r>
  <r>
    <x v="28"/>
    <n v="554.79735499999992"/>
    <s v="USD"/>
    <x v="7"/>
  </r>
  <r>
    <x v="7"/>
    <n v="357.67902799999996"/>
    <s v="USD"/>
    <x v="7"/>
  </r>
  <r>
    <x v="0"/>
    <n v="1101.3795169999999"/>
    <s v="USD"/>
    <x v="1"/>
  </r>
  <r>
    <x v="33"/>
    <n v="787.87717399999997"/>
    <s v="USD"/>
    <x v="1"/>
  </r>
  <r>
    <x v="5"/>
    <n v="726.11590799999999"/>
    <s v="USD"/>
    <x v="1"/>
  </r>
  <r>
    <x v="36"/>
    <n v="1164.9676009999998"/>
    <s v="USD"/>
    <x v="1"/>
  </r>
  <r>
    <x v="22"/>
    <n v="1189.8872369999997"/>
    <s v="USD"/>
    <x v="1"/>
  </r>
  <r>
    <x v="28"/>
    <n v="438.88050499999997"/>
    <s v="USD"/>
    <x v="17"/>
  </r>
  <r>
    <x v="5"/>
    <n v="461.43618499999997"/>
    <s v="USD"/>
    <x v="17"/>
  </r>
  <r>
    <x v="33"/>
    <n v="489.891122"/>
    <s v="USD"/>
    <x v="17"/>
  </r>
  <r>
    <x v="36"/>
    <n v="432.03628299999997"/>
    <s v="USD"/>
    <x v="17"/>
  </r>
  <r>
    <x v="0"/>
    <n v="317.94693699999999"/>
    <s v="USD"/>
    <x v="17"/>
  </r>
  <r>
    <x v="34"/>
    <n v="435.22446799999994"/>
    <s v="USD"/>
    <x v="9"/>
  </r>
  <r>
    <x v="33"/>
    <n v="453.53723799999995"/>
    <s v="USD"/>
    <x v="9"/>
  </r>
  <r>
    <x v="0"/>
    <n v="348.47702399999997"/>
    <s v="USD"/>
    <x v="9"/>
  </r>
  <r>
    <x v="36"/>
    <n v="323.85819899999996"/>
    <s v="USD"/>
    <x v="9"/>
  </r>
  <r>
    <x v="33"/>
    <n v="636.42586699999993"/>
    <s v="USD"/>
    <x v="1"/>
  </r>
  <r>
    <x v="28"/>
    <n v="586.04396900000006"/>
    <s v="USD"/>
    <x v="1"/>
  </r>
  <r>
    <x v="30"/>
    <n v="782.32194600000003"/>
    <s v="USD"/>
    <x v="1"/>
  </r>
  <r>
    <x v="5"/>
    <n v="573.109782"/>
    <s v="USD"/>
    <x v="1"/>
  </r>
  <r>
    <x v="36"/>
    <n v="706.35910799999999"/>
    <s v="USD"/>
    <x v="1"/>
  </r>
  <r>
    <x v="0"/>
    <n v="627.67113499999994"/>
    <s v="USD"/>
    <x v="1"/>
  </r>
  <r>
    <x v="36"/>
    <n v="462.59106600000001"/>
    <s v="USD"/>
    <x v="46"/>
  </r>
  <r>
    <x v="5"/>
    <n v="362.74856799999998"/>
    <s v="USD"/>
    <x v="46"/>
  </r>
  <r>
    <x v="0"/>
    <n v="294.66169599999995"/>
    <s v="USD"/>
    <x v="46"/>
  </r>
  <r>
    <x v="33"/>
    <n v="424.46867399999996"/>
    <s v="USD"/>
    <x v="46"/>
  </r>
  <r>
    <x v="28"/>
    <n v="317.78675599999997"/>
    <s v="USD"/>
    <x v="46"/>
  </r>
  <r>
    <x v="31"/>
    <n v="4963.3430840000001"/>
    <s v="USD"/>
    <x v="46"/>
  </r>
  <r>
    <x v="20"/>
    <n v="3878.2125059999994"/>
    <s v="USD"/>
    <x v="46"/>
  </r>
  <r>
    <x v="19"/>
    <n v="3573.7952039999996"/>
    <s v="USD"/>
    <x v="46"/>
  </r>
  <r>
    <x v="36"/>
    <n v="4134.2345659999992"/>
    <s v="USD"/>
    <x v="46"/>
  </r>
  <r>
    <x v="30"/>
    <n v="5331.9548939999995"/>
    <s v="USD"/>
    <x v="46"/>
  </r>
  <r>
    <x v="5"/>
    <n v="4049.9982249999998"/>
    <s v="USD"/>
    <x v="46"/>
  </r>
  <r>
    <x v="0"/>
    <n v="5011.2667009999996"/>
    <s v="USD"/>
    <x v="46"/>
  </r>
  <r>
    <x v="0"/>
    <n v="3826.0284859999997"/>
    <s v="USD"/>
    <x v="46"/>
  </r>
  <r>
    <x v="35"/>
    <n v="5168.5225970000001"/>
    <s v="USD"/>
    <x v="46"/>
  </r>
  <r>
    <x v="34"/>
    <n v="5340.9030779999994"/>
    <s v="USD"/>
    <x v="46"/>
  </r>
  <r>
    <x v="33"/>
    <n v="3327.4241349999998"/>
    <s v="USD"/>
    <x v="46"/>
  </r>
  <r>
    <x v="28"/>
    <n v="5233.880560999999"/>
    <s v="USD"/>
    <x v="46"/>
  </r>
  <r>
    <x v="22"/>
    <n v="4090.7356489999993"/>
    <s v="USD"/>
    <x v="46"/>
  </r>
  <r>
    <x v="0"/>
    <n v="3254.9465199999995"/>
    <s v="USD"/>
    <x v="46"/>
  </r>
  <r>
    <x v="0"/>
    <n v="643.64361599999995"/>
    <s v="USD"/>
    <x v="54"/>
  </r>
  <r>
    <x v="40"/>
    <n v="77.96355699999998"/>
    <s v="USD"/>
    <x v="14"/>
  </r>
  <r>
    <x v="15"/>
    <n v="57.475138000000001"/>
    <s v="USD"/>
    <x v="22"/>
  </r>
  <r>
    <x v="0"/>
    <n v="637.12627299999997"/>
    <s v="USD"/>
    <x v="41"/>
  </r>
  <r>
    <x v="5"/>
    <n v="554.63991799999997"/>
    <s v="USD"/>
    <x v="41"/>
  </r>
  <r>
    <x v="28"/>
    <n v="666.129324"/>
    <s v="USD"/>
    <x v="41"/>
  </r>
  <r>
    <x v="33"/>
    <n v="616.73355099999992"/>
    <s v="USD"/>
    <x v="41"/>
  </r>
  <r>
    <x v="36"/>
    <n v="512.70919700000002"/>
    <s v="USD"/>
    <x v="41"/>
  </r>
  <r>
    <x v="27"/>
    <n v="575.40959699999996"/>
    <s v="USD"/>
    <x v="15"/>
  </r>
  <r>
    <x v="5"/>
    <n v="473.07554699999997"/>
    <s v="USD"/>
    <x v="15"/>
  </r>
  <r>
    <x v="28"/>
    <n v="492.02218099999999"/>
    <s v="USD"/>
    <x v="15"/>
  </r>
  <r>
    <x v="33"/>
    <n v="504.49468999999993"/>
    <s v="USD"/>
    <x v="15"/>
  </r>
  <r>
    <x v="36"/>
    <n v="430.24170699999996"/>
    <s v="USD"/>
    <x v="15"/>
  </r>
  <r>
    <x v="40"/>
    <n v="100.02668899999999"/>
    <s v="USD"/>
    <x v="18"/>
  </r>
  <r>
    <x v="0"/>
    <n v="3841.6168069999999"/>
    <s v="USD"/>
    <x v="52"/>
  </r>
  <r>
    <x v="21"/>
    <n v="4138.4191659999997"/>
    <s v="USD"/>
    <x v="52"/>
  </r>
  <r>
    <x v="5"/>
    <n v="3485.5766329999997"/>
    <s v="USD"/>
    <x v="52"/>
  </r>
  <r>
    <x v="19"/>
    <n v="3725.7469479999995"/>
    <s v="USD"/>
    <x v="52"/>
  </r>
  <r>
    <x v="20"/>
    <n v="4388.8983459999999"/>
    <s v="USD"/>
    <x v="52"/>
  </r>
  <r>
    <x v="31"/>
    <n v="2896.4466929999994"/>
    <s v="USD"/>
    <x v="52"/>
  </r>
  <r>
    <x v="40"/>
    <n v="112.195643"/>
    <s v="USD"/>
    <x v="15"/>
  </r>
  <r>
    <x v="40"/>
    <n v="76.804902999999996"/>
    <s v="USD"/>
    <x v="39"/>
  </r>
  <r>
    <x v="0"/>
    <n v="2401.61"/>
    <s v="GBP"/>
    <x v="56"/>
  </r>
  <r>
    <x v="0"/>
    <n v="11096.55"/>
    <s v="GBP"/>
    <x v="36"/>
  </r>
  <r>
    <x v="5"/>
    <n v="7640.83"/>
    <s v="GBP"/>
    <x v="36"/>
  </r>
  <r>
    <x v="54"/>
    <n v="9039.25"/>
    <s v="GBP"/>
    <x v="36"/>
  </r>
  <r>
    <x v="21"/>
    <n v="7840.78"/>
    <s v="GBP"/>
    <x v="36"/>
  </r>
  <r>
    <x v="0"/>
    <n v="94418.98"/>
    <s v="GBP"/>
    <x v="41"/>
  </r>
  <r>
    <x v="30"/>
    <n v="117576.96000000001"/>
    <s v="GBP"/>
    <x v="41"/>
  </r>
  <r>
    <x v="21"/>
    <n v="105858.74"/>
    <s v="GBP"/>
    <x v="41"/>
  </r>
  <r>
    <x v="19"/>
    <n v="93337.55"/>
    <s v="GBP"/>
    <x v="41"/>
  </r>
  <r>
    <x v="20"/>
    <n v="89274.7"/>
    <s v="GBP"/>
    <x v="41"/>
  </r>
  <r>
    <x v="31"/>
    <n v="123713.16"/>
    <s v="GBP"/>
    <x v="41"/>
  </r>
  <r>
    <x v="5"/>
    <n v="99841.79"/>
    <s v="GBP"/>
    <x v="41"/>
  </r>
  <r>
    <x v="1"/>
    <n v="91615.47"/>
    <s v="GBP"/>
    <x v="41"/>
  </r>
  <r>
    <x v="0"/>
    <n v="35498.379999999997"/>
    <s v="GBP"/>
    <x v="41"/>
  </r>
  <r>
    <x v="21"/>
    <n v="25137.360000000001"/>
    <s v="GBP"/>
    <x v="41"/>
  </r>
  <r>
    <x v="1"/>
    <n v="32234.240000000002"/>
    <s v="GBP"/>
    <x v="41"/>
  </r>
  <r>
    <x v="19"/>
    <n v="21079.16"/>
    <s v="GBP"/>
    <x v="41"/>
  </r>
  <r>
    <x v="20"/>
    <n v="33211.65"/>
    <s v="GBP"/>
    <x v="41"/>
  </r>
  <r>
    <x v="5"/>
    <n v="30933.35"/>
    <s v="GBP"/>
    <x v="41"/>
  </r>
  <r>
    <x v="0"/>
    <n v="10780.74"/>
    <s v="GBP"/>
    <x v="37"/>
  </r>
  <r>
    <x v="28"/>
    <n v="9471.06"/>
    <s v="GBP"/>
    <x v="37"/>
  </r>
  <r>
    <x v="33"/>
    <n v="8810.5400000000009"/>
    <s v="GBP"/>
    <x v="37"/>
  </r>
  <r>
    <x v="34"/>
    <n v="9755.23"/>
    <s v="GBP"/>
    <x v="37"/>
  </r>
  <r>
    <x v="22"/>
    <n v="9484.64"/>
    <s v="GBP"/>
    <x v="37"/>
  </r>
  <r>
    <x v="36"/>
    <n v="6983.99"/>
    <s v="GBP"/>
    <x v="37"/>
  </r>
  <r>
    <x v="54"/>
    <n v="8240.39"/>
    <s v="GBP"/>
    <x v="37"/>
  </r>
  <r>
    <x v="5"/>
    <n v="10810.84"/>
    <s v="GBP"/>
    <x v="37"/>
  </r>
  <r>
    <x v="0"/>
    <n v="2913.11"/>
    <s v="GBP"/>
    <x v="47"/>
  </r>
  <r>
    <x v="40"/>
    <n v="1386.12"/>
    <s v="GBP"/>
    <x v="47"/>
  </r>
  <r>
    <x v="40"/>
    <n v="1527.85"/>
    <s v="GBP"/>
    <x v="36"/>
  </r>
  <r>
    <x v="40"/>
    <n v="1313.69"/>
    <s v="GBP"/>
    <x v="57"/>
  </r>
  <r>
    <x v="40"/>
    <n v="1758.52"/>
    <s v="GBP"/>
    <x v="42"/>
  </r>
  <r>
    <x v="0"/>
    <n v="33147.339999999997"/>
    <s v="GBP"/>
    <x v="42"/>
  </r>
  <r>
    <x v="30"/>
    <n v="30771.93"/>
    <s v="GBP"/>
    <x v="42"/>
  </r>
  <r>
    <x v="5"/>
    <n v="22205.87"/>
    <s v="GBP"/>
    <x v="42"/>
  </r>
  <r>
    <x v="54"/>
    <n v="33718.019999999997"/>
    <s v="GBP"/>
    <x v="42"/>
  </r>
  <r>
    <x v="21"/>
    <n v="28028.34"/>
    <s v="GBP"/>
    <x v="42"/>
  </r>
  <r>
    <x v="40"/>
    <n v="1375.83"/>
    <s v="GBP"/>
    <x v="43"/>
  </r>
  <r>
    <x v="40"/>
    <n v="0"/>
    <s v="GBP"/>
    <x v="59"/>
  </r>
  <r>
    <x v="40"/>
    <n v="1326.85"/>
    <s v="GBP"/>
    <x v="18"/>
  </r>
  <r>
    <x v="40"/>
    <n v="1371.54"/>
    <s v="GBP"/>
    <x v="18"/>
  </r>
  <r>
    <x v="40"/>
    <n v="1132.5"/>
    <s v="GBP"/>
    <x v="58"/>
  </r>
  <r>
    <x v="0"/>
    <n v="2663.11"/>
    <s v="GBP"/>
    <x v="44"/>
  </r>
  <r>
    <x v="40"/>
    <n v="1085.17"/>
    <s v="GBP"/>
    <x v="52"/>
  </r>
  <r>
    <x v="40"/>
    <n v="1612.07"/>
    <s v="GBP"/>
    <x v="32"/>
  </r>
  <r>
    <x v="40"/>
    <n v="1306.3"/>
    <s v="GBP"/>
    <x v="15"/>
  </r>
  <r>
    <x v="0"/>
    <n v="2123.9299999999998"/>
    <s v="GBP"/>
    <x v="32"/>
  </r>
  <r>
    <x v="0"/>
    <n v="19776.57"/>
    <s v="GBP"/>
    <x v="44"/>
  </r>
  <r>
    <x v="7"/>
    <n v="19028.830000000002"/>
    <s v="GBP"/>
    <x v="44"/>
  </r>
  <r>
    <x v="0"/>
    <n v="9427.52"/>
    <s v="GBP"/>
    <x v="44"/>
  </r>
  <r>
    <x v="21"/>
    <n v="8003.88"/>
    <s v="GBP"/>
    <x v="44"/>
  </r>
  <r>
    <x v="54"/>
    <n v="10676.37"/>
    <s v="GBP"/>
    <x v="44"/>
  </r>
  <r>
    <x v="5"/>
    <n v="11622.04"/>
    <s v="GBP"/>
    <x v="44"/>
  </r>
  <r>
    <x v="21"/>
    <n v="10582.62"/>
    <s v="GBP"/>
    <x v="35"/>
  </r>
  <r>
    <x v="54"/>
    <n v="9288.91"/>
    <s v="GBP"/>
    <x v="35"/>
  </r>
  <r>
    <x v="5"/>
    <n v="11615.66"/>
    <s v="GBP"/>
    <x v="35"/>
  </r>
  <r>
    <x v="11"/>
    <n v="11843.1"/>
    <s v="GBP"/>
    <x v="35"/>
  </r>
  <r>
    <x v="27"/>
    <n v="9433.77"/>
    <s v="GBP"/>
    <x v="35"/>
  </r>
  <r>
    <x v="30"/>
    <n v="21508.2"/>
    <s v="GBP"/>
    <x v="35"/>
  </r>
  <r>
    <x v="21"/>
    <n v="28335.86"/>
    <s v="GBP"/>
    <x v="35"/>
  </r>
  <r>
    <x v="54"/>
    <n v="22261.919999999998"/>
    <s v="GBP"/>
    <x v="35"/>
  </r>
  <r>
    <x v="5"/>
    <n v="21395.67"/>
    <s v="GBP"/>
    <x v="35"/>
  </r>
  <r>
    <x v="27"/>
    <n v="25174.75"/>
    <s v="GBP"/>
    <x v="35"/>
  </r>
  <r>
    <x v="0"/>
    <n v="21005.75"/>
    <s v="GBP"/>
    <x v="15"/>
  </r>
  <r>
    <x v="1"/>
    <n v="26535.71"/>
    <s v="GBP"/>
    <x v="15"/>
  </r>
  <r>
    <x v="21"/>
    <n v="22132.43"/>
    <s v="GBP"/>
    <x v="15"/>
  </r>
  <r>
    <x v="19"/>
    <n v="25340.03"/>
    <s v="GBP"/>
    <x v="15"/>
  </r>
  <r>
    <x v="20"/>
    <n v="19450.89"/>
    <s v="GBP"/>
    <x v="15"/>
  </r>
  <r>
    <x v="5"/>
    <n v="26526.36"/>
    <s v="GBP"/>
    <x v="15"/>
  </r>
  <r>
    <x v="0"/>
    <n v="124367.56"/>
    <s v="GBP"/>
    <x v="15"/>
  </r>
  <r>
    <x v="30"/>
    <n v="88581.24"/>
    <s v="GBP"/>
    <x v="15"/>
  </r>
  <r>
    <x v="21"/>
    <n v="82081.73"/>
    <s v="GBP"/>
    <x v="15"/>
  </r>
  <r>
    <x v="19"/>
    <n v="78389.600000000006"/>
    <s v="GBP"/>
    <x v="15"/>
  </r>
  <r>
    <x v="20"/>
    <n v="114733.09"/>
    <s v="GBP"/>
    <x v="15"/>
  </r>
  <r>
    <x v="31"/>
    <n v="104762.21"/>
    <s v="GBP"/>
    <x v="15"/>
  </r>
  <r>
    <x v="5"/>
    <n v="130294.95"/>
    <s v="GBP"/>
    <x v="15"/>
  </r>
  <r>
    <x v="1"/>
    <n v="76979.02"/>
    <s v="GBP"/>
    <x v="15"/>
  </r>
  <r>
    <x v="24"/>
    <n v="126613.16"/>
    <s v="GBP"/>
    <x v="15"/>
  </r>
  <r>
    <x v="0"/>
    <n v="37975.15"/>
    <s v="GBP"/>
    <x v="19"/>
  </r>
  <r>
    <x v="5"/>
    <n v="37487.120000000003"/>
    <s v="GBP"/>
    <x v="19"/>
  </r>
  <r>
    <x v="0"/>
    <n v="12210.57"/>
    <s v="GBP"/>
    <x v="24"/>
  </r>
  <r>
    <x v="5"/>
    <n v="12105.12"/>
    <s v="GBP"/>
    <x v="24"/>
  </r>
  <r>
    <x v="54"/>
    <n v="12538.43"/>
    <s v="GBP"/>
    <x v="24"/>
  </r>
  <r>
    <x v="38"/>
    <n v="9230.39"/>
    <s v="GBP"/>
    <x v="24"/>
  </r>
  <r>
    <x v="1"/>
    <n v="83.31"/>
    <s v="GBP"/>
    <x v="44"/>
  </r>
  <r>
    <x v="1"/>
    <n v="85.1"/>
    <s v="GBP"/>
    <x v="44"/>
  </r>
  <r>
    <x v="7"/>
    <n v="1905.48"/>
    <s v="GBP"/>
    <x v="52"/>
  </r>
  <r>
    <x v="1"/>
    <n v="1521.76"/>
    <s v="GBP"/>
    <x v="44"/>
  </r>
  <r>
    <x v="40"/>
    <n v="1223.31"/>
    <s v="GBP"/>
    <x v="23"/>
  </r>
  <r>
    <x v="1"/>
    <n v="356.85"/>
    <s v="GBP"/>
    <x v="52"/>
  </r>
  <r>
    <x v="0"/>
    <n v="3111.12"/>
    <s v="GBP"/>
    <x v="23"/>
  </r>
  <r>
    <x v="1"/>
    <n v="259.95999999999998"/>
    <s v="GBP"/>
    <x v="23"/>
  </r>
  <r>
    <x v="1"/>
    <n v="235.28"/>
    <s v="GBP"/>
    <x v="35"/>
  </r>
  <r>
    <x v="7"/>
    <n v="1367.34"/>
    <s v="GBP"/>
    <x v="19"/>
  </r>
  <r>
    <x v="1"/>
    <n v="384.49"/>
    <s v="GBP"/>
    <x v="19"/>
  </r>
  <r>
    <x v="0"/>
    <n v="7421.4"/>
    <s v="GBP"/>
    <x v="29"/>
  </r>
  <r>
    <x v="7"/>
    <n v="9277.49"/>
    <s v="GBP"/>
    <x v="29"/>
  </r>
  <r>
    <x v="1"/>
    <n v="6966.99"/>
    <s v="GBP"/>
    <x v="29"/>
  </r>
  <r>
    <x v="1"/>
    <n v="1672.99"/>
    <s v="GBP"/>
    <x v="25"/>
  </r>
  <r>
    <x v="0"/>
    <n v="55619.77"/>
    <s v="GBP"/>
    <x v="29"/>
  </r>
  <r>
    <x v="5"/>
    <n v="39800.43"/>
    <s v="GBP"/>
    <x v="29"/>
  </r>
  <r>
    <x v="19"/>
    <n v="36232.86"/>
    <s v="GBP"/>
    <x v="29"/>
  </r>
  <r>
    <x v="38"/>
    <n v="48300.75"/>
    <s v="GBP"/>
    <x v="29"/>
  </r>
  <r>
    <x v="1"/>
    <n v="51161.74"/>
    <s v="GBP"/>
    <x v="29"/>
  </r>
  <r>
    <x v="31"/>
    <n v="53072.9"/>
    <s v="GBP"/>
    <x v="29"/>
  </r>
  <r>
    <x v="27"/>
    <n v="11098.01"/>
    <s v="GBP"/>
    <x v="26"/>
  </r>
  <r>
    <x v="5"/>
    <n v="7902.54"/>
    <s v="GBP"/>
    <x v="26"/>
  </r>
  <r>
    <x v="21"/>
    <n v="8224.07"/>
    <s v="GBP"/>
    <x v="26"/>
  </r>
  <r>
    <x v="40"/>
    <n v="1276.4100000000001"/>
    <s v="GBP"/>
    <x v="33"/>
  </r>
  <r>
    <x v="40"/>
    <n v="1064.05"/>
    <s v="GBP"/>
    <x v="10"/>
  </r>
  <r>
    <x v="40"/>
    <n v="1852.37"/>
    <s v="GBP"/>
    <x v="39"/>
  </r>
  <r>
    <x v="0"/>
    <n v="2231.1799999999998"/>
    <s v="GBP"/>
    <x v="28"/>
  </r>
  <r>
    <x v="0"/>
    <n v="2431.71"/>
    <s v="GBP"/>
    <x v="48"/>
  </r>
  <r>
    <x v="40"/>
    <n v="1608.99"/>
    <s v="GBP"/>
    <x v="48"/>
  </r>
  <r>
    <x v="0"/>
    <n v="12388.03"/>
    <s v="GBP"/>
    <x v="33"/>
  </r>
  <r>
    <x v="5"/>
    <n v="12201.73"/>
    <s v="GBP"/>
    <x v="33"/>
  </r>
  <r>
    <x v="54"/>
    <n v="10030.52"/>
    <s v="GBP"/>
    <x v="33"/>
  </r>
  <r>
    <x v="38"/>
    <n v="10242.02"/>
    <s v="GBP"/>
    <x v="33"/>
  </r>
  <r>
    <x v="0"/>
    <n v="10915.62"/>
    <s v="GBP"/>
    <x v="26"/>
  </r>
  <r>
    <x v="5"/>
    <n v="12079.61"/>
    <s v="GBP"/>
    <x v="26"/>
  </r>
  <r>
    <x v="21"/>
    <n v="9641.34"/>
    <s v="GBP"/>
    <x v="26"/>
  </r>
  <r>
    <x v="27"/>
    <n v="27931.439999999999"/>
    <s v="GBP"/>
    <x v="26"/>
  </r>
  <r>
    <x v="30"/>
    <n v="19526.099999999999"/>
    <s v="GBP"/>
    <x v="26"/>
  </r>
  <r>
    <x v="5"/>
    <n v="26186.11"/>
    <s v="GBP"/>
    <x v="26"/>
  </r>
  <r>
    <x v="21"/>
    <n v="28858.57"/>
    <s v="GBP"/>
    <x v="26"/>
  </r>
  <r>
    <x v="0"/>
    <n v="81405.929999999993"/>
    <s v="GBP"/>
    <x v="39"/>
  </r>
  <r>
    <x v="30"/>
    <n v="121727.45"/>
    <s v="GBP"/>
    <x v="39"/>
  </r>
  <r>
    <x v="21"/>
    <n v="102841.67"/>
    <s v="GBP"/>
    <x v="39"/>
  </r>
  <r>
    <x v="20"/>
    <n v="92605.28"/>
    <s v="GBP"/>
    <x v="39"/>
  </r>
  <r>
    <x v="19"/>
    <n v="76549.47"/>
    <s v="GBP"/>
    <x v="39"/>
  </r>
  <r>
    <x v="5"/>
    <n v="109112.1"/>
    <s v="GBP"/>
    <x v="39"/>
  </r>
  <r>
    <x v="24"/>
    <n v="117852.46"/>
    <s v="GBP"/>
    <x v="39"/>
  </r>
  <r>
    <x v="31"/>
    <n v="119355.87"/>
    <s v="GBP"/>
    <x v="39"/>
  </r>
  <r>
    <x v="0"/>
    <n v="27921.47"/>
    <s v="GBP"/>
    <x v="39"/>
  </r>
  <r>
    <x v="21"/>
    <n v="24009.21"/>
    <s v="GBP"/>
    <x v="39"/>
  </r>
  <r>
    <x v="19"/>
    <n v="32025.43"/>
    <s v="GBP"/>
    <x v="39"/>
  </r>
  <r>
    <x v="20"/>
    <n v="31209.24"/>
    <s v="GBP"/>
    <x v="39"/>
  </r>
  <r>
    <x v="5"/>
    <n v="28276.97"/>
    <s v="GBP"/>
    <x v="39"/>
  </r>
  <r>
    <x v="0"/>
    <n v="8452.6299999999992"/>
    <s v="GBP"/>
    <x v="4"/>
  </r>
  <r>
    <x v="21"/>
    <n v="10023.6"/>
    <s v="GBP"/>
    <x v="4"/>
  </r>
  <r>
    <x v="5"/>
    <n v="7275.42"/>
    <s v="GBP"/>
    <x v="4"/>
  </r>
  <r>
    <x v="54"/>
    <n v="11559.6"/>
    <s v="GBP"/>
    <x v="4"/>
  </r>
  <r>
    <x v="0"/>
    <n v="40359.360000000001"/>
    <s v="GBP"/>
    <x v="45"/>
  </r>
  <r>
    <x v="5"/>
    <n v="28507.89"/>
    <s v="GBP"/>
    <x v="45"/>
  </r>
  <r>
    <x v="33"/>
    <n v="33480.54"/>
    <s v="GBP"/>
    <x v="45"/>
  </r>
  <r>
    <x v="22"/>
    <n v="30218.52"/>
    <s v="GBP"/>
    <x v="45"/>
  </r>
  <r>
    <x v="30"/>
    <n v="27828.82"/>
    <s v="GBP"/>
    <x v="45"/>
  </r>
  <r>
    <x v="27"/>
    <n v="10659.02"/>
    <s v="GBP"/>
    <x v="26"/>
  </r>
  <r>
    <x v="0"/>
    <n v="37676"/>
    <s v="GBP"/>
    <x v="4"/>
  </r>
  <r>
    <x v="64"/>
    <n v="37475.35"/>
    <s v="GBP"/>
    <x v="4"/>
  </r>
  <r>
    <x v="17"/>
    <n v="40058.93"/>
    <s v="GBP"/>
    <x v="4"/>
  </r>
  <r>
    <x v="5"/>
    <n v="37935.660000000003"/>
    <s v="GBP"/>
    <x v="4"/>
  </r>
  <r>
    <x v="1"/>
    <n v="36264.339999999997"/>
    <s v="GBP"/>
    <x v="4"/>
  </r>
  <r>
    <x v="1"/>
    <n v="213.85"/>
    <s v="GBP"/>
    <x v="33"/>
  </r>
  <r>
    <x v="7"/>
    <n v="1152.49"/>
    <s v="GBP"/>
    <x v="28"/>
  </r>
  <r>
    <x v="40"/>
    <n v="1293.95"/>
    <s v="GBP"/>
    <x v="26"/>
  </r>
  <r>
    <x v="15"/>
    <n v="232.04"/>
    <s v="GBP"/>
    <x v="29"/>
  </r>
  <r>
    <x v="1"/>
    <n v="92.43"/>
    <s v="GBP"/>
    <x v="29"/>
  </r>
  <r>
    <x v="1"/>
    <n v="111.98"/>
    <s v="GBP"/>
    <x v="29"/>
  </r>
  <r>
    <x v="1"/>
    <n v="117.64"/>
    <s v="GBP"/>
    <x v="10"/>
  </r>
  <r>
    <x v="0"/>
    <n v="5602.54"/>
    <s v="GBP"/>
    <x v="39"/>
  </r>
  <r>
    <x v="7"/>
    <n v="1895.95"/>
    <s v="GBP"/>
    <x v="34"/>
  </r>
  <r>
    <x v="11"/>
    <n v="1658.84"/>
    <s v="GBP"/>
    <x v="34"/>
  </r>
  <r>
    <x v="10"/>
    <n v="1589.02"/>
    <s v="GBP"/>
    <x v="34"/>
  </r>
  <r>
    <x v="9"/>
    <n v="2024.68"/>
    <s v="GBP"/>
    <x v="34"/>
  </r>
  <r>
    <x v="18"/>
    <n v="1223.4000000000001"/>
    <s v="GBP"/>
    <x v="34"/>
  </r>
  <r>
    <x v="7"/>
    <n v="923.66"/>
    <s v="GBP"/>
    <x v="4"/>
  </r>
  <r>
    <x v="7"/>
    <n v="1326.62"/>
    <s v="GBP"/>
    <x v="4"/>
  </r>
  <r>
    <x v="10"/>
    <n v="1071.33"/>
    <s v="GBP"/>
    <x v="4"/>
  </r>
  <r>
    <x v="11"/>
    <n v="1578.44"/>
    <s v="GBP"/>
    <x v="4"/>
  </r>
  <r>
    <x v="18"/>
    <n v="1399.86"/>
    <s v="GBP"/>
    <x v="4"/>
  </r>
  <r>
    <x v="9"/>
    <n v="1594.4"/>
    <s v="GBP"/>
    <x v="4"/>
  </r>
  <r>
    <x v="0"/>
    <n v="7707.01"/>
    <s v="GBP"/>
    <x v="34"/>
  </r>
  <r>
    <x v="11"/>
    <n v="5107.2299999999996"/>
    <s v="GBP"/>
    <x v="34"/>
  </r>
  <r>
    <x v="10"/>
    <n v="5579.72"/>
    <s v="GBP"/>
    <x v="34"/>
  </r>
  <r>
    <x v="9"/>
    <n v="8041.71"/>
    <s v="GBP"/>
    <x v="34"/>
  </r>
  <r>
    <x v="18"/>
    <n v="6405.48"/>
    <s v="GBP"/>
    <x v="34"/>
  </r>
  <r>
    <x v="40"/>
    <n v="1271.46"/>
    <s v="GBP"/>
    <x v="45"/>
  </r>
  <r>
    <x v="40"/>
    <n v="1190.81"/>
    <s v="GBP"/>
    <x v="30"/>
  </r>
  <r>
    <x v="40"/>
    <n v="1070.24"/>
    <s v="GBP"/>
    <x v="20"/>
  </r>
  <r>
    <x v="40"/>
    <n v="1957.32"/>
    <s v="GBP"/>
    <x v="5"/>
  </r>
  <r>
    <x v="40"/>
    <n v="1591.27"/>
    <s v="GBP"/>
    <x v="8"/>
  </r>
  <r>
    <x v="0"/>
    <n v="3711.21"/>
    <s v="GBP"/>
    <x v="16"/>
  </r>
  <r>
    <x v="0"/>
    <n v="1776.91"/>
    <s v="GBP"/>
    <x v="8"/>
  </r>
  <r>
    <x v="0"/>
    <n v="52671.94"/>
    <s v="GBP"/>
    <x v="16"/>
  </r>
  <r>
    <x v="19"/>
    <n v="38088.76"/>
    <s v="GBP"/>
    <x v="16"/>
  </r>
  <r>
    <x v="21"/>
    <n v="53012.18"/>
    <s v="GBP"/>
    <x v="16"/>
  </r>
  <r>
    <x v="5"/>
    <n v="46114.96"/>
    <s v="GBP"/>
    <x v="16"/>
  </r>
  <r>
    <x v="0"/>
    <n v="12794.3"/>
    <s v="GBP"/>
    <x v="30"/>
  </r>
  <r>
    <x v="5"/>
    <n v="12167.28"/>
    <s v="GBP"/>
    <x v="30"/>
  </r>
  <r>
    <x v="28"/>
    <n v="13098.66"/>
    <s v="GBP"/>
    <x v="30"/>
  </r>
  <r>
    <x v="33"/>
    <n v="9562.92"/>
    <s v="GBP"/>
    <x v="30"/>
  </r>
  <r>
    <x v="34"/>
    <n v="12386.96"/>
    <s v="GBP"/>
    <x v="30"/>
  </r>
  <r>
    <x v="36"/>
    <n v="11969.68"/>
    <s v="GBP"/>
    <x v="30"/>
  </r>
  <r>
    <x v="0"/>
    <n v="32078.14"/>
    <s v="GBP"/>
    <x v="5"/>
  </r>
  <r>
    <x v="28"/>
    <n v="21319.040000000001"/>
    <s v="GBP"/>
    <x v="5"/>
  </r>
  <r>
    <x v="33"/>
    <n v="27747.42"/>
    <s v="GBP"/>
    <x v="5"/>
  </r>
  <r>
    <x v="34"/>
    <n v="25485.85"/>
    <s v="GBP"/>
    <x v="5"/>
  </r>
  <r>
    <x v="36"/>
    <n v="25147.11"/>
    <s v="GBP"/>
    <x v="5"/>
  </r>
  <r>
    <x v="22"/>
    <n v="28190.69"/>
    <s v="GBP"/>
    <x v="5"/>
  </r>
  <r>
    <x v="35"/>
    <n v="35860.129999999997"/>
    <s v="GBP"/>
    <x v="5"/>
  </r>
  <r>
    <x v="19"/>
    <n v="27218.28"/>
    <s v="GBP"/>
    <x v="5"/>
  </r>
  <r>
    <x v="20"/>
    <n v="21649.16"/>
    <s v="GBP"/>
    <x v="5"/>
  </r>
  <r>
    <x v="5"/>
    <n v="21816.67"/>
    <s v="GBP"/>
    <x v="5"/>
  </r>
  <r>
    <x v="0"/>
    <n v="12710.5"/>
    <s v="GBP"/>
    <x v="0"/>
  </r>
  <r>
    <x v="33"/>
    <n v="11183.13"/>
    <s v="GBP"/>
    <x v="0"/>
  </r>
  <r>
    <x v="34"/>
    <n v="10820.43"/>
    <s v="GBP"/>
    <x v="0"/>
  </r>
  <r>
    <x v="35"/>
    <n v="9216.7000000000007"/>
    <s v="GBP"/>
    <x v="0"/>
  </r>
  <r>
    <x v="22"/>
    <n v="9123.18"/>
    <s v="GBP"/>
    <x v="0"/>
  </r>
  <r>
    <x v="36"/>
    <n v="9731.8799999999992"/>
    <s v="GBP"/>
    <x v="0"/>
  </r>
  <r>
    <x v="5"/>
    <n v="9840.1299999999992"/>
    <s v="GBP"/>
    <x v="0"/>
  </r>
  <r>
    <x v="0"/>
    <n v="17299.59"/>
    <s v="GBP"/>
    <x v="0"/>
  </r>
  <r>
    <x v="30"/>
    <n v="14572.63"/>
    <s v="GBP"/>
    <x v="0"/>
  </r>
  <r>
    <x v="28"/>
    <n v="16323.09"/>
    <s v="GBP"/>
    <x v="0"/>
  </r>
  <r>
    <x v="33"/>
    <n v="15691.39"/>
    <s v="GBP"/>
    <x v="0"/>
  </r>
  <r>
    <x v="36"/>
    <n v="15218.2"/>
    <s v="GBP"/>
    <x v="0"/>
  </r>
  <r>
    <x v="5"/>
    <n v="15521.66"/>
    <s v="GBP"/>
    <x v="0"/>
  </r>
  <r>
    <x v="0"/>
    <n v="90040.72"/>
    <s v="GBP"/>
    <x v="5"/>
  </r>
  <r>
    <x v="30"/>
    <n v="118335.6"/>
    <s v="GBP"/>
    <x v="5"/>
  </r>
  <r>
    <x v="33"/>
    <n v="101016.56"/>
    <s v="GBP"/>
    <x v="5"/>
  </r>
  <r>
    <x v="34"/>
    <n v="122518.54"/>
    <s v="GBP"/>
    <x v="5"/>
  </r>
  <r>
    <x v="35"/>
    <n v="101272.73"/>
    <s v="GBP"/>
    <x v="5"/>
  </r>
  <r>
    <x v="22"/>
    <n v="131493.60999999999"/>
    <s v="GBP"/>
    <x v="5"/>
  </r>
  <r>
    <x v="19"/>
    <n v="133900.57"/>
    <s v="GBP"/>
    <x v="5"/>
  </r>
  <r>
    <x v="20"/>
    <n v="121878.34"/>
    <s v="GBP"/>
    <x v="5"/>
  </r>
  <r>
    <x v="31"/>
    <n v="101494.99"/>
    <s v="GBP"/>
    <x v="5"/>
  </r>
  <r>
    <x v="5"/>
    <n v="92232.33"/>
    <s v="GBP"/>
    <x v="5"/>
  </r>
  <r>
    <x v="36"/>
    <n v="133246.73000000001"/>
    <s v="GBP"/>
    <x v="5"/>
  </r>
  <r>
    <x v="28"/>
    <n v="94777.22"/>
    <s v="GBP"/>
    <x v="5"/>
  </r>
  <r>
    <x v="24"/>
    <n v="120839.36"/>
    <s v="GBP"/>
    <x v="5"/>
  </r>
  <r>
    <x v="0"/>
    <n v="23821.81"/>
    <s v="GBP"/>
    <x v="5"/>
  </r>
  <r>
    <x v="0"/>
    <n v="12937.15"/>
    <s v="GBP"/>
    <x v="21"/>
  </r>
  <r>
    <x v="28"/>
    <n v="7745.54"/>
    <s v="GBP"/>
    <x v="21"/>
  </r>
  <r>
    <x v="33"/>
    <n v="11763.35"/>
    <s v="GBP"/>
    <x v="21"/>
  </r>
  <r>
    <x v="34"/>
    <n v="12310.13"/>
    <s v="GBP"/>
    <x v="21"/>
  </r>
  <r>
    <x v="36"/>
    <n v="12432.99"/>
    <s v="GBP"/>
    <x v="21"/>
  </r>
  <r>
    <x v="5"/>
    <n v="11602.33"/>
    <s v="GBP"/>
    <x v="21"/>
  </r>
  <r>
    <x v="0"/>
    <n v="35488.9"/>
    <s v="GBP"/>
    <x v="7"/>
  </r>
  <r>
    <x v="30"/>
    <n v="30208.91"/>
    <s v="GBP"/>
    <x v="7"/>
  </r>
  <r>
    <x v="33"/>
    <n v="26762.13"/>
    <s v="GBP"/>
    <x v="7"/>
  </r>
  <r>
    <x v="22"/>
    <n v="35320.83"/>
    <s v="GBP"/>
    <x v="7"/>
  </r>
  <r>
    <x v="5"/>
    <n v="35063.57"/>
    <s v="GBP"/>
    <x v="7"/>
  </r>
  <r>
    <x v="0"/>
    <n v="8601.15"/>
    <s v="GBP"/>
    <x v="0"/>
  </r>
  <r>
    <x v="0"/>
    <n v="31934.76"/>
    <s v="GBP"/>
    <x v="21"/>
  </r>
  <r>
    <x v="48"/>
    <n v="29193.9"/>
    <s v="GBP"/>
    <x v="21"/>
  </r>
  <r>
    <x v="1"/>
    <n v="43506.69"/>
    <s v="GBP"/>
    <x v="21"/>
  </r>
  <r>
    <x v="5"/>
    <n v="45468.4"/>
    <s v="GBP"/>
    <x v="21"/>
  </r>
  <r>
    <x v="0"/>
    <n v="3141.38"/>
    <s v="GBP"/>
    <x v="48"/>
  </r>
  <r>
    <x v="0"/>
    <n v="11659.84"/>
    <s v="GBP"/>
    <x v="0"/>
  </r>
  <r>
    <x v="28"/>
    <n v="10417.09"/>
    <s v="GBP"/>
    <x v="0"/>
  </r>
  <r>
    <x v="33"/>
    <n v="7840.58"/>
    <s v="GBP"/>
    <x v="0"/>
  </r>
  <r>
    <x v="36"/>
    <n v="7330.98"/>
    <s v="GBP"/>
    <x v="0"/>
  </r>
  <r>
    <x v="5"/>
    <n v="9530.94"/>
    <s v="GBP"/>
    <x v="0"/>
  </r>
  <r>
    <x v="40"/>
    <n v="1530.75"/>
    <s v="GBP"/>
    <x v="12"/>
  </r>
  <r>
    <x v="40"/>
    <n v="1266.19"/>
    <s v="GBP"/>
    <x v="7"/>
  </r>
  <r>
    <x v="0"/>
    <n v="3006.96"/>
    <s v="GBP"/>
    <x v="8"/>
  </r>
  <r>
    <x v="7"/>
    <n v="1446.39"/>
    <s v="GBP"/>
    <x v="20"/>
  </r>
  <r>
    <x v="40"/>
    <n v="1294.6300000000001"/>
    <s v="GBP"/>
    <x v="20"/>
  </r>
  <r>
    <x v="40"/>
    <n v="1121.78"/>
    <s v="GBP"/>
    <x v="20"/>
  </r>
  <r>
    <x v="1"/>
    <n v="106.14"/>
    <s v="GBP"/>
    <x v="16"/>
  </r>
  <r>
    <x v="0"/>
    <n v="0"/>
    <s v="USD"/>
    <x v="20"/>
  </r>
  <r>
    <x v="7"/>
    <n v="381.9"/>
    <s v="GBP"/>
    <x v="20"/>
  </r>
  <r>
    <x v="11"/>
    <n v="299.36"/>
    <s v="GBP"/>
    <x v="20"/>
  </r>
  <r>
    <x v="10"/>
    <n v="290.47000000000003"/>
    <s v="GBP"/>
    <x v="20"/>
  </r>
  <r>
    <x v="1"/>
    <n v="110.98"/>
    <s v="GBP"/>
    <x v="12"/>
  </r>
  <r>
    <x v="0"/>
    <n v="3563.38"/>
    <s v="GBP"/>
    <x v="49"/>
  </r>
  <r>
    <x v="40"/>
    <n v="1073.1300000000001"/>
    <s v="GBP"/>
    <x v="17"/>
  </r>
  <r>
    <x v="40"/>
    <n v="1134.6300000000001"/>
    <s v="GBP"/>
    <x v="22"/>
  </r>
  <r>
    <x v="40"/>
    <n v="1533.76"/>
    <s v="GBP"/>
    <x v="46"/>
  </r>
  <r>
    <x v="40"/>
    <n v="1355.78"/>
    <s v="GBP"/>
    <x v="49"/>
  </r>
  <r>
    <x v="0"/>
    <n v="2257.7199999999998"/>
    <s v="GBP"/>
    <x v="9"/>
  </r>
  <r>
    <x v="34"/>
    <n v="9564.49"/>
    <s v="GBP"/>
    <x v="17"/>
  </r>
  <r>
    <x v="33"/>
    <n v="12205.11"/>
    <s v="GBP"/>
    <x v="17"/>
  </r>
  <r>
    <x v="28"/>
    <n v="7736.39"/>
    <s v="GBP"/>
    <x v="17"/>
  </r>
  <r>
    <x v="5"/>
    <n v="12375.94"/>
    <s v="GBP"/>
    <x v="17"/>
  </r>
  <r>
    <x v="0"/>
    <n v="8383.5"/>
    <s v="GBP"/>
    <x v="17"/>
  </r>
  <r>
    <x v="36"/>
    <n v="12560.52"/>
    <s v="GBP"/>
    <x v="17"/>
  </r>
  <r>
    <x v="0"/>
    <n v="8222.7999999999993"/>
    <s v="GBP"/>
    <x v="1"/>
  </r>
  <r>
    <x v="33"/>
    <n v="10777.03"/>
    <s v="GBP"/>
    <x v="1"/>
  </r>
  <r>
    <x v="34"/>
    <n v="8653.32"/>
    <s v="GBP"/>
    <x v="1"/>
  </r>
  <r>
    <x v="35"/>
    <n v="10672.45"/>
    <s v="GBP"/>
    <x v="1"/>
  </r>
  <r>
    <x v="22"/>
    <n v="9540.7000000000007"/>
    <s v="GBP"/>
    <x v="1"/>
  </r>
  <r>
    <x v="36"/>
    <n v="8817.34"/>
    <s v="GBP"/>
    <x v="1"/>
  </r>
  <r>
    <x v="5"/>
    <n v="11766.03"/>
    <s v="GBP"/>
    <x v="1"/>
  </r>
  <r>
    <x v="36"/>
    <n v="15315.06"/>
    <s v="GBP"/>
    <x v="1"/>
  </r>
  <r>
    <x v="33"/>
    <n v="16965.18"/>
    <s v="GBP"/>
    <x v="1"/>
  </r>
  <r>
    <x v="28"/>
    <n v="12136.5"/>
    <s v="GBP"/>
    <x v="1"/>
  </r>
  <r>
    <x v="5"/>
    <n v="19823.150000000001"/>
    <s v="GBP"/>
    <x v="1"/>
  </r>
  <r>
    <x v="0"/>
    <n v="15013.93"/>
    <s v="GBP"/>
    <x v="1"/>
  </r>
  <r>
    <x v="30"/>
    <n v="19642.87"/>
    <s v="GBP"/>
    <x v="1"/>
  </r>
  <r>
    <x v="19"/>
    <n v="99533.23"/>
    <s v="GBP"/>
    <x v="46"/>
  </r>
  <r>
    <x v="22"/>
    <n v="90352.16"/>
    <s v="GBP"/>
    <x v="46"/>
  </r>
  <r>
    <x v="35"/>
    <n v="114361.16"/>
    <s v="GBP"/>
    <x v="46"/>
  </r>
  <r>
    <x v="36"/>
    <n v="97543.57"/>
    <s v="GBP"/>
    <x v="46"/>
  </r>
  <r>
    <x v="5"/>
    <n v="98748.51"/>
    <s v="GBP"/>
    <x v="46"/>
  </r>
  <r>
    <x v="31"/>
    <n v="102053.35"/>
    <s v="GBP"/>
    <x v="46"/>
  </r>
  <r>
    <x v="20"/>
    <n v="136566.54"/>
    <s v="GBP"/>
    <x v="46"/>
  </r>
  <r>
    <x v="0"/>
    <n v="112111.24"/>
    <s v="GBP"/>
    <x v="46"/>
  </r>
  <r>
    <x v="30"/>
    <n v="85050.07"/>
    <s v="GBP"/>
    <x v="46"/>
  </r>
  <r>
    <x v="24"/>
    <n v="111308.05"/>
    <s v="GBP"/>
    <x v="46"/>
  </r>
  <r>
    <x v="34"/>
    <n v="87540.73"/>
    <s v="GBP"/>
    <x v="46"/>
  </r>
  <r>
    <x v="28"/>
    <n v="87864.53"/>
    <s v="GBP"/>
    <x v="46"/>
  </r>
  <r>
    <x v="33"/>
    <n v="87399.88"/>
    <s v="GBP"/>
    <x v="46"/>
  </r>
  <r>
    <x v="0"/>
    <n v="28558.01"/>
    <s v="GBP"/>
    <x v="46"/>
  </r>
  <r>
    <x v="33"/>
    <n v="26335.83"/>
    <s v="GBP"/>
    <x v="46"/>
  </r>
  <r>
    <x v="35"/>
    <n v="23952.720000000001"/>
    <s v="GBP"/>
    <x v="46"/>
  </r>
  <r>
    <x v="22"/>
    <n v="28794.75"/>
    <s v="GBP"/>
    <x v="46"/>
  </r>
  <r>
    <x v="36"/>
    <n v="35383.589999999997"/>
    <s v="GBP"/>
    <x v="46"/>
  </r>
  <r>
    <x v="34"/>
    <n v="22622.58"/>
    <s v="GBP"/>
    <x v="46"/>
  </r>
  <r>
    <x v="28"/>
    <n v="35510.800000000003"/>
    <s v="GBP"/>
    <x v="46"/>
  </r>
  <r>
    <x v="5"/>
    <n v="26662.94"/>
    <s v="GBP"/>
    <x v="46"/>
  </r>
  <r>
    <x v="20"/>
    <n v="25174.46"/>
    <s v="GBP"/>
    <x v="46"/>
  </r>
  <r>
    <x v="19"/>
    <n v="25924.67"/>
    <s v="GBP"/>
    <x v="46"/>
  </r>
  <r>
    <x v="0"/>
    <n v="12030.76"/>
    <s v="GBP"/>
    <x v="14"/>
  </r>
  <r>
    <x v="5"/>
    <n v="10721.74"/>
    <s v="GBP"/>
    <x v="14"/>
  </r>
  <r>
    <x v="36"/>
    <n v="10651.98"/>
    <s v="GBP"/>
    <x v="14"/>
  </r>
  <r>
    <x v="28"/>
    <n v="12479.98"/>
    <s v="GBP"/>
    <x v="14"/>
  </r>
  <r>
    <x v="34"/>
    <n v="9847.34"/>
    <s v="GBP"/>
    <x v="14"/>
  </r>
  <r>
    <x v="33"/>
    <n v="10724.01"/>
    <s v="GBP"/>
    <x v="14"/>
  </r>
  <r>
    <x v="0"/>
    <n v="29404.77"/>
    <s v="GBP"/>
    <x v="55"/>
  </r>
  <r>
    <x v="30"/>
    <n v="28500.09"/>
    <s v="GBP"/>
    <x v="55"/>
  </r>
  <r>
    <x v="5"/>
    <n v="43230.33"/>
    <s v="GBP"/>
    <x v="9"/>
  </r>
  <r>
    <x v="21"/>
    <n v="58620.01"/>
    <s v="GBP"/>
    <x v="9"/>
  </r>
  <r>
    <x v="0"/>
    <n v="47541.58"/>
    <s v="GBP"/>
    <x v="9"/>
  </r>
  <r>
    <x v="19"/>
    <n v="49722.98"/>
    <s v="GBP"/>
    <x v="9"/>
  </r>
  <r>
    <x v="40"/>
    <n v="679.92"/>
    <s v="GBP"/>
    <x v="9"/>
  </r>
  <r>
    <x v="40"/>
    <n v="1709.39"/>
    <s v="GBP"/>
    <x v="38"/>
  </r>
  <r>
    <x v="36"/>
    <n v="10842.14"/>
    <s v="GBP"/>
    <x v="1"/>
  </r>
  <r>
    <x v="33"/>
    <n v="12070.77"/>
    <s v="GBP"/>
    <x v="1"/>
  </r>
  <r>
    <x v="28"/>
    <n v="8876.7099999999991"/>
    <s v="GBP"/>
    <x v="1"/>
  </r>
  <r>
    <x v="0"/>
    <n v="12001.35"/>
    <s v="GBP"/>
    <x v="1"/>
  </r>
  <r>
    <x v="5"/>
    <n v="10152.1"/>
    <s v="GBP"/>
    <x v="1"/>
  </r>
  <r>
    <x v="0"/>
    <n v="24223.47"/>
    <s v="GBP"/>
    <x v="14"/>
  </r>
  <r>
    <x v="5"/>
    <n v="17530.900000000001"/>
    <s v="GBP"/>
    <x v="14"/>
  </r>
  <r>
    <x v="1"/>
    <n v="28769.75"/>
    <s v="GBP"/>
    <x v="14"/>
  </r>
  <r>
    <x v="0"/>
    <n v="3345.9"/>
    <s v="GBP"/>
    <x v="49"/>
  </r>
  <r>
    <x v="40"/>
    <n v="1245.9100000000001"/>
    <s v="GBP"/>
    <x v="11"/>
  </r>
  <r>
    <x v="40"/>
    <n v="1400.23"/>
    <s v="GBP"/>
    <x v="22"/>
  </r>
  <r>
    <x v="40"/>
    <n v="1549.93"/>
    <s v="GBP"/>
    <x v="11"/>
  </r>
  <r>
    <x v="40"/>
    <n v="1413.6"/>
    <s v="GBP"/>
    <x v="49"/>
  </r>
  <r>
    <x v="7"/>
    <n v="6643.86"/>
    <s v="GBP"/>
    <x v="1"/>
  </r>
  <r>
    <x v="41"/>
    <n v="5328.01"/>
    <s v="GBP"/>
    <x v="1"/>
  </r>
  <r>
    <x v="5"/>
    <n v="5062.3100000000004"/>
    <s v="GBP"/>
    <x v="1"/>
  </r>
  <r>
    <x v="40"/>
    <n v="1799.23"/>
    <s v="GBP"/>
    <x v="11"/>
  </r>
  <r>
    <x v="7"/>
    <n v="1309.83"/>
    <s v="GBP"/>
    <x v="22"/>
  </r>
  <r>
    <x v="11"/>
    <n v="1497.27"/>
    <s v="GBP"/>
    <x v="22"/>
  </r>
  <r>
    <x v="10"/>
    <n v="1499.94"/>
    <s v="GBP"/>
    <x v="22"/>
  </r>
  <r>
    <x v="18"/>
    <n v="1356.89"/>
    <s v="GBP"/>
    <x v="22"/>
  </r>
  <r>
    <x v="9"/>
    <n v="1236.5"/>
    <s v="GBP"/>
    <x v="22"/>
  </r>
  <r>
    <x v="40"/>
    <n v="1974.12"/>
    <s v="GBP"/>
    <x v="22"/>
  </r>
  <r>
    <x v="40"/>
    <n v="1302.81"/>
    <s v="GBP"/>
    <x v="11"/>
  </r>
  <r>
    <x v="40"/>
    <n v="1808.19"/>
    <s v="GBP"/>
    <x v="1"/>
  </r>
  <r>
    <x v="40"/>
    <n v="1467.9"/>
    <s v="GBP"/>
    <x v="11"/>
  </r>
  <r>
    <x v="0"/>
    <n v="1428.7181369999998"/>
    <s v="USD"/>
    <x v="56"/>
  </r>
  <r>
    <x v="5"/>
    <n v="1266.483596"/>
    <s v="USD"/>
    <x v="56"/>
  </r>
  <r>
    <x v="4"/>
    <n v="1300.8395049999999"/>
    <s v="USD"/>
    <x v="56"/>
  </r>
  <r>
    <x v="28"/>
    <n v="1558.2610049999998"/>
    <s v="USD"/>
    <x v="56"/>
  </r>
  <r>
    <x v="33"/>
    <n v="1855.7068319999998"/>
    <s v="USD"/>
    <x v="56"/>
  </r>
  <r>
    <x v="22"/>
    <n v="1187.0228439999998"/>
    <s v="USD"/>
    <x v="56"/>
  </r>
  <r>
    <x v="36"/>
    <n v="1565.9990849999997"/>
    <s v="USD"/>
    <x v="56"/>
  </r>
  <r>
    <x v="35"/>
    <n v="1699.680591"/>
    <s v="USD"/>
    <x v="56"/>
  </r>
  <r>
    <x v="0"/>
    <n v="7457.3646839999992"/>
    <s v="USD"/>
    <x v="42"/>
  </r>
  <r>
    <x v="30"/>
    <n v="6665.2295079999994"/>
    <s v="USD"/>
    <x v="42"/>
  </r>
  <r>
    <x v="0"/>
    <n v="10118.814530999998"/>
    <s v="USD"/>
    <x v="42"/>
  </r>
  <r>
    <x v="30"/>
    <n v="6970.3599069999991"/>
    <s v="USD"/>
    <x v="42"/>
  </r>
  <r>
    <x v="28"/>
    <n v="7869.0065299999997"/>
    <s v="USD"/>
    <x v="42"/>
  </r>
  <r>
    <x v="33"/>
    <n v="6996.7990329999993"/>
    <s v="USD"/>
    <x v="42"/>
  </r>
  <r>
    <x v="34"/>
    <n v="6046.3367719999997"/>
    <s v="USD"/>
    <x v="42"/>
  </r>
  <r>
    <x v="1"/>
    <n v="6477.7896119999996"/>
    <s v="USD"/>
    <x v="42"/>
  </r>
  <r>
    <x v="5"/>
    <n v="8080.7812469999999"/>
    <s v="USD"/>
    <x v="42"/>
  </r>
  <r>
    <x v="35"/>
    <n v="8000.7048100000002"/>
    <s v="USD"/>
    <x v="42"/>
  </r>
  <r>
    <x v="22"/>
    <n v="9358.5776690000002"/>
    <s v="USD"/>
    <x v="42"/>
  </r>
  <r>
    <x v="36"/>
    <n v="9279.2064399999981"/>
    <s v="USD"/>
    <x v="42"/>
  </r>
  <r>
    <x v="30"/>
    <n v="5894.3075099999996"/>
    <s v="USD"/>
    <x v="41"/>
  </r>
  <r>
    <x v="0"/>
    <n v="5856.6495399999994"/>
    <s v="USD"/>
    <x v="41"/>
  </r>
  <r>
    <x v="5"/>
    <n v="6242.2161829999995"/>
    <s v="USD"/>
    <x v="41"/>
  </r>
  <r>
    <x v="0"/>
    <n v="4605.4592849999999"/>
    <s v="USD"/>
    <x v="41"/>
  </r>
  <r>
    <x v="30"/>
    <n v="4731.6194869999999"/>
    <s v="USD"/>
    <x v="41"/>
  </r>
  <r>
    <x v="1"/>
    <n v="5371.3089989999989"/>
    <s v="USD"/>
    <x v="41"/>
  </r>
  <r>
    <x v="19"/>
    <n v="3897.8492559999995"/>
    <s v="USD"/>
    <x v="41"/>
  </r>
  <r>
    <x v="20"/>
    <n v="5966.2548470000002"/>
    <s v="USD"/>
    <x v="41"/>
  </r>
  <r>
    <x v="28"/>
    <n v="4774.1919609999995"/>
    <s v="USD"/>
    <x v="41"/>
  </r>
  <r>
    <x v="33"/>
    <n v="5941.3009109999994"/>
    <s v="USD"/>
    <x v="41"/>
  </r>
  <r>
    <x v="35"/>
    <n v="4043.7978139999996"/>
    <s v="USD"/>
    <x v="41"/>
  </r>
  <r>
    <x v="34"/>
    <n v="4745.9743799999997"/>
    <s v="USD"/>
    <x v="41"/>
  </r>
  <r>
    <x v="36"/>
    <n v="4294.5212099999999"/>
    <s v="USD"/>
    <x v="41"/>
  </r>
  <r>
    <x v="22"/>
    <n v="6335.245672"/>
    <s v="USD"/>
    <x v="41"/>
  </r>
  <r>
    <x v="0"/>
    <n v="356.22162099999997"/>
    <s v="USD"/>
    <x v="57"/>
  </r>
  <r>
    <x v="0"/>
    <n v="3060.02648"/>
    <s v="USD"/>
    <x v="37"/>
  </r>
  <r>
    <x v="28"/>
    <n v="3500.2872169999996"/>
    <s v="USD"/>
    <x v="37"/>
  </r>
  <r>
    <x v="33"/>
    <n v="3233.2702919999997"/>
    <s v="USD"/>
    <x v="37"/>
  </r>
  <r>
    <x v="34"/>
    <n v="3580.152709"/>
    <s v="USD"/>
    <x v="37"/>
  </r>
  <r>
    <x v="35"/>
    <n v="3730.7444579999997"/>
    <s v="USD"/>
    <x v="37"/>
  </r>
  <r>
    <x v="22"/>
    <n v="3059.7493359999999"/>
    <s v="USD"/>
    <x v="37"/>
  </r>
  <r>
    <x v="36"/>
    <n v="3090.5390739999993"/>
    <s v="USD"/>
    <x v="37"/>
  </r>
  <r>
    <x v="19"/>
    <n v="4066.3366869999995"/>
    <s v="USD"/>
    <x v="37"/>
  </r>
  <r>
    <x v="20"/>
    <n v="3412.8153569999999"/>
    <s v="USD"/>
    <x v="37"/>
  </r>
  <r>
    <x v="8"/>
    <n v="2859.9466909999996"/>
    <s v="USD"/>
    <x v="37"/>
  </r>
  <r>
    <x v="1"/>
    <n v="3352.9930699999995"/>
    <s v="USD"/>
    <x v="37"/>
  </r>
  <r>
    <x v="7"/>
    <n v="3231.6828879999998"/>
    <s v="USD"/>
    <x v="37"/>
  </r>
  <r>
    <x v="40"/>
    <n v="279.33988599999998"/>
    <s v="USD"/>
    <x v="50"/>
  </r>
  <r>
    <x v="40"/>
    <n v="286.11550799999998"/>
    <s v="USD"/>
    <x v="50"/>
  </r>
  <r>
    <x v="1"/>
    <n v="206.39990699999998"/>
    <s v="USD"/>
    <x v="50"/>
  </r>
  <r>
    <x v="40"/>
    <n v="309.84664899999996"/>
    <s v="USD"/>
    <x v="50"/>
  </r>
  <r>
    <x v="40"/>
    <n v="253.624833"/>
    <s v="USD"/>
    <x v="50"/>
  </r>
  <r>
    <x v="1"/>
    <n v="299.13064299999996"/>
    <s v="USD"/>
    <x v="50"/>
  </r>
  <r>
    <x v="40"/>
    <n v="72.903963999999988"/>
    <s v="USD"/>
    <x v="50"/>
  </r>
  <r>
    <x v="40"/>
    <n v="0"/>
    <s v="USD"/>
    <x v="50"/>
  </r>
  <r>
    <x v="40"/>
    <n v="39.191179999999996"/>
    <s v="USD"/>
    <x v="47"/>
  </r>
  <r>
    <x v="40"/>
    <n v="33.772465999999994"/>
    <s v="USD"/>
    <x v="51"/>
  </r>
  <r>
    <x v="1"/>
    <n v="344.68687399999999"/>
    <s v="USD"/>
    <x v="18"/>
  </r>
  <r>
    <x v="0"/>
    <n v="2929.9053139999996"/>
    <s v="USD"/>
    <x v="51"/>
  </r>
  <r>
    <x v="30"/>
    <n v="2168.7372069999997"/>
    <s v="USD"/>
    <x v="51"/>
  </r>
  <r>
    <x v="0"/>
    <n v="2790.9724780000001"/>
    <s v="USD"/>
    <x v="51"/>
  </r>
  <r>
    <x v="30"/>
    <n v="2891.6011319999998"/>
    <s v="USD"/>
    <x v="51"/>
  </r>
  <r>
    <x v="1"/>
    <n v="2986.1621159999995"/>
    <s v="USD"/>
    <x v="51"/>
  </r>
  <r>
    <x v="40"/>
    <n v="85.834378000000001"/>
    <s v="USD"/>
    <x v="18"/>
  </r>
  <r>
    <x v="40"/>
    <n v="37.687124999999995"/>
    <s v="USD"/>
    <x v="47"/>
  </r>
  <r>
    <x v="40"/>
    <n v="35.851045999999997"/>
    <s v="USD"/>
    <x v="51"/>
  </r>
  <r>
    <x v="40"/>
    <n v="53.496680999999995"/>
    <s v="USD"/>
    <x v="44"/>
  </r>
  <r>
    <x v="40"/>
    <n v="72.620988999999994"/>
    <s v="USD"/>
    <x v="3"/>
  </r>
  <r>
    <x v="40"/>
    <n v="38.597103999999995"/>
    <s v="USD"/>
    <x v="52"/>
  </r>
  <r>
    <x v="0"/>
    <n v="637.50254400000006"/>
    <s v="USD"/>
    <x v="47"/>
  </r>
  <r>
    <x v="40"/>
    <n v="426.84051899999997"/>
    <s v="USD"/>
    <x v="50"/>
  </r>
  <r>
    <x v="0"/>
    <n v="2306.6677969999996"/>
    <s v="USD"/>
    <x v="58"/>
  </r>
  <r>
    <x v="19"/>
    <n v="1627.4430759999998"/>
    <s v="USD"/>
    <x v="58"/>
  </r>
  <r>
    <x v="5"/>
    <n v="2276.4278879999997"/>
    <s v="USD"/>
    <x v="58"/>
  </r>
  <r>
    <x v="1"/>
    <n v="2229.8604929999997"/>
    <s v="USD"/>
    <x v="58"/>
  </r>
  <r>
    <x v="28"/>
    <n v="1795.1529259999998"/>
    <s v="USD"/>
    <x v="58"/>
  </r>
  <r>
    <x v="33"/>
    <n v="2262.7898649999997"/>
    <s v="USD"/>
    <x v="58"/>
  </r>
  <r>
    <x v="35"/>
    <n v="1429.6281159999999"/>
    <s v="USD"/>
    <x v="58"/>
  </r>
  <r>
    <x v="34"/>
    <n v="1774.6072259999999"/>
    <s v="USD"/>
    <x v="58"/>
  </r>
  <r>
    <x v="22"/>
    <n v="1663.893343"/>
    <s v="USD"/>
    <x v="58"/>
  </r>
  <r>
    <x v="36"/>
    <n v="2283.2210030000001"/>
    <s v="USD"/>
    <x v="58"/>
  </r>
  <r>
    <x v="20"/>
    <n v="1345.3145999999999"/>
    <s v="USD"/>
    <x v="58"/>
  </r>
  <r>
    <x v="0"/>
    <n v="86.629795000000001"/>
    <s v="USD"/>
    <x v="50"/>
  </r>
  <r>
    <x v="0"/>
    <n v="420.38491599999998"/>
    <s v="USD"/>
    <x v="51"/>
  </r>
  <r>
    <x v="0"/>
    <n v="2871.4930999999997"/>
    <s v="USD"/>
    <x v="3"/>
  </r>
  <r>
    <x v="30"/>
    <n v="2723.1342809999996"/>
    <s v="USD"/>
    <x v="3"/>
  </r>
  <r>
    <x v="1"/>
    <n v="2159.65148"/>
    <s v="USD"/>
    <x v="3"/>
  </r>
  <r>
    <x v="0"/>
    <n v="1204.2109169999999"/>
    <s v="USD"/>
    <x v="19"/>
  </r>
  <r>
    <x v="30"/>
    <n v="1260.6004599999999"/>
    <s v="USD"/>
    <x v="19"/>
  </r>
  <r>
    <x v="1"/>
    <n v="1057.2995579999999"/>
    <s v="USD"/>
    <x v="19"/>
  </r>
  <r>
    <x v="30"/>
    <n v="2077.5276759999997"/>
    <s v="USD"/>
    <x v="23"/>
  </r>
  <r>
    <x v="0"/>
    <n v="1995.7139439999999"/>
    <s v="USD"/>
    <x v="23"/>
  </r>
  <r>
    <x v="1"/>
    <n v="3016.4805719999995"/>
    <s v="USD"/>
    <x v="23"/>
  </r>
  <r>
    <x v="40"/>
    <n v="49.866025999999991"/>
    <s v="USD"/>
    <x v="58"/>
  </r>
  <r>
    <x v="40"/>
    <n v="45.377870999999999"/>
    <s v="USD"/>
    <x v="58"/>
  </r>
  <r>
    <x v="40"/>
    <n v="56.911588999999999"/>
    <s v="USD"/>
    <x v="44"/>
  </r>
  <r>
    <x v="40"/>
    <n v="75.173594999999992"/>
    <s v="USD"/>
    <x v="3"/>
  </r>
  <r>
    <x v="40"/>
    <n v="47.45747999999999"/>
    <s v="USD"/>
    <x v="52"/>
  </r>
  <r>
    <x v="40"/>
    <n v="50.490628999999998"/>
    <s v="USD"/>
    <x v="23"/>
  </r>
  <r>
    <x v="40"/>
    <n v="50.105782999999995"/>
    <s v="USD"/>
    <x v="23"/>
  </r>
  <r>
    <x v="0"/>
    <n v="2371.1353329999997"/>
    <s v="USD"/>
    <x v="3"/>
  </r>
  <r>
    <x v="1"/>
    <n v="2226.5244749999997"/>
    <s v="USD"/>
    <x v="3"/>
  </r>
  <r>
    <x v="18"/>
    <n v="1784.6135649999999"/>
    <s v="USD"/>
    <x v="3"/>
  </r>
  <r>
    <x v="21"/>
    <n v="1401.7772019999998"/>
    <s v="USD"/>
    <x v="3"/>
  </r>
  <r>
    <x v="7"/>
    <n v="1075.5317229999998"/>
    <s v="USD"/>
    <x v="52"/>
  </r>
  <r>
    <x v="1"/>
    <n v="1031.532369"/>
    <s v="USD"/>
    <x v="52"/>
  </r>
  <r>
    <x v="4"/>
    <n v="720.58983499999999"/>
    <s v="USD"/>
    <x v="52"/>
  </r>
  <r>
    <x v="5"/>
    <n v="1118.6931279999999"/>
    <s v="USD"/>
    <x v="52"/>
  </r>
  <r>
    <x v="7"/>
    <n v="667.41557399999999"/>
    <s v="USD"/>
    <x v="23"/>
  </r>
  <r>
    <x v="1"/>
    <n v="674.43746999999996"/>
    <s v="USD"/>
    <x v="23"/>
  </r>
  <r>
    <x v="22"/>
    <n v="657.11596999999995"/>
    <s v="USD"/>
    <x v="23"/>
  </r>
  <r>
    <x v="33"/>
    <n v="589.39404999999999"/>
    <s v="USD"/>
    <x v="23"/>
  </r>
  <r>
    <x v="36"/>
    <n v="843.98991599999988"/>
    <s v="USD"/>
    <x v="23"/>
  </r>
  <r>
    <x v="30"/>
    <n v="4946.5268229999992"/>
    <s v="USD"/>
    <x v="35"/>
  </r>
  <r>
    <x v="21"/>
    <n v="6345.8018399999992"/>
    <s v="USD"/>
    <x v="35"/>
  </r>
  <r>
    <x v="11"/>
    <n v="5875.1101429999999"/>
    <s v="USD"/>
    <x v="35"/>
  </r>
  <r>
    <x v="10"/>
    <n v="7110.2785249999997"/>
    <s v="USD"/>
    <x v="35"/>
  </r>
  <r>
    <x v="18"/>
    <n v="4432.9337150000001"/>
    <s v="USD"/>
    <x v="35"/>
  </r>
  <r>
    <x v="9"/>
    <n v="5996.7087879999999"/>
    <s v="USD"/>
    <x v="35"/>
  </r>
  <r>
    <x v="12"/>
    <n v="6960.993606"/>
    <s v="USD"/>
    <x v="35"/>
  </r>
  <r>
    <x v="1"/>
    <n v="5315.4932949999993"/>
    <s v="USD"/>
    <x v="35"/>
  </r>
  <r>
    <x v="0"/>
    <n v="4763.9366039999995"/>
    <s v="USD"/>
    <x v="35"/>
  </r>
  <r>
    <x v="5"/>
    <n v="6744.8459819999989"/>
    <s v="USD"/>
    <x v="35"/>
  </r>
  <r>
    <x v="0"/>
    <n v="7252.8629389999996"/>
    <s v="USD"/>
    <x v="15"/>
  </r>
  <r>
    <x v="30"/>
    <n v="5725.8094459999993"/>
    <s v="USD"/>
    <x v="15"/>
  </r>
  <r>
    <x v="30"/>
    <n v="7072.236394999999"/>
    <s v="USD"/>
    <x v="15"/>
  </r>
  <r>
    <x v="12"/>
    <n v="9259.9298399999989"/>
    <s v="USD"/>
    <x v="15"/>
  </r>
  <r>
    <x v="21"/>
    <n v="9269.460780999998"/>
    <s v="USD"/>
    <x v="15"/>
  </r>
  <r>
    <x v="1"/>
    <n v="6945.5332239999989"/>
    <s v="USD"/>
    <x v="15"/>
  </r>
  <r>
    <x v="19"/>
    <n v="6003.182569999999"/>
    <s v="USD"/>
    <x v="15"/>
  </r>
  <r>
    <x v="5"/>
    <n v="8081.8112759999995"/>
    <s v="USD"/>
    <x v="15"/>
  </r>
  <r>
    <x v="0"/>
    <n v="6730.873877"/>
    <s v="USD"/>
    <x v="15"/>
  </r>
  <r>
    <x v="10"/>
    <n v="7646.6684419999992"/>
    <s v="USD"/>
    <x v="15"/>
  </r>
  <r>
    <x v="11"/>
    <n v="7078.9447890000001"/>
    <s v="USD"/>
    <x v="15"/>
  </r>
  <r>
    <x v="9"/>
    <n v="8524.2154199999986"/>
    <s v="USD"/>
    <x v="15"/>
  </r>
  <r>
    <x v="18"/>
    <n v="6952.0766349999994"/>
    <s v="USD"/>
    <x v="15"/>
  </r>
  <r>
    <x v="0"/>
    <n v="428.63097899999997"/>
    <s v="USD"/>
    <x v="44"/>
  </r>
  <r>
    <x v="0"/>
    <n v="1061.2176469999999"/>
    <s v="USD"/>
    <x v="35"/>
  </r>
  <r>
    <x v="11"/>
    <n v="1038.9785559999998"/>
    <s v="USD"/>
    <x v="35"/>
  </r>
  <r>
    <x v="0"/>
    <n v="556.069885"/>
    <s v="USD"/>
    <x v="15"/>
  </r>
  <r>
    <x v="10"/>
    <n v="682.70617099999993"/>
    <s v="USD"/>
    <x v="15"/>
  </r>
  <r>
    <x v="11"/>
    <n v="788.49628899999993"/>
    <s v="USD"/>
    <x v="15"/>
  </r>
  <r>
    <x v="9"/>
    <n v="552.58363299999996"/>
    <s v="USD"/>
    <x v="15"/>
  </r>
  <r>
    <x v="18"/>
    <n v="550.43062199999997"/>
    <s v="USD"/>
    <x v="15"/>
  </r>
  <r>
    <x v="7"/>
    <n v="502.49499999999995"/>
    <s v="USD"/>
    <x v="23"/>
  </r>
  <r>
    <x v="58"/>
    <n v="589.45647599999995"/>
    <s v="USD"/>
    <x v="23"/>
  </r>
  <r>
    <x v="0"/>
    <n v="1423.4626909999999"/>
    <s v="USD"/>
    <x v="24"/>
  </r>
  <r>
    <x v="1"/>
    <n v="1782.8532889999999"/>
    <s v="USD"/>
    <x v="24"/>
  </r>
  <r>
    <x v="37"/>
    <n v="1402.190517"/>
    <s v="USD"/>
    <x v="24"/>
  </r>
  <r>
    <x v="12"/>
    <n v="1765.2110839999998"/>
    <s v="USD"/>
    <x v="24"/>
  </r>
  <r>
    <x v="36"/>
    <n v="1759.4527999999998"/>
    <s v="USD"/>
    <x v="24"/>
  </r>
  <r>
    <x v="22"/>
    <n v="2109.5875430000001"/>
    <s v="USD"/>
    <x v="24"/>
  </r>
  <r>
    <x v="35"/>
    <n v="2054.0469249999996"/>
    <s v="USD"/>
    <x v="24"/>
  </r>
  <r>
    <x v="33"/>
    <n v="2265.1493619999997"/>
    <s v="USD"/>
    <x v="24"/>
  </r>
  <r>
    <x v="28"/>
    <n v="1702.9288009999998"/>
    <s v="USD"/>
    <x v="24"/>
  </r>
  <r>
    <x v="18"/>
    <n v="1723.5424149999999"/>
    <s v="USD"/>
    <x v="24"/>
  </r>
  <r>
    <x v="0"/>
    <n v="1523.036963"/>
    <s v="USD"/>
    <x v="33"/>
  </r>
  <r>
    <x v="1"/>
    <n v="1706.2113109999998"/>
    <s v="USD"/>
    <x v="33"/>
  </r>
  <r>
    <x v="4"/>
    <n v="1899.622494"/>
    <s v="USD"/>
    <x v="33"/>
  </r>
  <r>
    <x v="5"/>
    <n v="1529.322095"/>
    <s v="USD"/>
    <x v="33"/>
  </r>
  <r>
    <x v="22"/>
    <n v="1987.7011209999998"/>
    <s v="USD"/>
    <x v="33"/>
  </r>
  <r>
    <x v="28"/>
    <n v="2271.4866299999999"/>
    <s v="USD"/>
    <x v="33"/>
  </r>
  <r>
    <x v="36"/>
    <n v="2161.1654819999999"/>
    <s v="USD"/>
    <x v="33"/>
  </r>
  <r>
    <x v="34"/>
    <n v="2088.3616739999998"/>
    <s v="USD"/>
    <x v="33"/>
  </r>
  <r>
    <x v="35"/>
    <n v="1740.1741419999998"/>
    <s v="USD"/>
    <x v="33"/>
  </r>
  <r>
    <x v="33"/>
    <n v="1522.0528959999999"/>
    <s v="USD"/>
    <x v="33"/>
  </r>
  <r>
    <x v="37"/>
    <n v="1956.8492999999999"/>
    <s v="USD"/>
    <x v="33"/>
  </r>
  <r>
    <x v="40"/>
    <n v="63.499589999999991"/>
    <s v="USD"/>
    <x v="25"/>
  </r>
  <r>
    <x v="40"/>
    <n v="46.943322999999992"/>
    <s v="USD"/>
    <x v="19"/>
  </r>
  <r>
    <x v="40"/>
    <n v="45.799074999999995"/>
    <s v="USD"/>
    <x v="32"/>
  </r>
  <r>
    <x v="40"/>
    <n v="73.050081999999989"/>
    <s v="USD"/>
    <x v="27"/>
  </r>
  <r>
    <x v="40"/>
    <n v="53.357079999999989"/>
    <s v="USD"/>
    <x v="29"/>
  </r>
  <r>
    <x v="40"/>
    <n v="83.300636999999995"/>
    <s v="USD"/>
    <x v="28"/>
  </r>
  <r>
    <x v="40"/>
    <n v="70.790397999999996"/>
    <s v="USD"/>
    <x v="28"/>
  </r>
  <r>
    <x v="40"/>
    <n v="103.83295999999999"/>
    <s v="USD"/>
    <x v="53"/>
  </r>
  <r>
    <x v="40"/>
    <n v="33.496693999999998"/>
    <s v="USD"/>
    <x v="10"/>
  </r>
  <r>
    <x v="40"/>
    <n v="83.453614999999999"/>
    <s v="USD"/>
    <x v="53"/>
  </r>
  <r>
    <x v="40"/>
    <n v="50.702259999999995"/>
    <s v="USD"/>
    <x v="26"/>
  </r>
  <r>
    <x v="40"/>
    <n v="649.94727"/>
    <s v="USD"/>
    <x v="19"/>
  </r>
  <r>
    <x v="1"/>
    <n v="624.36152799999991"/>
    <s v="USD"/>
    <x v="19"/>
  </r>
  <r>
    <x v="40"/>
    <n v="380.02067599999998"/>
    <s v="USD"/>
    <x v="19"/>
  </r>
  <r>
    <x v="0"/>
    <n v="1506.3561869999999"/>
    <s v="USD"/>
    <x v="28"/>
  </r>
  <r>
    <x v="11"/>
    <n v="1450.9956439999999"/>
    <s v="USD"/>
    <x v="28"/>
  </r>
  <r>
    <x v="1"/>
    <n v="2090.0046440000001"/>
    <s v="USD"/>
    <x v="28"/>
  </r>
  <r>
    <x v="28"/>
    <n v="1405.0929829999998"/>
    <s v="USD"/>
    <x v="28"/>
  </r>
  <r>
    <x v="33"/>
    <n v="2128.8603699999999"/>
    <s v="USD"/>
    <x v="28"/>
  </r>
  <r>
    <x v="35"/>
    <n v="2275.7226799999999"/>
    <s v="USD"/>
    <x v="28"/>
  </r>
  <r>
    <x v="22"/>
    <n v="1559.0646539999998"/>
    <s v="USD"/>
    <x v="28"/>
  </r>
  <r>
    <x v="36"/>
    <n v="1463.2969959999998"/>
    <s v="USD"/>
    <x v="28"/>
  </r>
  <r>
    <x v="30"/>
    <n v="7622.1658939999988"/>
    <s v="USD"/>
    <x v="26"/>
  </r>
  <r>
    <x v="1"/>
    <n v="4914.1644299999998"/>
    <s v="USD"/>
    <x v="26"/>
  </r>
  <r>
    <x v="21"/>
    <n v="6239.2598659999994"/>
    <s v="USD"/>
    <x v="26"/>
  </r>
  <r>
    <x v="12"/>
    <n v="5627.6695999999993"/>
    <s v="USD"/>
    <x v="26"/>
  </r>
  <r>
    <x v="6"/>
    <n v="7726.6279159999995"/>
    <s v="USD"/>
    <x v="26"/>
  </r>
  <r>
    <x v="10"/>
    <n v="5016.133871"/>
    <s v="USD"/>
    <x v="26"/>
  </r>
  <r>
    <x v="11"/>
    <n v="5551.7887389999996"/>
    <s v="USD"/>
    <x v="26"/>
  </r>
  <r>
    <x v="9"/>
    <n v="7298.1735819999994"/>
    <s v="USD"/>
    <x v="26"/>
  </r>
  <r>
    <x v="18"/>
    <n v="7459.4514959999997"/>
    <s v="USD"/>
    <x v="26"/>
  </r>
  <r>
    <x v="55"/>
    <n v="4970.4503869999999"/>
    <s v="USD"/>
    <x v="26"/>
  </r>
  <r>
    <x v="0"/>
    <n v="6723.9589969999997"/>
    <s v="USD"/>
    <x v="26"/>
  </r>
  <r>
    <x v="4"/>
    <n v="7818.6232599999994"/>
    <s v="USD"/>
    <x v="26"/>
  </r>
  <r>
    <x v="17"/>
    <n v="2233.3851609999997"/>
    <s v="USD"/>
    <x v="4"/>
  </r>
  <r>
    <x v="17"/>
    <n v="1854.3204259999998"/>
    <s v="USD"/>
    <x v="4"/>
  </r>
  <r>
    <x v="17"/>
    <n v="2469.2724349999999"/>
    <s v="USD"/>
    <x v="4"/>
  </r>
  <r>
    <x v="0"/>
    <n v="727.55307799999991"/>
    <s v="USD"/>
    <x v="29"/>
  </r>
  <r>
    <x v="30"/>
    <n v="889.85690499999987"/>
    <s v="USD"/>
    <x v="29"/>
  </r>
  <r>
    <x v="1"/>
    <n v="875.741083"/>
    <s v="USD"/>
    <x v="29"/>
  </r>
  <r>
    <x v="0"/>
    <n v="1138.8910259999998"/>
    <s v="USD"/>
    <x v="26"/>
  </r>
  <r>
    <x v="11"/>
    <n v="811.11062199999992"/>
    <s v="USD"/>
    <x v="26"/>
  </r>
  <r>
    <x v="0"/>
    <n v="636.10481900000002"/>
    <s v="USD"/>
    <x v="4"/>
  </r>
  <r>
    <x v="0"/>
    <n v="530.07665899999995"/>
    <s v="USD"/>
    <x v="26"/>
  </r>
  <r>
    <x v="1"/>
    <n v="764.77715299999988"/>
    <s v="USD"/>
    <x v="26"/>
  </r>
  <r>
    <x v="36"/>
    <n v="799.1646179999999"/>
    <s v="USD"/>
    <x v="26"/>
  </r>
  <r>
    <x v="22"/>
    <n v="583.74381099999994"/>
    <s v="USD"/>
    <x v="26"/>
  </r>
  <r>
    <x v="28"/>
    <n v="767.39218499999993"/>
    <s v="USD"/>
    <x v="26"/>
  </r>
  <r>
    <x v="33"/>
    <n v="714.68680499999994"/>
    <s v="USD"/>
    <x v="26"/>
  </r>
  <r>
    <x v="11"/>
    <n v="809.01694999999995"/>
    <s v="USD"/>
    <x v="26"/>
  </r>
  <r>
    <x v="12"/>
    <n v="693.58681699999988"/>
    <s v="USD"/>
    <x v="26"/>
  </r>
  <r>
    <x v="0"/>
    <n v="2291.2019269999996"/>
    <s v="USD"/>
    <x v="4"/>
  </r>
  <r>
    <x v="12"/>
    <n v="2094.1700359999995"/>
    <s v="USD"/>
    <x v="4"/>
  </r>
  <r>
    <x v="19"/>
    <n v="2270.1324659999996"/>
    <s v="USD"/>
    <x v="4"/>
  </r>
  <r>
    <x v="28"/>
    <n v="2278.7451959999999"/>
    <s v="USD"/>
    <x v="4"/>
  </r>
  <r>
    <x v="33"/>
    <n v="2054.3309289999997"/>
    <s v="USD"/>
    <x v="4"/>
  </r>
  <r>
    <x v="22"/>
    <n v="1711.550792"/>
    <s v="USD"/>
    <x v="4"/>
  </r>
  <r>
    <x v="36"/>
    <n v="2006.0845489999999"/>
    <s v="USD"/>
    <x v="4"/>
  </r>
  <r>
    <x v="35"/>
    <n v="1885.8057679999999"/>
    <s v="USD"/>
    <x v="4"/>
  </r>
  <r>
    <x v="11"/>
    <n v="2312.9446969999995"/>
    <s v="USD"/>
    <x v="4"/>
  </r>
  <r>
    <x v="0"/>
    <n v="7625.1558249999998"/>
    <s v="USD"/>
    <x v="39"/>
  </r>
  <r>
    <x v="30"/>
    <n v="7151.9053479999993"/>
    <s v="USD"/>
    <x v="39"/>
  </r>
  <r>
    <x v="19"/>
    <n v="5614.8808449999997"/>
    <s v="USD"/>
    <x v="39"/>
  </r>
  <r>
    <x v="21"/>
    <n v="7013.9356559999997"/>
    <s v="USD"/>
    <x v="39"/>
  </r>
  <r>
    <x v="5"/>
    <n v="5885.4474769999997"/>
    <s v="USD"/>
    <x v="39"/>
  </r>
  <r>
    <x v="12"/>
    <n v="7519.8524239999988"/>
    <s v="USD"/>
    <x v="39"/>
  </r>
  <r>
    <x v="55"/>
    <n v="5794.0990309999997"/>
    <s v="USD"/>
    <x v="39"/>
  </r>
  <r>
    <x v="11"/>
    <n v="6700.4295399999992"/>
    <s v="USD"/>
    <x v="39"/>
  </r>
  <r>
    <x v="10"/>
    <n v="6156.9590739999994"/>
    <s v="USD"/>
    <x v="39"/>
  </r>
  <r>
    <x v="9"/>
    <n v="7828.3730349999996"/>
    <s v="USD"/>
    <x v="39"/>
  </r>
  <r>
    <x v="18"/>
    <n v="5861.9502619999994"/>
    <s v="USD"/>
    <x v="39"/>
  </r>
  <r>
    <x v="1"/>
    <n v="29557.226838999995"/>
    <s v="USD"/>
    <x v="34"/>
  </r>
  <r>
    <x v="1"/>
    <n v="24862.158460999999"/>
    <s v="USD"/>
    <x v="34"/>
  </r>
  <r>
    <x v="1"/>
    <n v="25914.546944999998"/>
    <s v="USD"/>
    <x v="34"/>
  </r>
  <r>
    <x v="1"/>
    <n v="22762.766249999997"/>
    <s v="USD"/>
    <x v="34"/>
  </r>
  <r>
    <x v="1"/>
    <n v="29535.374994999998"/>
    <s v="USD"/>
    <x v="34"/>
  </r>
  <r>
    <x v="0"/>
    <n v="646.65549899999996"/>
    <s v="USD"/>
    <x v="53"/>
  </r>
  <r>
    <x v="1"/>
    <n v="728.51244899999995"/>
    <s v="USD"/>
    <x v="53"/>
  </r>
  <r>
    <x v="30"/>
    <n v="519.26632799999993"/>
    <s v="USD"/>
    <x v="53"/>
  </r>
  <r>
    <x v="40"/>
    <n v="472.14601699999997"/>
    <s v="USD"/>
    <x v="53"/>
  </r>
  <r>
    <x v="40"/>
    <n v="70.012130999999997"/>
    <s v="USD"/>
    <x v="45"/>
  </r>
  <r>
    <x v="40"/>
    <n v="36.540132999999997"/>
    <s v="USD"/>
    <x v="20"/>
  </r>
  <r>
    <x v="40"/>
    <n v="79.144162999999992"/>
    <s v="USD"/>
    <x v="31"/>
  </r>
  <r>
    <x v="40"/>
    <n v="56.806973999999997"/>
    <s v="USD"/>
    <x v="40"/>
  </r>
  <r>
    <x v="40"/>
    <n v="85.231383999999991"/>
    <s v="USD"/>
    <x v="16"/>
  </r>
  <r>
    <x v="40"/>
    <n v="96.408381999999989"/>
    <s v="USD"/>
    <x v="16"/>
  </r>
  <r>
    <x v="40"/>
    <n v="94.749634"/>
    <s v="USD"/>
    <x v="48"/>
  </r>
  <r>
    <x v="40"/>
    <n v="54.953401999999997"/>
    <s v="USD"/>
    <x v="12"/>
  </r>
  <r>
    <x v="40"/>
    <n v="65.131240999999989"/>
    <s v="USD"/>
    <x v="48"/>
  </r>
  <r>
    <x v="40"/>
    <n v="42.339576999999998"/>
    <s v="USD"/>
    <x v="0"/>
  </r>
  <r>
    <x v="40"/>
    <n v="32.954067999999999"/>
    <s v="USD"/>
    <x v="20"/>
  </r>
  <r>
    <x v="40"/>
    <n v="403.36834299999998"/>
    <s v="USD"/>
    <x v="45"/>
  </r>
  <r>
    <x v="1"/>
    <n v="527.29801599999996"/>
    <s v="USD"/>
    <x v="45"/>
  </r>
  <r>
    <x v="0"/>
    <n v="1170.1654229999999"/>
    <s v="USD"/>
    <x v="45"/>
  </r>
  <r>
    <x v="30"/>
    <n v="1210.116348"/>
    <s v="USD"/>
    <x v="45"/>
  </r>
  <r>
    <x v="1"/>
    <n v="1224.950069"/>
    <s v="USD"/>
    <x v="45"/>
  </r>
  <r>
    <x v="7"/>
    <n v="287.15308299999998"/>
    <s v="USD"/>
    <x v="48"/>
  </r>
  <r>
    <x v="7"/>
    <n v="218.76059799999996"/>
    <s v="USD"/>
    <x v="30"/>
  </r>
  <r>
    <x v="7"/>
    <n v="193.94489099999998"/>
    <s v="USD"/>
    <x v="12"/>
  </r>
  <r>
    <x v="7"/>
    <n v="237.61290699999998"/>
    <s v="USD"/>
    <x v="0"/>
  </r>
  <r>
    <x v="0"/>
    <n v="882.25705399999993"/>
    <s v="USD"/>
    <x v="21"/>
  </r>
  <r>
    <x v="0"/>
    <n v="2780.023232"/>
    <s v="USD"/>
    <x v="0"/>
  </r>
  <r>
    <x v="30"/>
    <n v="3452.3145509999999"/>
    <s v="USD"/>
    <x v="0"/>
  </r>
  <r>
    <x v="5"/>
    <n v="2959.0946139999996"/>
    <s v="USD"/>
    <x v="0"/>
  </r>
  <r>
    <x v="12"/>
    <n v="3860.7088729999996"/>
    <s v="USD"/>
    <x v="0"/>
  </r>
  <r>
    <x v="1"/>
    <n v="3843.4573449999993"/>
    <s v="USD"/>
    <x v="0"/>
  </r>
  <r>
    <x v="21"/>
    <n v="3751.2596309999994"/>
    <s v="USD"/>
    <x v="0"/>
  </r>
  <r>
    <x v="10"/>
    <n v="4216.5809769999996"/>
    <s v="USD"/>
    <x v="0"/>
  </r>
  <r>
    <x v="11"/>
    <n v="2747.8474309999997"/>
    <s v="USD"/>
    <x v="0"/>
  </r>
  <r>
    <x v="9"/>
    <n v="3301.3328109999998"/>
    <s v="USD"/>
    <x v="0"/>
  </r>
  <r>
    <x v="18"/>
    <n v="4061.989505"/>
    <s v="USD"/>
    <x v="0"/>
  </r>
  <r>
    <x v="0"/>
    <n v="561.18641600000001"/>
    <s v="USD"/>
    <x v="0"/>
  </r>
  <r>
    <x v="12"/>
    <n v="651.72846900000002"/>
    <s v="USD"/>
    <x v="0"/>
  </r>
  <r>
    <x v="1"/>
    <n v="639.74987999999985"/>
    <s v="USD"/>
    <x v="0"/>
  </r>
  <r>
    <x v="33"/>
    <n v="813.10859699999992"/>
    <s v="USD"/>
    <x v="0"/>
  </r>
  <r>
    <x v="28"/>
    <n v="616.18234999999993"/>
    <s v="USD"/>
    <x v="0"/>
  </r>
  <r>
    <x v="36"/>
    <n v="628.85825799999998"/>
    <s v="USD"/>
    <x v="0"/>
  </r>
  <r>
    <x v="22"/>
    <n v="798.17643499999997"/>
    <s v="USD"/>
    <x v="0"/>
  </r>
  <r>
    <x v="5"/>
    <n v="854.81087999999988"/>
    <s v="USD"/>
    <x v="0"/>
  </r>
  <r>
    <x v="11"/>
    <n v="715.00648099999989"/>
    <s v="USD"/>
    <x v="0"/>
  </r>
  <r>
    <x v="30"/>
    <n v="453.16062399999998"/>
    <s v="USD"/>
    <x v="12"/>
  </r>
  <r>
    <x v="0"/>
    <n v="623.2436909999999"/>
    <s v="USD"/>
    <x v="12"/>
  </r>
  <r>
    <x v="11"/>
    <n v="2542.2642070000002"/>
    <s v="USD"/>
    <x v="5"/>
  </r>
  <r>
    <x v="18"/>
    <n v="3339.4702949999996"/>
    <s v="USD"/>
    <x v="5"/>
  </r>
  <r>
    <x v="9"/>
    <n v="3204.0432619999997"/>
    <s v="USD"/>
    <x v="5"/>
  </r>
  <r>
    <x v="0"/>
    <n v="3243.4546479999999"/>
    <s v="USD"/>
    <x v="5"/>
  </r>
  <r>
    <x v="30"/>
    <n v="2922.2255439999999"/>
    <s v="USD"/>
    <x v="5"/>
  </r>
  <r>
    <x v="12"/>
    <n v="3976.4953829999995"/>
    <s v="USD"/>
    <x v="5"/>
  </r>
  <r>
    <x v="21"/>
    <n v="2831.4533379999998"/>
    <s v="USD"/>
    <x v="5"/>
  </r>
  <r>
    <x v="19"/>
    <n v="3788.3104909999997"/>
    <s v="USD"/>
    <x v="5"/>
  </r>
  <r>
    <x v="0"/>
    <n v="2182.3875779999998"/>
    <s v="USD"/>
    <x v="21"/>
  </r>
  <r>
    <x v="12"/>
    <n v="2632.4557139999997"/>
    <s v="USD"/>
    <x v="21"/>
  </r>
  <r>
    <x v="35"/>
    <n v="2167.9870659999997"/>
    <s v="USD"/>
    <x v="21"/>
  </r>
  <r>
    <x v="28"/>
    <n v="2794.0128300000001"/>
    <s v="USD"/>
    <x v="21"/>
  </r>
  <r>
    <x v="22"/>
    <n v="2618.4180959999999"/>
    <s v="USD"/>
    <x v="21"/>
  </r>
  <r>
    <x v="36"/>
    <n v="2366.783692"/>
    <s v="USD"/>
    <x v="21"/>
  </r>
  <r>
    <x v="33"/>
    <n v="2831.6584519999997"/>
    <s v="USD"/>
    <x v="21"/>
  </r>
  <r>
    <x v="19"/>
    <n v="2348.8492510000001"/>
    <s v="USD"/>
    <x v="21"/>
  </r>
  <r>
    <x v="11"/>
    <n v="1738.6381879999999"/>
    <s v="USD"/>
    <x v="21"/>
  </r>
  <r>
    <x v="0"/>
    <n v="628.51319999999998"/>
    <s v="USD"/>
    <x v="21"/>
  </r>
  <r>
    <x v="11"/>
    <n v="611.78063099999986"/>
    <s v="USD"/>
    <x v="21"/>
  </r>
  <r>
    <x v="0"/>
    <n v="1560.5028529999997"/>
    <s v="USD"/>
    <x v="30"/>
  </r>
  <r>
    <x v="0"/>
    <n v="1745.9022419999999"/>
    <s v="USD"/>
    <x v="30"/>
  </r>
  <r>
    <x v="19"/>
    <n v="2108.7780629999997"/>
    <s v="USD"/>
    <x v="30"/>
  </r>
  <r>
    <x v="21"/>
    <n v="2425.6236269999999"/>
    <s v="USD"/>
    <x v="30"/>
  </r>
  <r>
    <x v="12"/>
    <n v="1527.6890719999999"/>
    <s v="USD"/>
    <x v="30"/>
  </r>
  <r>
    <x v="7"/>
    <n v="82.684265999999994"/>
    <s v="USD"/>
    <x v="40"/>
  </r>
  <r>
    <x v="0"/>
    <n v="680.46946799999989"/>
    <s v="USD"/>
    <x v="7"/>
  </r>
  <r>
    <x v="30"/>
    <n v="800.85080599999992"/>
    <s v="USD"/>
    <x v="7"/>
  </r>
  <r>
    <x v="1"/>
    <n v="687.30854499999998"/>
    <s v="USD"/>
    <x v="7"/>
  </r>
  <r>
    <x v="0"/>
    <n v="469.44008999999994"/>
    <s v="USD"/>
    <x v="16"/>
  </r>
  <r>
    <x v="1"/>
    <n v="445.22120299999995"/>
    <s v="USD"/>
    <x v="16"/>
  </r>
  <r>
    <x v="30"/>
    <n v="532.74485599999991"/>
    <s v="USD"/>
    <x v="16"/>
  </r>
  <r>
    <x v="0"/>
    <n v="506.91695599999997"/>
    <s v="USD"/>
    <x v="21"/>
  </r>
  <r>
    <x v="30"/>
    <n v="777.02088099999992"/>
    <s v="USD"/>
    <x v="21"/>
  </r>
  <r>
    <x v="1"/>
    <n v="579.14555299999995"/>
    <s v="USD"/>
    <x v="21"/>
  </r>
  <r>
    <x v="0"/>
    <n v="1100.0212369999999"/>
    <s v="USD"/>
    <x v="12"/>
  </r>
  <r>
    <x v="30"/>
    <n v="748.24523899999997"/>
    <s v="USD"/>
    <x v="12"/>
  </r>
  <r>
    <x v="1"/>
    <n v="974.4355599999999"/>
    <s v="USD"/>
    <x v="12"/>
  </r>
  <r>
    <x v="0"/>
    <n v="185.57569099999998"/>
    <s v="USD"/>
    <x v="0"/>
  </r>
  <r>
    <x v="0"/>
    <n v="0"/>
    <s v="USD"/>
    <x v="20"/>
  </r>
  <r>
    <x v="40"/>
    <n v="138.26673"/>
    <s v="USD"/>
    <x v="12"/>
  </r>
  <r>
    <x v="30"/>
    <n v="135.827314"/>
    <s v="USD"/>
    <x v="12"/>
  </r>
  <r>
    <x v="0"/>
    <n v="2283.3307629999999"/>
    <s v="USD"/>
    <x v="5"/>
  </r>
  <r>
    <x v="21"/>
    <n v="1494.2407410000001"/>
    <s v="USD"/>
    <x v="5"/>
  </r>
  <r>
    <x v="19"/>
    <n v="1816.4357329999998"/>
    <s v="USD"/>
    <x v="5"/>
  </r>
  <r>
    <x v="0"/>
    <n v="395.51707299999998"/>
    <s v="USD"/>
    <x v="17"/>
  </r>
  <r>
    <x v="0"/>
    <n v="303.03226799999999"/>
    <s v="USD"/>
    <x v="17"/>
  </r>
  <r>
    <x v="0"/>
    <n v="288.23490499999997"/>
    <s v="USD"/>
    <x v="21"/>
  </r>
  <r>
    <x v="0"/>
    <n v="207.73108999999999"/>
    <s v="USD"/>
    <x v="21"/>
  </r>
  <r>
    <x v="1"/>
    <n v="446.67346499999996"/>
    <s v="USD"/>
    <x v="7"/>
  </r>
  <r>
    <x v="40"/>
    <n v="686.55222999999989"/>
    <s v="USD"/>
    <x v="7"/>
  </r>
  <r>
    <x v="0"/>
    <n v="2313.6855769999997"/>
    <s v="USD"/>
    <x v="17"/>
  </r>
  <r>
    <x v="0"/>
    <n v="2073.1973009999997"/>
    <s v="USD"/>
    <x v="17"/>
  </r>
  <r>
    <x v="0"/>
    <n v="2961.5871949999996"/>
    <s v="USD"/>
    <x v="46"/>
  </r>
  <r>
    <x v="48"/>
    <n v="2310.7512119999997"/>
    <s v="USD"/>
    <x v="46"/>
  </r>
  <r>
    <x v="28"/>
    <n v="3206.8280789999999"/>
    <s v="USD"/>
    <x v="46"/>
  </r>
  <r>
    <x v="22"/>
    <n v="2504.1596509999999"/>
    <s v="USD"/>
    <x v="46"/>
  </r>
  <r>
    <x v="0"/>
    <n v="678.87486100000001"/>
    <s v="USD"/>
    <x v="1"/>
  </r>
  <r>
    <x v="22"/>
    <n v="476.86535399999997"/>
    <s v="USD"/>
    <x v="1"/>
  </r>
  <r>
    <x v="28"/>
    <n v="682.147424"/>
    <s v="USD"/>
    <x v="1"/>
  </r>
  <r>
    <x v="0"/>
    <n v="423.21397999999999"/>
    <s v="USD"/>
    <x v="9"/>
  </r>
  <r>
    <x v="0"/>
    <n v="403.36662799999993"/>
    <s v="USD"/>
    <x v="9"/>
  </r>
  <r>
    <x v="0"/>
    <n v="330.12515199999996"/>
    <s v="USD"/>
    <x v="22"/>
  </r>
  <r>
    <x v="0"/>
    <n v="599.26250299999992"/>
    <s v="USD"/>
    <x v="11"/>
  </r>
  <r>
    <x v="30"/>
    <n v="407.24870199999992"/>
    <s v="USD"/>
    <x v="11"/>
  </r>
  <r>
    <x v="22"/>
    <n v="609.00884799999994"/>
    <s v="USD"/>
    <x v="11"/>
  </r>
  <r>
    <x v="0"/>
    <n v="811.84978699999999"/>
    <s v="USD"/>
    <x v="1"/>
  </r>
  <r>
    <x v="12"/>
    <n v="629.17244600000004"/>
    <s v="USD"/>
    <x v="1"/>
  </r>
  <r>
    <x v="1"/>
    <n v="685.51465499999995"/>
    <s v="USD"/>
    <x v="1"/>
  </r>
  <r>
    <x v="33"/>
    <n v="713.14673499999992"/>
    <s v="USD"/>
    <x v="1"/>
  </r>
  <r>
    <x v="28"/>
    <n v="800.63265799999999"/>
    <s v="USD"/>
    <x v="1"/>
  </r>
  <r>
    <x v="36"/>
    <n v="770.42670599999985"/>
    <s v="USD"/>
    <x v="1"/>
  </r>
  <r>
    <x v="22"/>
    <n v="697.70624699999996"/>
    <s v="USD"/>
    <x v="1"/>
  </r>
  <r>
    <x v="5"/>
    <n v="503.304823"/>
    <s v="USD"/>
    <x v="1"/>
  </r>
  <r>
    <x v="0"/>
    <n v="1434.808788"/>
    <s v="USD"/>
    <x v="1"/>
  </r>
  <r>
    <x v="30"/>
    <n v="1149.3830529999998"/>
    <s v="USD"/>
    <x v="1"/>
  </r>
  <r>
    <x v="21"/>
    <n v="1335.823447"/>
    <s v="USD"/>
    <x v="1"/>
  </r>
  <r>
    <x v="5"/>
    <n v="937.91600699999992"/>
    <s v="USD"/>
    <x v="1"/>
  </r>
  <r>
    <x v="1"/>
    <n v="955.69403999999986"/>
    <s v="USD"/>
    <x v="1"/>
  </r>
  <r>
    <x v="12"/>
    <n v="1229.384716"/>
    <s v="USD"/>
    <x v="1"/>
  </r>
  <r>
    <x v="0"/>
    <n v="2003.4173809999998"/>
    <s v="USD"/>
    <x v="1"/>
  </r>
  <r>
    <x v="30"/>
    <n v="1826.9922439999998"/>
    <s v="USD"/>
    <x v="1"/>
  </r>
  <r>
    <x v="1"/>
    <n v="1488.539395"/>
    <s v="USD"/>
    <x v="1"/>
  </r>
  <r>
    <x v="5"/>
    <n v="2129.1316829999996"/>
    <s v="USD"/>
    <x v="1"/>
  </r>
  <r>
    <x v="21"/>
    <n v="2159.5684739999997"/>
    <s v="USD"/>
    <x v="1"/>
  </r>
  <r>
    <x v="12"/>
    <n v="1503.1059189999999"/>
    <s v="USD"/>
    <x v="1"/>
  </r>
  <r>
    <x v="0"/>
    <n v="1425.7330079999997"/>
    <s v="USD"/>
    <x v="1"/>
  </r>
  <r>
    <x v="30"/>
    <n v="1263.2549369999997"/>
    <s v="USD"/>
    <x v="1"/>
  </r>
  <r>
    <x v="5"/>
    <n v="1579.8844109999998"/>
    <s v="USD"/>
    <x v="1"/>
  </r>
  <r>
    <x v="21"/>
    <n v="1540.838663"/>
    <s v="USD"/>
    <x v="1"/>
  </r>
  <r>
    <x v="12"/>
    <n v="1316.5036289999998"/>
    <s v="USD"/>
    <x v="1"/>
  </r>
  <r>
    <x v="1"/>
    <n v="1525.8924380000001"/>
    <s v="USD"/>
    <x v="1"/>
  </r>
  <r>
    <x v="0"/>
    <n v="625.18884400000002"/>
    <s v="USD"/>
    <x v="14"/>
  </r>
  <r>
    <x v="30"/>
    <n v="512.158682"/>
    <s v="USD"/>
    <x v="14"/>
  </r>
  <r>
    <x v="1"/>
    <n v="632.48239599999999"/>
    <s v="USD"/>
    <x v="14"/>
  </r>
  <r>
    <x v="0"/>
    <n v="639.23469399999999"/>
    <s v="USD"/>
    <x v="9"/>
  </r>
  <r>
    <x v="30"/>
    <n v="847.56740599999989"/>
    <s v="USD"/>
    <x v="9"/>
  </r>
  <r>
    <x v="1"/>
    <n v="610.58904899999993"/>
    <s v="USD"/>
    <x v="9"/>
  </r>
  <r>
    <x v="0"/>
    <n v="1113.2637809999999"/>
    <s v="USD"/>
    <x v="11"/>
  </r>
  <r>
    <x v="30"/>
    <n v="1049.245232"/>
    <s v="USD"/>
    <x v="11"/>
  </r>
  <r>
    <x v="1"/>
    <n v="1241.5941439999999"/>
    <s v="USD"/>
    <x v="11"/>
  </r>
  <r>
    <x v="0"/>
    <n v="922.12806"/>
    <s v="USD"/>
    <x v="49"/>
  </r>
  <r>
    <x v="30"/>
    <n v="796.30674199999987"/>
    <s v="USD"/>
    <x v="49"/>
  </r>
  <r>
    <x v="1"/>
    <n v="848.98536799999988"/>
    <s v="USD"/>
    <x v="49"/>
  </r>
  <r>
    <x v="0"/>
    <n v="762.85189400000002"/>
    <s v="USD"/>
    <x v="1"/>
  </r>
  <r>
    <x v="0"/>
    <n v="2905.6222859999998"/>
    <s v="USD"/>
    <x v="14"/>
  </r>
  <r>
    <x v="11"/>
    <n v="1956.9028079999998"/>
    <s v="USD"/>
    <x v="14"/>
  </r>
  <r>
    <x v="36"/>
    <n v="2749.9997559999997"/>
    <s v="USD"/>
    <x v="14"/>
  </r>
  <r>
    <x v="22"/>
    <n v="2454.8393379999998"/>
    <s v="USD"/>
    <x v="14"/>
  </r>
  <r>
    <x v="28"/>
    <n v="2099.4542939999997"/>
    <s v="USD"/>
    <x v="14"/>
  </r>
  <r>
    <x v="33"/>
    <n v="2616.4468749999996"/>
    <s v="USD"/>
    <x v="14"/>
  </r>
  <r>
    <x v="35"/>
    <n v="2810.558121"/>
    <s v="USD"/>
    <x v="14"/>
  </r>
  <r>
    <x v="19"/>
    <n v="2898.6960869999998"/>
    <s v="USD"/>
    <x v="14"/>
  </r>
  <r>
    <x v="12"/>
    <n v="1964.7156619999996"/>
    <s v="USD"/>
    <x v="14"/>
  </r>
  <r>
    <x v="0"/>
    <n v="3568.9204879999998"/>
    <s v="USD"/>
    <x v="46"/>
  </r>
  <r>
    <x v="30"/>
    <n v="3239.3153239999997"/>
    <s v="USD"/>
    <x v="46"/>
  </r>
  <r>
    <x v="21"/>
    <n v="2551.9807110000002"/>
    <s v="USD"/>
    <x v="46"/>
  </r>
  <r>
    <x v="19"/>
    <n v="3461.36049"/>
    <s v="USD"/>
    <x v="46"/>
  </r>
  <r>
    <x v="12"/>
    <n v="3018.5461179999998"/>
    <s v="USD"/>
    <x v="46"/>
  </r>
  <r>
    <x v="0"/>
    <n v="1879.9113130000001"/>
    <s v="USD"/>
    <x v="46"/>
  </r>
  <r>
    <x v="21"/>
    <n v="1688.938517"/>
    <s v="USD"/>
    <x v="46"/>
  </r>
  <r>
    <x v="19"/>
    <n v="1398.4350099999997"/>
    <s v="USD"/>
    <x v="46"/>
  </r>
  <r>
    <x v="12"/>
    <n v="1808.173892"/>
    <s v="USD"/>
    <x v="46"/>
  </r>
  <r>
    <x v="0"/>
    <n v="497.90771799999999"/>
    <s v="USD"/>
    <x v="14"/>
  </r>
  <r>
    <x v="40"/>
    <n v="82.672946999999994"/>
    <s v="USD"/>
    <x v="17"/>
  </r>
  <r>
    <x v="40"/>
    <n v="98.21770699999999"/>
    <s v="USD"/>
    <x v="11"/>
  </r>
  <r>
    <x v="40"/>
    <n v="82.812204999999992"/>
    <s v="USD"/>
    <x v="55"/>
  </r>
  <r>
    <x v="40"/>
    <n v="96.765787999999986"/>
    <s v="USD"/>
    <x v="13"/>
  </r>
  <r>
    <x v="40"/>
    <n v="83.87550499999999"/>
    <s v="USD"/>
    <x v="54"/>
  </r>
  <r>
    <x v="40"/>
    <n v="100.50345899999999"/>
    <s v="USD"/>
    <x v="13"/>
  </r>
  <r>
    <x v="40"/>
    <n v="102.19307699999999"/>
    <s v="USD"/>
    <x v="11"/>
  </r>
  <r>
    <x v="40"/>
    <n v="38.512382999999993"/>
    <s v="USD"/>
    <x v="1"/>
  </r>
  <r>
    <x v="40"/>
    <n v="54.187825999999994"/>
    <s v="USD"/>
    <x v="38"/>
  </r>
  <r>
    <x v="46"/>
    <n v="91.312430999999989"/>
    <s v="USD"/>
    <x v="11"/>
  </r>
  <r>
    <x v="1"/>
    <n v="14.010177999999998"/>
    <s v="USD"/>
    <x v="11"/>
  </r>
  <r>
    <x v="1"/>
    <n v="9.4126060000000003"/>
    <s v="USD"/>
    <x v="11"/>
  </r>
  <r>
    <x v="7"/>
    <n v="72.323607999999993"/>
    <s v="USD"/>
    <x v="59"/>
  </r>
  <r>
    <x v="7"/>
    <n v="104.94839599999999"/>
    <s v="USD"/>
    <x v="56"/>
  </r>
  <r>
    <x v="7"/>
    <n v="103.451201"/>
    <s v="USD"/>
    <x v="56"/>
  </r>
  <r>
    <x v="4"/>
    <n v="22279.18"/>
    <s v="GBP"/>
    <x v="56"/>
  </r>
  <r>
    <x v="5"/>
    <n v="13727.22"/>
    <s v="GBP"/>
    <x v="56"/>
  </r>
  <r>
    <x v="0"/>
    <n v="20964.46"/>
    <s v="GBP"/>
    <x v="56"/>
  </r>
  <r>
    <x v="0"/>
    <n v="16981.439999999999"/>
    <s v="GBP"/>
    <x v="47"/>
  </r>
  <r>
    <x v="0"/>
    <n v="35544.53"/>
    <s v="GBP"/>
    <x v="32"/>
  </r>
  <r>
    <x v="4"/>
    <n v="39173.32"/>
    <s v="GBP"/>
    <x v="32"/>
  </r>
  <r>
    <x v="0"/>
    <n v="31262.22"/>
    <s v="GBP"/>
    <x v="45"/>
  </r>
  <r>
    <x v="4"/>
    <n v="41389.660000000003"/>
    <s v="GBP"/>
    <x v="45"/>
  </r>
  <r>
    <x v="4"/>
    <n v="44066.879999999997"/>
    <s v="GBP"/>
    <x v="7"/>
  </r>
  <r>
    <x v="0"/>
    <n v="33819.19"/>
    <s v="GBP"/>
    <x v="7"/>
  </r>
  <r>
    <x v="7"/>
    <n v="110.50053699999999"/>
    <s v="USD"/>
    <x v="36"/>
  </r>
  <r>
    <x v="7"/>
    <n v="2505.94"/>
    <s v="GBP"/>
    <x v="56"/>
  </r>
  <r>
    <x v="7"/>
    <n v="2503.4299999999998"/>
    <s v="GBP"/>
    <x v="57"/>
  </r>
  <r>
    <x v="7"/>
    <n v="77.110173000000003"/>
    <s v="USD"/>
    <x v="57"/>
  </r>
  <r>
    <x v="1"/>
    <n v="452.68453999999991"/>
    <s v="USD"/>
    <x v="38"/>
  </r>
  <r>
    <x v="0"/>
    <n v="643.83295199999998"/>
    <s v="USD"/>
    <x v="38"/>
  </r>
  <r>
    <x v="15"/>
    <n v="37.133179999999996"/>
    <s v="USD"/>
    <x v="35"/>
  </r>
  <r>
    <x v="0"/>
    <n v="973.52386599999988"/>
    <s v="USD"/>
    <x v="0"/>
  </r>
  <r>
    <x v="0"/>
    <n v="778.41860599999984"/>
    <s v="USD"/>
    <x v="0"/>
  </r>
  <r>
    <x v="22"/>
    <n v="740.16450199999997"/>
    <s v="USD"/>
    <x v="0"/>
  </r>
  <r>
    <x v="36"/>
    <n v="1028.6230429999998"/>
    <s v="USD"/>
    <x v="0"/>
  </r>
  <r>
    <x v="33"/>
    <n v="1159.7080390000001"/>
    <s v="USD"/>
    <x v="0"/>
  </r>
  <r>
    <x v="28"/>
    <n v="1192.0189819999998"/>
    <s v="USD"/>
    <x v="0"/>
  </r>
  <r>
    <x v="11"/>
    <n v="1018.1433639999999"/>
    <s v="USD"/>
    <x v="0"/>
  </r>
  <r>
    <x v="10"/>
    <n v="964.33832599999994"/>
    <s v="USD"/>
    <x v="0"/>
  </r>
  <r>
    <x v="18"/>
    <n v="1105.2410109999998"/>
    <s v="USD"/>
    <x v="0"/>
  </r>
  <r>
    <x v="9"/>
    <n v="865.78893799999992"/>
    <s v="USD"/>
    <x v="0"/>
  </r>
  <r>
    <x v="12"/>
    <n v="1027.4492969999999"/>
    <s v="USD"/>
    <x v="0"/>
  </r>
  <r>
    <x v="0"/>
    <n v="1140.8101109999998"/>
    <s v="USD"/>
    <x v="0"/>
  </r>
  <r>
    <x v="30"/>
    <n v="894.92232899999988"/>
    <s v="USD"/>
    <x v="0"/>
  </r>
  <r>
    <x v="11"/>
    <n v="1144.407152"/>
    <s v="USD"/>
    <x v="0"/>
  </r>
  <r>
    <x v="10"/>
    <n v="942.2264879999999"/>
    <s v="USD"/>
    <x v="0"/>
  </r>
  <r>
    <x v="18"/>
    <n v="997.91288099999986"/>
    <s v="USD"/>
    <x v="0"/>
  </r>
  <r>
    <x v="9"/>
    <n v="1323.3427059999999"/>
    <s v="USD"/>
    <x v="0"/>
  </r>
  <r>
    <x v="0"/>
    <n v="1234.5791079999999"/>
    <s v="USD"/>
    <x v="0"/>
  </r>
  <r>
    <x v="30"/>
    <n v="975.6250839999999"/>
    <s v="USD"/>
    <x v="0"/>
  </r>
  <r>
    <x v="5"/>
    <n v="1553.7148829999999"/>
    <s v="USD"/>
    <x v="0"/>
  </r>
  <r>
    <x v="4"/>
    <n v="1526.7026039999998"/>
    <s v="USD"/>
    <x v="0"/>
  </r>
  <r>
    <x v="34"/>
    <n v="1220.6605109999998"/>
    <s v="USD"/>
    <x v="0"/>
  </r>
  <r>
    <x v="28"/>
    <n v="938.10431399999993"/>
    <s v="USD"/>
    <x v="0"/>
  </r>
  <r>
    <x v="33"/>
    <n v="1029.1783599999999"/>
    <s v="USD"/>
    <x v="0"/>
  </r>
  <r>
    <x v="35"/>
    <n v="936.85167799999988"/>
    <s v="USD"/>
    <x v="0"/>
  </r>
  <r>
    <x v="22"/>
    <n v="1074.8011329999999"/>
    <s v="USD"/>
    <x v="0"/>
  </r>
  <r>
    <x v="36"/>
    <n v="1143.9070579999998"/>
    <s v="USD"/>
    <x v="0"/>
  </r>
  <r>
    <x v="12"/>
    <n v="1380.0773069999998"/>
    <s v="USD"/>
    <x v="0"/>
  </r>
  <r>
    <x v="9"/>
    <n v="950.34975699999995"/>
    <s v="USD"/>
    <x v="0"/>
  </r>
  <r>
    <x v="10"/>
    <n v="1250.0326299999999"/>
    <s v="USD"/>
    <x v="0"/>
  </r>
  <r>
    <x v="11"/>
    <n v="1489.891844"/>
    <s v="USD"/>
    <x v="0"/>
  </r>
  <r>
    <x v="0"/>
    <n v="996.82351299999993"/>
    <s v="USD"/>
    <x v="5"/>
  </r>
  <r>
    <x v="1"/>
    <n v="737.47984099999985"/>
    <s v="USD"/>
    <x v="5"/>
  </r>
  <r>
    <x v="32"/>
    <n v="8904.8414909999992"/>
    <s v="USD"/>
    <x v="5"/>
  </r>
  <r>
    <x v="48"/>
    <n v="7213.0581319999992"/>
    <s v="USD"/>
    <x v="5"/>
  </r>
  <r>
    <x v="0"/>
    <n v="8437.3647329999985"/>
    <s v="USD"/>
    <x v="5"/>
  </r>
  <r>
    <x v="1"/>
    <n v="8150.6582359999993"/>
    <s v="USD"/>
    <x v="5"/>
  </r>
  <r>
    <x v="4"/>
    <n v="6033.0719329999993"/>
    <s v="USD"/>
    <x v="5"/>
  </r>
  <r>
    <x v="5"/>
    <n v="8821.1652689999992"/>
    <s v="USD"/>
    <x v="5"/>
  </r>
  <r>
    <x v="30"/>
    <n v="6323.8131389999999"/>
    <s v="USD"/>
    <x v="5"/>
  </r>
  <r>
    <x v="0"/>
    <n v="7303.8574349999999"/>
    <s v="USD"/>
    <x v="5"/>
  </r>
  <r>
    <x v="11"/>
    <n v="7081.2514639999999"/>
    <s v="USD"/>
    <x v="5"/>
  </r>
  <r>
    <x v="10"/>
    <n v="7467.2869879999998"/>
    <s v="USD"/>
    <x v="5"/>
  </r>
  <r>
    <x v="18"/>
    <n v="6807.5422659999995"/>
    <s v="USD"/>
    <x v="5"/>
  </r>
  <r>
    <x v="9"/>
    <n v="6621.568694999999"/>
    <s v="USD"/>
    <x v="5"/>
  </r>
  <r>
    <x v="0"/>
    <n v="10079.715961"/>
    <s v="USD"/>
    <x v="5"/>
  </r>
  <r>
    <x v="30"/>
    <n v="10300.993149999998"/>
    <s v="USD"/>
    <x v="5"/>
  </r>
  <r>
    <x v="1"/>
    <n v="9342.5966129999979"/>
    <s v="USD"/>
    <x v="5"/>
  </r>
  <r>
    <x v="5"/>
    <n v="9742.268102"/>
    <s v="USD"/>
    <x v="5"/>
  </r>
  <r>
    <x v="4"/>
    <n v="12420.949583"/>
    <s v="USD"/>
    <x v="5"/>
  </r>
  <r>
    <x v="31"/>
    <n v="9358.0515069999983"/>
    <s v="USD"/>
    <x v="5"/>
  </r>
  <r>
    <x v="19"/>
    <n v="8382.9021639999992"/>
    <s v="USD"/>
    <x v="5"/>
  </r>
  <r>
    <x v="28"/>
    <n v="8026.632865999999"/>
    <s v="USD"/>
    <x v="5"/>
  </r>
  <r>
    <x v="33"/>
    <n v="9186.3028319999994"/>
    <s v="USD"/>
    <x v="5"/>
  </r>
  <r>
    <x v="34"/>
    <n v="7392.3123329999989"/>
    <s v="USD"/>
    <x v="5"/>
  </r>
  <r>
    <x v="36"/>
    <n v="9600.9524450000008"/>
    <s v="USD"/>
    <x v="5"/>
  </r>
  <r>
    <x v="22"/>
    <n v="10705.758875"/>
    <s v="USD"/>
    <x v="5"/>
  </r>
  <r>
    <x v="35"/>
    <n v="8466.3382859999983"/>
    <s v="USD"/>
    <x v="5"/>
  </r>
  <r>
    <x v="32"/>
    <n v="7657.4369269999997"/>
    <s v="USD"/>
    <x v="5"/>
  </r>
  <r>
    <x v="0"/>
    <n v="8517.4185319999997"/>
    <s v="USD"/>
    <x v="5"/>
  </r>
  <r>
    <x v="30"/>
    <n v="10057.116033999999"/>
    <s v="USD"/>
    <x v="5"/>
  </r>
  <r>
    <x v="11"/>
    <n v="10642.259285"/>
    <s v="USD"/>
    <x v="5"/>
  </r>
  <r>
    <x v="10"/>
    <n v="11656.763418999999"/>
    <s v="USD"/>
    <x v="5"/>
  </r>
  <r>
    <x v="9"/>
    <n v="9722.0458509999989"/>
    <s v="USD"/>
    <x v="5"/>
  </r>
  <r>
    <x v="18"/>
    <n v="10823.096430999998"/>
    <s v="USD"/>
    <x v="5"/>
  </r>
  <r>
    <x v="0"/>
    <n v="516.01194399999997"/>
    <s v="USD"/>
    <x v="5"/>
  </r>
  <r>
    <x v="0"/>
    <n v="521.00122199999998"/>
    <s v="USD"/>
    <x v="5"/>
  </r>
  <r>
    <x v="0"/>
    <n v="293.85358799999995"/>
    <s v="USD"/>
    <x v="0"/>
  </r>
  <r>
    <x v="30"/>
    <n v="268.747703"/>
    <s v="USD"/>
    <x v="0"/>
  </r>
  <r>
    <x v="0"/>
    <n v="720.12335499999995"/>
    <s v="USD"/>
    <x v="46"/>
  </r>
  <r>
    <x v="0"/>
    <n v="10408.271545"/>
    <s v="USD"/>
    <x v="46"/>
  </r>
  <r>
    <x v="30"/>
    <n v="10659.344800999999"/>
    <s v="USD"/>
    <x v="46"/>
  </r>
  <r>
    <x v="1"/>
    <n v="8915.3311169999997"/>
    <s v="USD"/>
    <x v="46"/>
  </r>
  <r>
    <x v="5"/>
    <n v="9079.4624479999984"/>
    <s v="USD"/>
    <x v="46"/>
  </r>
  <r>
    <x v="4"/>
    <n v="8240.0769639999999"/>
    <s v="USD"/>
    <x v="46"/>
  </r>
  <r>
    <x v="31"/>
    <n v="8349.7035369999994"/>
    <s v="USD"/>
    <x v="46"/>
  </r>
  <r>
    <x v="32"/>
    <n v="7455.649684"/>
    <s v="USD"/>
    <x v="46"/>
  </r>
  <r>
    <x v="7"/>
    <n v="7331.3845569999994"/>
    <s v="USD"/>
    <x v="46"/>
  </r>
  <r>
    <x v="0"/>
    <n v="9451.4500639999987"/>
    <s v="USD"/>
    <x v="46"/>
  </r>
  <r>
    <x v="36"/>
    <n v="8038.0924959999993"/>
    <s v="USD"/>
    <x v="46"/>
  </r>
  <r>
    <x v="22"/>
    <n v="7055.1879229999986"/>
    <s v="USD"/>
    <x v="46"/>
  </r>
  <r>
    <x v="28"/>
    <n v="10757.149535999999"/>
    <s v="USD"/>
    <x v="46"/>
  </r>
  <r>
    <x v="35"/>
    <n v="10151.199562"/>
    <s v="USD"/>
    <x v="46"/>
  </r>
  <r>
    <x v="34"/>
    <n v="9166.5741579999994"/>
    <s v="USD"/>
    <x v="46"/>
  </r>
  <r>
    <x v="33"/>
    <n v="7469.9184839999998"/>
    <s v="USD"/>
    <x v="46"/>
  </r>
  <r>
    <x v="19"/>
    <n v="9874.7741469999983"/>
    <s v="USD"/>
    <x v="46"/>
  </r>
  <r>
    <x v="0"/>
    <n v="8949.2805709999993"/>
    <s v="USD"/>
    <x v="46"/>
  </r>
  <r>
    <x v="30"/>
    <n v="8402.9601179999991"/>
    <s v="USD"/>
    <x v="46"/>
  </r>
  <r>
    <x v="4"/>
    <n v="9508.2086749999999"/>
    <s v="USD"/>
    <x v="46"/>
  </r>
  <r>
    <x v="5"/>
    <n v="5856.626902"/>
    <s v="USD"/>
    <x v="46"/>
  </r>
  <r>
    <x v="1"/>
    <n v="6247.468198999999"/>
    <s v="USD"/>
    <x v="46"/>
  </r>
  <r>
    <x v="48"/>
    <n v="6880.5223759999999"/>
    <s v="USD"/>
    <x v="46"/>
  </r>
  <r>
    <x v="32"/>
    <n v="8583.1630569999998"/>
    <s v="USD"/>
    <x v="46"/>
  </r>
  <r>
    <x v="0"/>
    <n v="6211.3341779999992"/>
    <s v="USD"/>
    <x v="46"/>
  </r>
  <r>
    <x v="7"/>
    <n v="9569.0747109999993"/>
    <s v="USD"/>
    <x v="46"/>
  </r>
  <r>
    <x v="7"/>
    <n v="612.05708899999991"/>
    <s v="USD"/>
    <x v="17"/>
  </r>
  <r>
    <x v="0"/>
    <n v="820.90978899999993"/>
    <s v="USD"/>
    <x v="1"/>
  </r>
  <r>
    <x v="36"/>
    <n v="826.64749299999983"/>
    <s v="USD"/>
    <x v="1"/>
  </r>
  <r>
    <x v="22"/>
    <n v="848.68901599999992"/>
    <s v="USD"/>
    <x v="1"/>
  </r>
  <r>
    <x v="28"/>
    <n v="737.37419699999998"/>
    <s v="USD"/>
    <x v="1"/>
  </r>
  <r>
    <x v="35"/>
    <n v="1108.5320959999999"/>
    <s v="USD"/>
    <x v="1"/>
  </r>
  <r>
    <x v="34"/>
    <n v="886.85668399999997"/>
    <s v="USD"/>
    <x v="1"/>
  </r>
  <r>
    <x v="33"/>
    <n v="1192.061514"/>
    <s v="USD"/>
    <x v="1"/>
  </r>
  <r>
    <x v="32"/>
    <n v="804.08838300000002"/>
    <s v="USD"/>
    <x v="1"/>
  </r>
  <r>
    <x v="12"/>
    <n v="826.09251900000004"/>
    <s v="USD"/>
    <x v="1"/>
  </r>
  <r>
    <x v="11"/>
    <n v="780.73659999999995"/>
    <s v="USD"/>
    <x v="1"/>
  </r>
  <r>
    <x v="10"/>
    <n v="936.29533200000003"/>
    <s v="USD"/>
    <x v="1"/>
  </r>
  <r>
    <x v="18"/>
    <n v="1097.0758960000001"/>
    <s v="USD"/>
    <x v="1"/>
  </r>
  <r>
    <x v="9"/>
    <n v="871.09926399999995"/>
    <s v="USD"/>
    <x v="1"/>
  </r>
  <r>
    <x v="0"/>
    <n v="1013.1513419999999"/>
    <s v="USD"/>
    <x v="1"/>
  </r>
  <r>
    <x v="30"/>
    <n v="1302.9619889999999"/>
    <s v="USD"/>
    <x v="1"/>
  </r>
  <r>
    <x v="4"/>
    <n v="1083.1319169999999"/>
    <s v="USD"/>
    <x v="1"/>
  </r>
  <r>
    <x v="5"/>
    <n v="960.58350499999983"/>
    <s v="USD"/>
    <x v="1"/>
  </r>
  <r>
    <x v="0"/>
    <n v="895.300658"/>
    <s v="USD"/>
    <x v="1"/>
  </r>
  <r>
    <x v="5"/>
    <n v="990.01461999999992"/>
    <s v="USD"/>
    <x v="1"/>
  </r>
  <r>
    <x v="4"/>
    <n v="822.33804099999986"/>
    <s v="USD"/>
    <x v="1"/>
  </r>
  <r>
    <x v="0"/>
    <n v="374.89213999999993"/>
    <s v="USD"/>
    <x v="2"/>
  </r>
  <r>
    <x v="30"/>
    <n v="413.31671499999993"/>
    <s v="USD"/>
    <x v="2"/>
  </r>
  <r>
    <x v="0"/>
    <n v="6971.38"/>
    <s v="GBP"/>
    <x v="17"/>
  </r>
  <r>
    <x v="0"/>
    <n v="736.22548999999992"/>
    <s v="USD"/>
    <x v="46"/>
  </r>
  <r>
    <x v="7"/>
    <n v="8966.16"/>
    <s v="GBP"/>
    <x v="17"/>
  </r>
  <r>
    <x v="40"/>
    <n v="262.46943099999999"/>
    <s v="USD"/>
    <x v="9"/>
  </r>
  <r>
    <x v="1"/>
    <n v="179.20446599999997"/>
    <s v="USD"/>
    <x v="9"/>
  </r>
  <r>
    <x v="40"/>
    <n v="215.916099"/>
    <s v="USD"/>
    <x v="9"/>
  </r>
  <r>
    <x v="1"/>
    <n v="249.34247799999997"/>
    <s v="USD"/>
    <x v="9"/>
  </r>
  <r>
    <x v="40"/>
    <n v="335.37613899999997"/>
    <s v="USD"/>
    <x v="22"/>
  </r>
  <r>
    <x v="1"/>
    <n v="304.23688399999998"/>
    <s v="USD"/>
    <x v="22"/>
  </r>
  <r>
    <x v="0"/>
    <n v="243.496386"/>
    <s v="USD"/>
    <x v="1"/>
  </r>
  <r>
    <x v="0"/>
    <n v="27265.67"/>
    <s v="GBP"/>
    <x v="42"/>
  </r>
  <r>
    <x v="5"/>
    <n v="29618.16"/>
    <s v="GBP"/>
    <x v="42"/>
  </r>
  <r>
    <x v="21"/>
    <n v="19242.86"/>
    <s v="GBP"/>
    <x v="42"/>
  </r>
  <r>
    <x v="21"/>
    <n v="11115.65"/>
    <s v="GBP"/>
    <x v="35"/>
  </r>
  <r>
    <x v="5"/>
    <n v="11555.25"/>
    <s v="GBP"/>
    <x v="35"/>
  </r>
  <r>
    <x v="27"/>
    <n v="9295.4599999999991"/>
    <s v="GBP"/>
    <x v="35"/>
  </r>
  <r>
    <x v="27"/>
    <n v="14151.94"/>
    <s v="GBP"/>
    <x v="26"/>
  </r>
  <r>
    <x v="5"/>
    <n v="17612.32"/>
    <s v="GBP"/>
    <x v="26"/>
  </r>
  <r>
    <x v="21"/>
    <n v="19405.39"/>
    <s v="GBP"/>
    <x v="26"/>
  </r>
  <r>
    <x v="0"/>
    <n v="18270.39"/>
    <s v="GBP"/>
    <x v="0"/>
  </r>
  <r>
    <x v="21"/>
    <n v="17627.57"/>
    <s v="GBP"/>
    <x v="0"/>
  </r>
  <r>
    <x v="5"/>
    <n v="11491.28"/>
    <s v="GBP"/>
    <x v="0"/>
  </r>
  <r>
    <x v="0"/>
    <n v="8793.6"/>
    <s v="GBP"/>
    <x v="7"/>
  </r>
  <r>
    <x v="11"/>
    <n v="13953.08"/>
    <s v="GBP"/>
    <x v="7"/>
  </r>
  <r>
    <x v="10"/>
    <n v="9624.2000000000007"/>
    <s v="GBP"/>
    <x v="7"/>
  </r>
  <r>
    <x v="0"/>
    <n v="12073.51"/>
    <s v="GBP"/>
    <x v="1"/>
  </r>
  <r>
    <x v="5"/>
    <n v="14334.56"/>
    <s v="GBP"/>
    <x v="1"/>
  </r>
  <r>
    <x v="21"/>
    <n v="12711.06"/>
    <s v="GBP"/>
    <x v="1"/>
  </r>
  <r>
    <x v="32"/>
    <n v="16318.32"/>
    <s v="GBP"/>
    <x v="1"/>
  </r>
  <r>
    <x v="0"/>
    <n v="12246.17"/>
    <s v="GBP"/>
    <x v="55"/>
  </r>
  <r>
    <x v="27"/>
    <n v="7325.8"/>
    <s v="GBP"/>
    <x v="31"/>
  </r>
  <r>
    <x v="1"/>
    <n v="7126.9"/>
    <s v="GBP"/>
    <x v="31"/>
  </r>
  <r>
    <x v="27"/>
    <n v="1101.0899999999999"/>
    <s v="GBP"/>
    <x v="6"/>
  </r>
  <r>
    <x v="1"/>
    <n v="1050.1300000000001"/>
    <s v="GBP"/>
    <x v="6"/>
  </r>
  <r>
    <x v="1"/>
    <n v="6323.55"/>
    <s v="GBP"/>
    <x v="40"/>
  </r>
  <r>
    <x v="27"/>
    <n v="7639.96"/>
    <s v="GBP"/>
    <x v="40"/>
  </r>
  <r>
    <x v="27"/>
    <n v="5984.93"/>
    <s v="GBP"/>
    <x v="0"/>
  </r>
  <r>
    <x v="1"/>
    <n v="4221.78"/>
    <s v="GBP"/>
    <x v="0"/>
  </r>
  <r>
    <x v="1"/>
    <n v="14798.04"/>
    <s v="GBP"/>
    <x v="2"/>
  </r>
  <r>
    <x v="0"/>
    <n v="17902.79"/>
    <s v="GBP"/>
    <x v="2"/>
  </r>
  <r>
    <x v="0"/>
    <n v="3222.13"/>
    <s v="GBP"/>
    <x v="13"/>
  </r>
  <r>
    <x v="0"/>
    <n v="5807.01"/>
    <s v="GBP"/>
    <x v="17"/>
  </r>
  <r>
    <x v="0"/>
    <n v="8904.0400000000009"/>
    <s v="GBP"/>
    <x v="38"/>
  </r>
  <r>
    <x v="0"/>
    <n v="3707.97"/>
    <s v="GBP"/>
    <x v="1"/>
  </r>
  <r>
    <x v="0"/>
    <n v="53277.29"/>
    <s v="GBP"/>
    <x v="12"/>
  </r>
  <r>
    <x v="17"/>
    <n v="59154.71"/>
    <s v="GBP"/>
    <x v="12"/>
  </r>
  <r>
    <x v="0"/>
    <n v="41181.230000000003"/>
    <s v="GBP"/>
    <x v="14"/>
  </r>
  <r>
    <x v="17"/>
    <n v="53876.800000000003"/>
    <s v="GBP"/>
    <x v="14"/>
  </r>
  <r>
    <x v="18"/>
    <n v="93.43"/>
    <s v="GBP"/>
    <x v="8"/>
  </r>
  <r>
    <x v="1"/>
    <n v="1237.78"/>
    <s v="GBP"/>
    <x v="22"/>
  </r>
  <r>
    <x v="0"/>
    <n v="14858.43"/>
    <s v="GBP"/>
    <x v="39"/>
  </r>
  <r>
    <x v="5"/>
    <n v="13955.24"/>
    <s v="GBP"/>
    <x v="39"/>
  </r>
  <r>
    <x v="48"/>
    <n v="12234.25"/>
    <s v="GBP"/>
    <x v="39"/>
  </r>
  <r>
    <x v="0"/>
    <n v="23498.5"/>
    <s v="GBP"/>
    <x v="34"/>
  </r>
  <r>
    <x v="5"/>
    <n v="30737.7"/>
    <s v="GBP"/>
    <x v="34"/>
  </r>
  <r>
    <x v="48"/>
    <n v="18972.55"/>
    <s v="GBP"/>
    <x v="34"/>
  </r>
  <r>
    <x v="7"/>
    <n v="19900.96"/>
    <s v="GBP"/>
    <x v="6"/>
  </r>
  <r>
    <x v="48"/>
    <n v="25239.81"/>
    <s v="GBP"/>
    <x v="6"/>
  </r>
  <r>
    <x v="5"/>
    <n v="24622.92"/>
    <s v="GBP"/>
    <x v="6"/>
  </r>
  <r>
    <x v="1"/>
    <n v="18960.09"/>
    <s v="GBP"/>
    <x v="24"/>
  </r>
  <r>
    <x v="19"/>
    <n v="17650.11"/>
    <s v="GBP"/>
    <x v="24"/>
  </r>
  <r>
    <x v="20"/>
    <n v="19703.63"/>
    <s v="GBP"/>
    <x v="24"/>
  </r>
  <r>
    <x v="0"/>
    <n v="24080.41"/>
    <s v="GBP"/>
    <x v="24"/>
  </r>
  <r>
    <x v="0"/>
    <n v="10254.89"/>
    <s v="GBP"/>
    <x v="39"/>
  </r>
  <r>
    <x v="5"/>
    <n v="10711.07"/>
    <s v="GBP"/>
    <x v="39"/>
  </r>
  <r>
    <x v="0"/>
    <n v="8220.4"/>
    <s v="GBP"/>
    <x v="0"/>
  </r>
  <r>
    <x v="4"/>
    <n v="11277.51"/>
    <s v="GBP"/>
    <x v="0"/>
  </r>
  <r>
    <x v="5"/>
    <n v="13306.96"/>
    <s v="GBP"/>
    <x v="0"/>
  </r>
  <r>
    <x v="22"/>
    <n v="11064.34"/>
    <s v="GBP"/>
    <x v="0"/>
  </r>
  <r>
    <x v="22"/>
    <n v="8498.17"/>
    <s v="GBP"/>
    <x v="1"/>
  </r>
  <r>
    <x v="5"/>
    <n v="13556.85"/>
    <s v="GBP"/>
    <x v="1"/>
  </r>
  <r>
    <x v="4"/>
    <n v="9845.7099999999991"/>
    <s v="GBP"/>
    <x v="1"/>
  </r>
  <r>
    <x v="0"/>
    <n v="9289.77"/>
    <s v="GBP"/>
    <x v="1"/>
  </r>
  <r>
    <x v="0"/>
    <n v="19126.52"/>
    <s v="GBP"/>
    <x v="23"/>
  </r>
  <r>
    <x v="0"/>
    <n v="8553.27"/>
    <s v="GBP"/>
    <x v="36"/>
  </r>
  <r>
    <x v="0"/>
    <n v="7544.82"/>
    <s v="GBP"/>
    <x v="44"/>
  </r>
  <r>
    <x v="0"/>
    <n v="7069.09"/>
    <s v="GBP"/>
    <x v="19"/>
  </r>
  <r>
    <x v="0"/>
    <n v="14972.07"/>
    <s v="GBP"/>
    <x v="26"/>
  </r>
  <r>
    <x v="0"/>
    <n v="10538.19"/>
    <s v="GBP"/>
    <x v="48"/>
  </r>
  <r>
    <x v="0"/>
    <n v="12083.5"/>
    <s v="GBP"/>
    <x v="7"/>
  </r>
  <r>
    <x v="0"/>
    <n v="9590.5499999999993"/>
    <s v="GBP"/>
    <x v="55"/>
  </r>
  <r>
    <x v="1"/>
    <n v="122.576195"/>
    <s v="USD"/>
    <x v="21"/>
  </r>
  <r>
    <x v="0"/>
    <n v="2652.1"/>
    <s v="GBP"/>
    <x v="18"/>
  </r>
  <r>
    <x v="0"/>
    <n v="1482.5"/>
    <s v="GBP"/>
    <x v="50"/>
  </r>
  <r>
    <x v="0"/>
    <n v="5216.42"/>
    <s v="GBP"/>
    <x v="3"/>
  </r>
  <r>
    <x v="0"/>
    <n v="2386.7600000000002"/>
    <s v="GBP"/>
    <x v="25"/>
  </r>
  <r>
    <x v="0"/>
    <n v="4372.3500000000004"/>
    <s v="GBP"/>
    <x v="58"/>
  </r>
  <r>
    <x v="7"/>
    <n v="360"/>
    <s v="GBP"/>
    <x v="51"/>
  </r>
  <r>
    <x v="65"/>
    <n v="5701.67"/>
    <s v="GBP"/>
    <x v="20"/>
  </r>
  <r>
    <x v="1"/>
    <n v="8054.36"/>
    <s v="GBP"/>
    <x v="20"/>
  </r>
  <r>
    <x v="50"/>
    <n v="8927.84"/>
    <s v="GBP"/>
    <x v="20"/>
  </r>
  <r>
    <x v="50"/>
    <n v="6135.14"/>
    <s v="GBP"/>
    <x v="20"/>
  </r>
  <r>
    <x v="65"/>
    <n v="5499.79"/>
    <s v="GBP"/>
    <x v="20"/>
  </r>
  <r>
    <x v="50"/>
    <n v="8532.2000000000007"/>
    <s v="GBP"/>
    <x v="20"/>
  </r>
  <r>
    <x v="50"/>
    <n v="10847.48"/>
    <s v="GBP"/>
    <x v="16"/>
  </r>
  <r>
    <x v="65"/>
    <n v="11604.81"/>
    <s v="GBP"/>
    <x v="16"/>
  </r>
  <r>
    <x v="65"/>
    <n v="7432.61"/>
    <s v="GBP"/>
    <x v="16"/>
  </r>
  <r>
    <x v="65"/>
    <n v="12314.65"/>
    <s v="GBP"/>
    <x v="16"/>
  </r>
  <r>
    <x v="50"/>
    <n v="6250.08"/>
    <s v="GBP"/>
    <x v="12"/>
  </r>
  <r>
    <x v="1"/>
    <n v="5893.09"/>
    <s v="GBP"/>
    <x v="12"/>
  </r>
  <r>
    <x v="65"/>
    <n v="6710.41"/>
    <s v="GBP"/>
    <x v="8"/>
  </r>
  <r>
    <x v="50"/>
    <n v="11106.65"/>
    <s v="GBP"/>
    <x v="8"/>
  </r>
  <r>
    <x v="50"/>
    <n v="9145.68"/>
    <s v="GBP"/>
    <x v="6"/>
  </r>
  <r>
    <x v="1"/>
    <n v="8046.42"/>
    <s v="GBP"/>
    <x v="6"/>
  </r>
  <r>
    <x v="65"/>
    <n v="7062.47"/>
    <s v="GBP"/>
    <x v="6"/>
  </r>
  <r>
    <x v="50"/>
    <n v="10899.94"/>
    <s v="GBP"/>
    <x v="6"/>
  </r>
  <r>
    <x v="50"/>
    <n v="8366.31"/>
    <s v="GBP"/>
    <x v="9"/>
  </r>
  <r>
    <x v="50"/>
    <n v="7670.24"/>
    <s v="GBP"/>
    <x v="9"/>
  </r>
  <r>
    <x v="65"/>
    <n v="9034.01"/>
    <s v="GBP"/>
    <x v="9"/>
  </r>
  <r>
    <x v="50"/>
    <n v="6338.34"/>
    <s v="GBP"/>
    <x v="9"/>
  </r>
  <r>
    <x v="65"/>
    <n v="6068.21"/>
    <s v="GBP"/>
    <x v="9"/>
  </r>
  <r>
    <x v="65"/>
    <n v="8891.16"/>
    <s v="GBP"/>
    <x v="9"/>
  </r>
  <r>
    <x v="50"/>
    <n v="8917.25"/>
    <s v="GBP"/>
    <x v="22"/>
  </r>
  <r>
    <x v="50"/>
    <n v="5900.47"/>
    <s v="GBP"/>
    <x v="22"/>
  </r>
  <r>
    <x v="50"/>
    <n v="8340.58"/>
    <s v="GBP"/>
    <x v="22"/>
  </r>
  <r>
    <x v="50"/>
    <n v="8189.31"/>
    <s v="GBP"/>
    <x v="22"/>
  </r>
  <r>
    <x v="50"/>
    <n v="10642.26"/>
    <s v="GBP"/>
    <x v="11"/>
  </r>
  <r>
    <x v="65"/>
    <n v="6902.19"/>
    <s v="GBP"/>
    <x v="11"/>
  </r>
  <r>
    <x v="65"/>
    <n v="7016.52"/>
    <s v="GBP"/>
    <x v="11"/>
  </r>
  <r>
    <x v="50"/>
    <n v="6575.03"/>
    <s v="GBP"/>
    <x v="13"/>
  </r>
  <r>
    <x v="65"/>
    <n v="5404.62"/>
    <s v="GBP"/>
    <x v="13"/>
  </r>
  <r>
    <x v="50"/>
    <n v="7940.22"/>
    <s v="GBP"/>
    <x v="13"/>
  </r>
  <r>
    <x v="0"/>
    <n v="2711.0339269999999"/>
    <s v="USD"/>
    <x v="46"/>
  </r>
  <r>
    <x v="66"/>
    <n v="15.623992999999999"/>
    <s v="USD"/>
    <x v="39"/>
  </r>
  <r>
    <x v="67"/>
    <n v="12.049246999999999"/>
    <s v="USD"/>
    <x v="39"/>
  </r>
  <r>
    <x v="68"/>
    <n v="14.034873999999999"/>
    <s v="USD"/>
    <x v="39"/>
  </r>
  <r>
    <x v="69"/>
    <n v="16.652992999999999"/>
    <s v="USD"/>
    <x v="39"/>
  </r>
  <r>
    <x v="68"/>
    <n v="55.521066999999995"/>
    <s v="USD"/>
    <x v="10"/>
  </r>
  <r>
    <x v="69"/>
    <n v="56.123374999999996"/>
    <s v="USD"/>
    <x v="10"/>
  </r>
  <r>
    <x v="66"/>
    <n v="56.395716999999998"/>
    <s v="USD"/>
    <x v="10"/>
  </r>
  <r>
    <x v="67"/>
    <n v="55.546105999999995"/>
    <s v="USD"/>
    <x v="10"/>
  </r>
  <r>
    <x v="66"/>
    <n v="14.041733999999998"/>
    <s v="USD"/>
    <x v="34"/>
  </r>
  <r>
    <x v="67"/>
    <n v="15.767023999999999"/>
    <s v="USD"/>
    <x v="34"/>
  </r>
  <r>
    <x v="68"/>
    <n v="17.011427999999999"/>
    <s v="USD"/>
    <x v="34"/>
  </r>
  <r>
    <x v="69"/>
    <n v="11.462373999999999"/>
    <s v="USD"/>
    <x v="34"/>
  </r>
  <r>
    <x v="66"/>
    <n v="17.489912999999998"/>
    <s v="USD"/>
    <x v="34"/>
  </r>
  <r>
    <x v="67"/>
    <n v="17.139367"/>
    <s v="USD"/>
    <x v="34"/>
  </r>
  <r>
    <x v="68"/>
    <n v="14.001602999999998"/>
    <s v="USD"/>
    <x v="34"/>
  </r>
  <r>
    <x v="69"/>
    <n v="10.800040999999998"/>
    <s v="USD"/>
    <x v="34"/>
  </r>
  <r>
    <x v="68"/>
    <n v="14.260567999999999"/>
    <s v="USD"/>
    <x v="30"/>
  </r>
  <r>
    <x v="69"/>
    <n v="12.925955"/>
    <s v="USD"/>
    <x v="30"/>
  </r>
  <r>
    <x v="66"/>
    <n v="12.012202999999998"/>
    <s v="USD"/>
    <x v="30"/>
  </r>
  <r>
    <x v="67"/>
    <n v="10.588066999999999"/>
    <s v="USD"/>
    <x v="30"/>
  </r>
  <r>
    <x v="66"/>
    <n v="15.691906999999999"/>
    <s v="USD"/>
    <x v="16"/>
  </r>
  <r>
    <x v="69"/>
    <n v="11.323459"/>
    <s v="USD"/>
    <x v="16"/>
  </r>
  <r>
    <x v="68"/>
    <n v="11.448997"/>
    <s v="USD"/>
    <x v="16"/>
  </r>
  <r>
    <x v="67"/>
    <n v="12.377155"/>
    <s v="USD"/>
    <x v="16"/>
  </r>
  <r>
    <x v="18"/>
    <n v="43.75"/>
    <s v="GBP"/>
    <x v="20"/>
  </r>
  <r>
    <x v="0"/>
    <n v="22269.41"/>
    <s v="GBP"/>
    <x v="18"/>
  </r>
  <r>
    <x v="7"/>
    <n v="1619.49"/>
    <s v="GBP"/>
    <x v="15"/>
  </r>
  <r>
    <x v="1"/>
    <n v="427.82"/>
    <s v="GBP"/>
    <x v="12"/>
  </r>
  <r>
    <x v="0"/>
    <n v="4322.3999999999996"/>
    <s v="GBP"/>
    <x v="59"/>
  </r>
  <r>
    <x v="7"/>
    <n v="8874.56"/>
    <s v="GBP"/>
    <x v="57"/>
  </r>
  <r>
    <x v="8"/>
    <n v="3080.95"/>
    <s v="GBP"/>
    <x v="43"/>
  </r>
  <r>
    <x v="25"/>
    <n v="207.34349999999998"/>
    <s v="USD"/>
    <x v="33"/>
  </r>
  <r>
    <x v="5"/>
    <n v="9804.09"/>
    <s v="GBP"/>
    <x v="1"/>
  </r>
  <r>
    <x v="4"/>
    <n v="11387.01"/>
    <s v="GBP"/>
    <x v="1"/>
  </r>
  <r>
    <x v="0"/>
    <n v="9344"/>
    <s v="GBP"/>
    <x v="1"/>
  </r>
  <r>
    <x v="1"/>
    <n v="9813.41"/>
    <s v="GBP"/>
    <x v="1"/>
  </r>
  <r>
    <x v="7"/>
    <n v="3453.45"/>
    <s v="GBP"/>
    <x v="22"/>
  </r>
  <r>
    <x v="4"/>
    <n v="3951.71"/>
    <s v="GBP"/>
    <x v="22"/>
  </r>
  <r>
    <x v="5"/>
    <n v="3527.83"/>
    <s v="GBP"/>
    <x v="22"/>
  </r>
  <r>
    <x v="8"/>
    <n v="234.72"/>
    <s v="GBP"/>
    <x v="11"/>
  </r>
  <r>
    <x v="0"/>
    <n v="20046.23"/>
    <s v="GBP"/>
    <x v="32"/>
  </r>
  <r>
    <x v="25"/>
    <n v="20591.36"/>
    <s v="GBP"/>
    <x v="32"/>
  </r>
  <r>
    <x v="5"/>
    <n v="18993.849999999999"/>
    <s v="GBP"/>
    <x v="32"/>
  </r>
  <r>
    <x v="24"/>
    <n v="1150.45"/>
    <s v="GBP"/>
    <x v="34"/>
  </r>
  <r>
    <x v="1"/>
    <n v="942.58492299999989"/>
    <s v="USD"/>
    <x v="12"/>
  </r>
  <r>
    <x v="17"/>
    <n v="849.91901399999995"/>
    <s v="USD"/>
    <x v="12"/>
  </r>
  <r>
    <x v="1"/>
    <n v="868.04862199999991"/>
    <s v="USD"/>
    <x v="11"/>
  </r>
  <r>
    <x v="7"/>
    <n v="216.29099799999997"/>
    <s v="USD"/>
    <x v="2"/>
  </r>
  <r>
    <x v="22"/>
    <n v="175.082978"/>
    <s v="USD"/>
    <x v="2"/>
  </r>
  <r>
    <x v="45"/>
    <n v="482.28"/>
    <s v="GBP"/>
    <x v="45"/>
  </r>
  <r>
    <x v="4"/>
    <n v="420.48369999999994"/>
    <s v="USD"/>
    <x v="42"/>
  </r>
  <r>
    <x v="7"/>
    <n v="616.81724299999985"/>
    <s v="USD"/>
    <x v="42"/>
  </r>
  <r>
    <x v="58"/>
    <n v="453.76498999999995"/>
    <s v="USD"/>
    <x v="42"/>
  </r>
  <r>
    <x v="5"/>
    <n v="542.07171199999993"/>
    <s v="USD"/>
    <x v="42"/>
  </r>
  <r>
    <x v="7"/>
    <n v="143.26183899999998"/>
    <s v="USD"/>
    <x v="35"/>
  </r>
  <r>
    <x v="58"/>
    <n v="135.28640299999998"/>
    <s v="USD"/>
    <x v="35"/>
  </r>
  <r>
    <x v="7"/>
    <n v="166.68976799999999"/>
    <s v="USD"/>
    <x v="26"/>
  </r>
  <r>
    <x v="58"/>
    <n v="164.796065"/>
    <s v="USD"/>
    <x v="26"/>
  </r>
  <r>
    <x v="27"/>
    <n v="134.29753399999998"/>
    <s v="USD"/>
    <x v="0"/>
  </r>
  <r>
    <x v="30"/>
    <n v="139.95874899999998"/>
    <s v="USD"/>
    <x v="0"/>
  </r>
  <r>
    <x v="0"/>
    <n v="207.54072499999998"/>
    <s v="USD"/>
    <x v="1"/>
  </r>
  <r>
    <x v="30"/>
    <n v="170.83629499999998"/>
    <s v="USD"/>
    <x v="1"/>
  </r>
  <r>
    <x v="1"/>
    <n v="27.356650999999999"/>
    <s v="USD"/>
    <x v="46"/>
  </r>
  <r>
    <x v="1"/>
    <n v="1458.7571050000001"/>
    <s v="EUR"/>
    <x v="7"/>
  </r>
  <r>
    <x v="0"/>
    <n v="1964.2848539999998"/>
    <s v="USD"/>
    <x v="25"/>
  </r>
  <r>
    <x v="1"/>
    <n v="1848.7761739999999"/>
    <s v="USD"/>
    <x v="25"/>
  </r>
  <r>
    <x v="31"/>
    <n v="2156.6135289999997"/>
    <s v="USD"/>
    <x v="25"/>
  </r>
  <r>
    <x v="19"/>
    <n v="1940.5832109999997"/>
    <s v="USD"/>
    <x v="25"/>
  </r>
  <r>
    <x v="21"/>
    <n v="1445.349864"/>
    <s v="USD"/>
    <x v="25"/>
  </r>
  <r>
    <x v="20"/>
    <n v="1921.9034309999997"/>
    <s v="USD"/>
    <x v="25"/>
  </r>
  <r>
    <x v="11"/>
    <n v="1800.9509979999998"/>
    <s v="USD"/>
    <x v="25"/>
  </r>
  <r>
    <x v="18"/>
    <n v="1904.8810269999999"/>
    <s v="USD"/>
    <x v="25"/>
  </r>
  <r>
    <x v="9"/>
    <n v="1753.8889969999998"/>
    <s v="USD"/>
    <x v="25"/>
  </r>
  <r>
    <x v="0"/>
    <n v="723.74234799999999"/>
    <s v="USD"/>
    <x v="32"/>
  </r>
  <r>
    <x v="4"/>
    <n v="683.50570399999992"/>
    <s v="USD"/>
    <x v="32"/>
  </r>
  <r>
    <x v="11"/>
    <n v="934.64344399999993"/>
    <s v="USD"/>
    <x v="32"/>
  </r>
  <r>
    <x v="10"/>
    <n v="807.30503699999997"/>
    <s v="USD"/>
    <x v="32"/>
  </r>
  <r>
    <x v="18"/>
    <n v="732.12458200000003"/>
    <s v="USD"/>
    <x v="32"/>
  </r>
  <r>
    <x v="9"/>
    <n v="932.70686599999988"/>
    <s v="USD"/>
    <x v="32"/>
  </r>
  <r>
    <x v="0"/>
    <n v="610.8864299999999"/>
    <s v="USD"/>
    <x v="48"/>
  </r>
  <r>
    <x v="4"/>
    <n v="520.37490400000002"/>
    <s v="USD"/>
    <x v="48"/>
  </r>
  <r>
    <x v="18"/>
    <n v="550.68444199999999"/>
    <s v="USD"/>
    <x v="48"/>
  </r>
  <r>
    <x v="10"/>
    <n v="802.31198599999993"/>
    <s v="USD"/>
    <x v="48"/>
  </r>
  <r>
    <x v="63"/>
    <n v="837.44547599999987"/>
    <s v="USD"/>
    <x v="48"/>
  </r>
  <r>
    <x v="0"/>
    <n v="903.90584199999989"/>
    <s v="USD"/>
    <x v="8"/>
  </r>
  <r>
    <x v="18"/>
    <n v="796.87406399999998"/>
    <s v="USD"/>
    <x v="8"/>
  </r>
  <r>
    <x v="11"/>
    <n v="774.007969"/>
    <s v="USD"/>
    <x v="8"/>
  </r>
  <r>
    <x v="10"/>
    <n v="871.92006299999991"/>
    <s v="USD"/>
    <x v="8"/>
  </r>
  <r>
    <x v="63"/>
    <n v="763.44391199999995"/>
    <s v="USD"/>
    <x v="8"/>
  </r>
  <r>
    <x v="0"/>
    <n v="857.85020299999985"/>
    <s v="USD"/>
    <x v="49"/>
  </r>
  <r>
    <x v="18"/>
    <n v="843.37663199999997"/>
    <s v="USD"/>
    <x v="49"/>
  </r>
  <r>
    <x v="11"/>
    <n v="713.98811399999988"/>
    <s v="USD"/>
    <x v="49"/>
  </r>
  <r>
    <x v="10"/>
    <n v="720.43445599999984"/>
    <s v="USD"/>
    <x v="49"/>
  </r>
  <r>
    <x v="63"/>
    <n v="530.17578600000002"/>
    <s v="USD"/>
    <x v="49"/>
  </r>
  <r>
    <x v="0"/>
    <n v="3221.6"/>
    <s v="GBP"/>
    <x v="19"/>
  </r>
  <r>
    <x v="0"/>
    <n v="3784.09"/>
    <s v="GBP"/>
    <x v="19"/>
  </r>
  <r>
    <x v="0"/>
    <n v="3740.28"/>
    <s v="GBP"/>
    <x v="19"/>
  </r>
  <r>
    <x v="0"/>
    <n v="760.7"/>
    <s v="GBP"/>
    <x v="10"/>
  </r>
  <r>
    <x v="0"/>
    <n v="6544.29"/>
    <s v="GBP"/>
    <x v="53"/>
  </r>
  <r>
    <x v="0"/>
    <n v="13820.34"/>
    <s v="GBP"/>
    <x v="26"/>
  </r>
  <r>
    <x v="5"/>
    <n v="14153.83"/>
    <s v="GBP"/>
    <x v="26"/>
  </r>
  <r>
    <x v="4"/>
    <n v="15818.48"/>
    <s v="GBP"/>
    <x v="26"/>
  </r>
  <r>
    <x v="0"/>
    <n v="2856.87"/>
    <s v="GBP"/>
    <x v="53"/>
  </r>
  <r>
    <x v="22"/>
    <n v="12236.9"/>
    <s v="GBP"/>
    <x v="0"/>
  </r>
  <r>
    <x v="5"/>
    <n v="11827.83"/>
    <s v="GBP"/>
    <x v="0"/>
  </r>
  <r>
    <x v="4"/>
    <n v="15103.33"/>
    <s v="GBP"/>
    <x v="0"/>
  </r>
  <r>
    <x v="0"/>
    <n v="9898.57"/>
    <s v="GBP"/>
    <x v="0"/>
  </r>
  <r>
    <x v="7"/>
    <n v="6647.13"/>
    <s v="GBP"/>
    <x v="5"/>
  </r>
  <r>
    <x v="7"/>
    <n v="7245.54"/>
    <s v="GBP"/>
    <x v="5"/>
  </r>
  <r>
    <x v="5"/>
    <n v="14536.56"/>
    <s v="GBP"/>
    <x v="1"/>
  </r>
  <r>
    <x v="22"/>
    <n v="13677.07"/>
    <s v="GBP"/>
    <x v="1"/>
  </r>
  <r>
    <x v="0"/>
    <n v="11639.87"/>
    <s v="GBP"/>
    <x v="1"/>
  </r>
  <r>
    <x v="4"/>
    <n v="14348.03"/>
    <s v="GBP"/>
    <x v="1"/>
  </r>
  <r>
    <x v="0"/>
    <n v="8713.6656389999989"/>
    <s v="USD"/>
    <x v="41"/>
  </r>
  <r>
    <x v="0"/>
    <n v="7178.6981069999993"/>
    <s v="USD"/>
    <x v="41"/>
  </r>
  <r>
    <x v="30"/>
    <n v="7512.8339579999993"/>
    <s v="USD"/>
    <x v="41"/>
  </r>
  <r>
    <x v="30"/>
    <n v="6573.6152369999991"/>
    <s v="USD"/>
    <x v="41"/>
  </r>
  <r>
    <x v="19"/>
    <n v="6902.5121060000001"/>
    <s v="USD"/>
    <x v="41"/>
  </r>
  <r>
    <x v="20"/>
    <n v="5926.0007100000003"/>
    <s v="USD"/>
    <x v="41"/>
  </r>
  <r>
    <x v="28"/>
    <n v="7367.8111569999992"/>
    <s v="USD"/>
    <x v="41"/>
  </r>
  <r>
    <x v="33"/>
    <n v="7575.8221349999994"/>
    <s v="USD"/>
    <x v="41"/>
  </r>
  <r>
    <x v="34"/>
    <n v="8919.8254459999989"/>
    <s v="USD"/>
    <x v="41"/>
  </r>
  <r>
    <x v="35"/>
    <n v="9457.3256540000002"/>
    <s v="USD"/>
    <x v="41"/>
  </r>
  <r>
    <x v="22"/>
    <n v="7021.7128379999995"/>
    <s v="USD"/>
    <x v="41"/>
  </r>
  <r>
    <x v="36"/>
    <n v="9436.4763989999992"/>
    <s v="USD"/>
    <x v="41"/>
  </r>
  <r>
    <x v="31"/>
    <n v="7178.4974519999996"/>
    <s v="USD"/>
    <x v="41"/>
  </r>
  <r>
    <x v="7"/>
    <n v="8051.3638519999995"/>
    <s v="USD"/>
    <x v="41"/>
  </r>
  <r>
    <x v="1"/>
    <n v="5816.9678699999995"/>
    <s v="USD"/>
    <x v="41"/>
  </r>
  <r>
    <x v="0"/>
    <n v="7515.8509859999995"/>
    <s v="USD"/>
    <x v="42"/>
  </r>
  <r>
    <x v="0"/>
    <n v="5581.4184509999995"/>
    <s v="USD"/>
    <x v="42"/>
  </r>
  <r>
    <x v="0"/>
    <n v="7171.2080159999996"/>
    <s v="USD"/>
    <x v="42"/>
  </r>
  <r>
    <x v="5"/>
    <n v="5963.7471739999992"/>
    <s v="USD"/>
    <x v="42"/>
  </r>
  <r>
    <x v="4"/>
    <n v="7587.3023449999991"/>
    <s v="USD"/>
    <x v="42"/>
  </r>
  <r>
    <x v="21"/>
    <n v="6145.7251379999998"/>
    <s v="USD"/>
    <x v="42"/>
  </r>
  <r>
    <x v="40"/>
    <n v="98.124753999999996"/>
    <s v="USD"/>
    <x v="47"/>
  </r>
  <r>
    <x v="40"/>
    <n v="66.056654999999992"/>
    <s v="USD"/>
    <x v="51"/>
  </r>
  <r>
    <x v="40"/>
    <n v="33.595821000000001"/>
    <s v="USD"/>
    <x v="58"/>
  </r>
  <r>
    <x v="40"/>
    <n v="35.087527999999999"/>
    <s v="USD"/>
    <x v="44"/>
  </r>
  <r>
    <x v="40"/>
    <n v="60.381720000000001"/>
    <s v="USD"/>
    <x v="3"/>
  </r>
  <r>
    <x v="40"/>
    <n v="57.727242999999994"/>
    <s v="USD"/>
    <x v="52"/>
  </r>
  <r>
    <x v="1"/>
    <n v="430.71093099999996"/>
    <s v="USD"/>
    <x v="51"/>
  </r>
  <r>
    <x v="1"/>
    <n v="557.838393"/>
    <s v="USD"/>
    <x v="51"/>
  </r>
  <r>
    <x v="0"/>
    <n v="8817.4341149999982"/>
    <s v="USD"/>
    <x v="15"/>
  </r>
  <r>
    <x v="30"/>
    <n v="7615.9106029999994"/>
    <s v="USD"/>
    <x v="15"/>
  </r>
  <r>
    <x v="7"/>
    <n v="7716.8558459999995"/>
    <s v="USD"/>
    <x v="15"/>
  </r>
  <r>
    <x v="1"/>
    <n v="8845.1776699999991"/>
    <s v="USD"/>
    <x v="15"/>
  </r>
  <r>
    <x v="36"/>
    <n v="7748.2348579999989"/>
    <s v="USD"/>
    <x v="15"/>
  </r>
  <r>
    <x v="22"/>
    <n v="7697.9181299999991"/>
    <s v="USD"/>
    <x v="15"/>
  </r>
  <r>
    <x v="35"/>
    <n v="8652.156477999999"/>
    <s v="USD"/>
    <x v="15"/>
  </r>
  <r>
    <x v="34"/>
    <n v="9105.6992040000005"/>
    <s v="USD"/>
    <x v="15"/>
  </r>
  <r>
    <x v="33"/>
    <n v="9663.7138989999985"/>
    <s v="USD"/>
    <x v="15"/>
  </r>
  <r>
    <x v="28"/>
    <n v="9162.772003"/>
    <s v="USD"/>
    <x v="15"/>
  </r>
  <r>
    <x v="19"/>
    <n v="10616.129202"/>
    <s v="USD"/>
    <x v="15"/>
  </r>
  <r>
    <x v="31"/>
    <n v="8208.1704179999997"/>
    <s v="USD"/>
    <x v="15"/>
  </r>
  <r>
    <x v="32"/>
    <n v="10179.399307"/>
    <s v="USD"/>
    <x v="15"/>
  </r>
  <r>
    <x v="30"/>
    <n v="8746.1837539999997"/>
    <s v="USD"/>
    <x v="15"/>
  </r>
  <r>
    <x v="32"/>
    <n v="71.357033999999999"/>
    <s v="USD"/>
    <x v="51"/>
  </r>
  <r>
    <x v="7"/>
    <n v="4728.8099739999998"/>
    <s v="USD"/>
    <x v="35"/>
  </r>
  <r>
    <x v="21"/>
    <n v="4469.7798039999998"/>
    <s v="USD"/>
    <x v="35"/>
  </r>
  <r>
    <x v="5"/>
    <n v="4921.4181939999989"/>
    <s v="USD"/>
    <x v="35"/>
  </r>
  <r>
    <x v="4"/>
    <n v="5336.3977729999988"/>
    <s v="USD"/>
    <x v="35"/>
  </r>
  <r>
    <x v="27"/>
    <n v="5392.4991959999998"/>
    <s v="USD"/>
    <x v="35"/>
  </r>
  <r>
    <x v="40"/>
    <n v="96.521571999999992"/>
    <s v="USD"/>
    <x v="27"/>
  </r>
  <r>
    <x v="40"/>
    <n v="96.192634999999981"/>
    <s v="USD"/>
    <x v="28"/>
  </r>
  <r>
    <x v="40"/>
    <n v="101.82812499999999"/>
    <s v="USD"/>
    <x v="53"/>
  </r>
  <r>
    <x v="0"/>
    <n v="10552.997651"/>
    <s v="USD"/>
    <x v="39"/>
  </r>
  <r>
    <x v="30"/>
    <n v="10280.256398999998"/>
    <s v="USD"/>
    <x v="39"/>
  </r>
  <r>
    <x v="1"/>
    <n v="8944.4260919999997"/>
    <s v="USD"/>
    <x v="39"/>
  </r>
  <r>
    <x v="5"/>
    <n v="8349.1475339999997"/>
    <s v="USD"/>
    <x v="39"/>
  </r>
  <r>
    <x v="4"/>
    <n v="10819.855423999999"/>
    <s v="USD"/>
    <x v="39"/>
  </r>
  <r>
    <x v="31"/>
    <n v="10997.121596999998"/>
    <s v="USD"/>
    <x v="39"/>
  </r>
  <r>
    <x v="22"/>
    <n v="8367.1845319999993"/>
    <s v="USD"/>
    <x v="39"/>
  </r>
  <r>
    <x v="28"/>
    <n v="9883.3090159999992"/>
    <s v="USD"/>
    <x v="39"/>
  </r>
  <r>
    <x v="33"/>
    <n v="9792.8952449999997"/>
    <s v="USD"/>
    <x v="39"/>
  </r>
  <r>
    <x v="34"/>
    <n v="11845.100602999999"/>
    <s v="USD"/>
    <x v="39"/>
  </r>
  <r>
    <x v="35"/>
    <n v="12507.208595"/>
    <s v="USD"/>
    <x v="39"/>
  </r>
  <r>
    <x v="36"/>
    <n v="8578.0876859999989"/>
    <s v="USD"/>
    <x v="39"/>
  </r>
  <r>
    <x v="19"/>
    <n v="7847.8331399999988"/>
    <s v="USD"/>
    <x v="39"/>
  </r>
  <r>
    <x v="10"/>
    <n v="12324.311390999999"/>
    <s v="USD"/>
    <x v="39"/>
  </r>
  <r>
    <x v="9"/>
    <n v="9617.1159769999995"/>
    <s v="USD"/>
    <x v="39"/>
  </r>
  <r>
    <x v="18"/>
    <n v="7814.1546559999997"/>
    <s v="USD"/>
    <x v="39"/>
  </r>
  <r>
    <x v="12"/>
    <n v="11481.241058"/>
    <s v="USD"/>
    <x v="39"/>
  </r>
  <r>
    <x v="27"/>
    <n v="2780.3782369999994"/>
    <s v="USD"/>
    <x v="26"/>
  </r>
  <r>
    <x v="30"/>
    <n v="3027.4747510000002"/>
    <s v="USD"/>
    <x v="26"/>
  </r>
  <r>
    <x v="4"/>
    <n v="2807.3136839999997"/>
    <s v="USD"/>
    <x v="26"/>
  </r>
  <r>
    <x v="5"/>
    <n v="2881.8705649999997"/>
    <s v="USD"/>
    <x v="26"/>
  </r>
  <r>
    <x v="22"/>
    <n v="3877.1197079999997"/>
    <s v="USD"/>
    <x v="26"/>
  </r>
  <r>
    <x v="33"/>
    <n v="2453.7897579999999"/>
    <s v="USD"/>
    <x v="26"/>
  </r>
  <r>
    <x v="34"/>
    <n v="3497.5596809999997"/>
    <s v="USD"/>
    <x v="26"/>
  </r>
  <r>
    <x v="35"/>
    <n v="3189.4486119999997"/>
    <s v="USD"/>
    <x v="26"/>
  </r>
  <r>
    <x v="36"/>
    <n v="4004.8971549999997"/>
    <s v="USD"/>
    <x v="26"/>
  </r>
  <r>
    <x v="28"/>
    <n v="3969.6449869999997"/>
    <s v="USD"/>
    <x v="26"/>
  </r>
  <r>
    <x v="12"/>
    <n v="2507.5063019999998"/>
    <s v="USD"/>
    <x v="26"/>
  </r>
  <r>
    <x v="18"/>
    <n v="4124.2645849999999"/>
    <s v="USD"/>
    <x v="26"/>
  </r>
  <r>
    <x v="10"/>
    <n v="2902.9630069999998"/>
    <s v="USD"/>
    <x v="26"/>
  </r>
  <r>
    <x v="11"/>
    <n v="2998.4089309999995"/>
    <s v="USD"/>
    <x v="26"/>
  </r>
  <r>
    <x v="9"/>
    <n v="3769.4441189999998"/>
    <s v="USD"/>
    <x v="26"/>
  </r>
  <r>
    <x v="30"/>
    <n v="3036.0415189999999"/>
    <s v="USD"/>
    <x v="0"/>
  </r>
  <r>
    <x v="4"/>
    <n v="4113.6312419999995"/>
    <s v="USD"/>
    <x v="0"/>
  </r>
  <r>
    <x v="5"/>
    <n v="3439.2266999999997"/>
    <s v="USD"/>
    <x v="0"/>
  </r>
  <r>
    <x v="36"/>
    <n v="3672.7767719999993"/>
    <s v="USD"/>
    <x v="0"/>
  </r>
  <r>
    <x v="22"/>
    <n v="2804.2095340000001"/>
    <s v="USD"/>
    <x v="0"/>
  </r>
  <r>
    <x v="28"/>
    <n v="3746.7193399999996"/>
    <s v="USD"/>
    <x v="0"/>
  </r>
  <r>
    <x v="34"/>
    <n v="3384.8509099999997"/>
    <s v="USD"/>
    <x v="0"/>
  </r>
  <r>
    <x v="33"/>
    <n v="2929.6007300000001"/>
    <s v="USD"/>
    <x v="0"/>
  </r>
  <r>
    <x v="35"/>
    <n v="2976.522101"/>
    <s v="USD"/>
    <x v="0"/>
  </r>
  <r>
    <x v="0"/>
    <n v="3844.6852849999996"/>
    <s v="USD"/>
    <x v="0"/>
  </r>
  <r>
    <x v="11"/>
    <n v="3653.6720149999996"/>
    <s v="USD"/>
    <x v="0"/>
  </r>
  <r>
    <x v="10"/>
    <n v="3219.8867749999999"/>
    <s v="USD"/>
    <x v="0"/>
  </r>
  <r>
    <x v="18"/>
    <n v="3388.3028619999995"/>
    <s v="USD"/>
    <x v="0"/>
  </r>
  <r>
    <x v="9"/>
    <n v="2890.6455339999998"/>
    <s v="USD"/>
    <x v="0"/>
  </r>
  <r>
    <x v="12"/>
    <n v="3751.6362449999997"/>
    <s v="USD"/>
    <x v="0"/>
  </r>
  <r>
    <x v="0"/>
    <n v="9886.0759969999981"/>
    <s v="USD"/>
    <x v="5"/>
  </r>
  <r>
    <x v="19"/>
    <n v="9840.7097879999983"/>
    <s v="USD"/>
    <x v="5"/>
  </r>
  <r>
    <x v="5"/>
    <n v="8854.6784269999989"/>
    <s v="USD"/>
    <x v="5"/>
  </r>
  <r>
    <x v="1"/>
    <n v="11099.419974999999"/>
    <s v="USD"/>
    <x v="5"/>
  </r>
  <r>
    <x v="31"/>
    <n v="9142.8618819999992"/>
    <s v="USD"/>
    <x v="5"/>
  </r>
  <r>
    <x v="4"/>
    <n v="9748.2551669999993"/>
    <s v="USD"/>
    <x v="5"/>
  </r>
  <r>
    <x v="28"/>
    <n v="12691.468880999999"/>
    <s v="USD"/>
    <x v="5"/>
  </r>
  <r>
    <x v="22"/>
    <n v="13092.207442999999"/>
    <s v="USD"/>
    <x v="5"/>
  </r>
  <r>
    <x v="34"/>
    <n v="8491.4424559999989"/>
    <s v="USD"/>
    <x v="5"/>
  </r>
  <r>
    <x v="33"/>
    <n v="11246.084373999998"/>
    <s v="USD"/>
    <x v="5"/>
  </r>
  <r>
    <x v="36"/>
    <n v="10621.441929000001"/>
    <s v="USD"/>
    <x v="5"/>
  </r>
  <r>
    <x v="35"/>
    <n v="8152.9443309999997"/>
    <s v="USD"/>
    <x v="5"/>
  </r>
  <r>
    <x v="12"/>
    <n v="12964.808324999998"/>
    <s v="USD"/>
    <x v="5"/>
  </r>
  <r>
    <x v="11"/>
    <n v="10008.299930999998"/>
    <s v="USD"/>
    <x v="5"/>
  </r>
  <r>
    <x v="9"/>
    <n v="8072.2957699999988"/>
    <s v="USD"/>
    <x v="5"/>
  </r>
  <r>
    <x v="10"/>
    <n v="8549.3888759999991"/>
    <s v="USD"/>
    <x v="5"/>
  </r>
  <r>
    <x v="18"/>
    <n v="8785.4716599999992"/>
    <s v="USD"/>
    <x v="5"/>
  </r>
  <r>
    <x v="0"/>
    <n v="3280.8323869999995"/>
    <s v="USD"/>
    <x v="1"/>
  </r>
  <r>
    <x v="30"/>
    <n v="3344.503134"/>
    <s v="USD"/>
    <x v="1"/>
  </r>
  <r>
    <x v="4"/>
    <n v="3666.8205769999995"/>
    <s v="USD"/>
    <x v="1"/>
  </r>
  <r>
    <x v="5"/>
    <n v="2660.7590449999998"/>
    <s v="USD"/>
    <x v="1"/>
  </r>
  <r>
    <x v="36"/>
    <n v="3748.4604079999995"/>
    <s v="USD"/>
    <x v="1"/>
  </r>
  <r>
    <x v="22"/>
    <n v="3651.929232"/>
    <s v="USD"/>
    <x v="1"/>
  </r>
  <r>
    <x v="28"/>
    <n v="2989.5169989999995"/>
    <s v="USD"/>
    <x v="1"/>
  </r>
  <r>
    <x v="35"/>
    <n v="2389.7300489999998"/>
    <s v="USD"/>
    <x v="1"/>
  </r>
  <r>
    <x v="34"/>
    <n v="3445.7214049999998"/>
    <s v="USD"/>
    <x v="1"/>
  </r>
  <r>
    <x v="33"/>
    <n v="3329.0194280000001"/>
    <s v="USD"/>
    <x v="1"/>
  </r>
  <r>
    <x v="0"/>
    <n v="7147.752989999999"/>
    <s v="USD"/>
    <x v="46"/>
  </r>
  <r>
    <x v="30"/>
    <n v="11264.79571"/>
    <s v="USD"/>
    <x v="46"/>
  </r>
  <r>
    <x v="1"/>
    <n v="91.7"/>
    <s v="GBP"/>
    <x v="12"/>
  </r>
  <r>
    <x v="7"/>
    <n v="18536.41"/>
    <s v="GBP"/>
    <x v="17"/>
  </r>
  <r>
    <x v="27"/>
    <n v="12006.43"/>
    <s v="GBP"/>
    <x v="26"/>
  </r>
  <r>
    <x v="5"/>
    <n v="14071.58"/>
    <s v="GBP"/>
    <x v="26"/>
  </r>
  <r>
    <x v="4"/>
    <n v="13204.45"/>
    <s v="GBP"/>
    <x v="26"/>
  </r>
  <r>
    <x v="21"/>
    <n v="12211.64"/>
    <s v="GBP"/>
    <x v="26"/>
  </r>
  <r>
    <x v="0"/>
    <n v="187901.88"/>
    <s v="GBP"/>
    <x v="39"/>
  </r>
  <r>
    <x v="30"/>
    <n v="200692.31"/>
    <s v="GBP"/>
    <x v="39"/>
  </r>
  <r>
    <x v="1"/>
    <n v="216885.86"/>
    <s v="GBP"/>
    <x v="39"/>
  </r>
  <r>
    <x v="5"/>
    <n v="236264.19"/>
    <s v="GBP"/>
    <x v="39"/>
  </r>
  <r>
    <x v="31"/>
    <n v="296418.37"/>
    <s v="GBP"/>
    <x v="39"/>
  </r>
  <r>
    <x v="7"/>
    <n v="3762.37"/>
    <s v="GBP"/>
    <x v="10"/>
  </r>
  <r>
    <x v="7"/>
    <n v="2433.1799999999998"/>
    <s v="GBP"/>
    <x v="53"/>
  </r>
  <r>
    <x v="7"/>
    <n v="2071.6999999999998"/>
    <s v="GBP"/>
    <x v="53"/>
  </r>
  <r>
    <x v="0"/>
    <n v="12739.48"/>
    <s v="GBP"/>
    <x v="48"/>
  </r>
  <r>
    <x v="30"/>
    <n v="11803.45"/>
    <s v="GBP"/>
    <x v="48"/>
  </r>
  <r>
    <x v="7"/>
    <n v="16362.04"/>
    <s v="GBP"/>
    <x v="48"/>
  </r>
  <r>
    <x v="0"/>
    <n v="5076.59"/>
    <s v="GBP"/>
    <x v="45"/>
  </r>
  <r>
    <x v="7"/>
    <n v="2062.0700000000002"/>
    <s v="GBP"/>
    <x v="34"/>
  </r>
  <r>
    <x v="30"/>
    <n v="211252.74"/>
    <s v="GBP"/>
    <x v="5"/>
  </r>
  <r>
    <x v="0"/>
    <n v="271898.5"/>
    <s v="GBP"/>
    <x v="5"/>
  </r>
  <r>
    <x v="1"/>
    <n v="227275.89"/>
    <s v="GBP"/>
    <x v="5"/>
  </r>
  <r>
    <x v="28"/>
    <n v="229383.17"/>
    <s v="GBP"/>
    <x v="5"/>
  </r>
  <r>
    <x v="33"/>
    <n v="216454.29"/>
    <s v="GBP"/>
    <x v="5"/>
  </r>
  <r>
    <x v="34"/>
    <n v="181227.13"/>
    <s v="GBP"/>
    <x v="5"/>
  </r>
  <r>
    <x v="35"/>
    <n v="283044.12"/>
    <s v="GBP"/>
    <x v="5"/>
  </r>
  <r>
    <x v="22"/>
    <n v="240475.48"/>
    <s v="GBP"/>
    <x v="5"/>
  </r>
  <r>
    <x v="19"/>
    <n v="264715.13"/>
    <s v="GBP"/>
    <x v="5"/>
  </r>
  <r>
    <x v="20"/>
    <n v="227890.3"/>
    <s v="GBP"/>
    <x v="5"/>
  </r>
  <r>
    <x v="31"/>
    <n v="217507.04"/>
    <s v="GBP"/>
    <x v="5"/>
  </r>
  <r>
    <x v="5"/>
    <n v="177541.21"/>
    <s v="GBP"/>
    <x v="5"/>
  </r>
  <r>
    <x v="36"/>
    <n v="278434.68"/>
    <s v="GBP"/>
    <x v="5"/>
  </r>
  <r>
    <x v="19"/>
    <n v="176483.91"/>
    <s v="GBP"/>
    <x v="5"/>
  </r>
  <r>
    <x v="7"/>
    <n v="2238.4699999999998"/>
    <s v="GBP"/>
    <x v="20"/>
  </r>
  <r>
    <x v="0"/>
    <n v="15052.31"/>
    <s v="GBP"/>
    <x v="0"/>
  </r>
  <r>
    <x v="28"/>
    <n v="11272.67"/>
    <s v="GBP"/>
    <x v="0"/>
  </r>
  <r>
    <x v="33"/>
    <n v="13732.22"/>
    <s v="GBP"/>
    <x v="0"/>
  </r>
  <r>
    <x v="22"/>
    <n v="9613.41"/>
    <s v="GBP"/>
    <x v="0"/>
  </r>
  <r>
    <x v="5"/>
    <n v="15992.43"/>
    <s v="GBP"/>
    <x v="0"/>
  </r>
  <r>
    <x v="4"/>
    <n v="15707.96"/>
    <s v="GBP"/>
    <x v="0"/>
  </r>
  <r>
    <x v="36"/>
    <n v="9392.5499999999993"/>
    <s v="GBP"/>
    <x v="0"/>
  </r>
  <r>
    <x v="7"/>
    <n v="1563.35"/>
    <s v="GBP"/>
    <x v="20"/>
  </r>
  <r>
    <x v="7"/>
    <n v="2653.92"/>
    <s v="GBP"/>
    <x v="40"/>
  </r>
  <r>
    <x v="28"/>
    <n v="10988.43"/>
    <s v="GBP"/>
    <x v="1"/>
  </r>
  <r>
    <x v="5"/>
    <n v="11777.47"/>
    <s v="GBP"/>
    <x v="1"/>
  </r>
  <r>
    <x v="22"/>
    <n v="14405.92"/>
    <s v="GBP"/>
    <x v="1"/>
  </r>
  <r>
    <x v="0"/>
    <n v="9980.01"/>
    <s v="GBP"/>
    <x v="1"/>
  </r>
  <r>
    <x v="33"/>
    <n v="10472.56"/>
    <s v="GBP"/>
    <x v="1"/>
  </r>
  <r>
    <x v="36"/>
    <n v="11799.09"/>
    <s v="GBP"/>
    <x v="1"/>
  </r>
  <r>
    <x v="4"/>
    <n v="14037.74"/>
    <s v="GBP"/>
    <x v="1"/>
  </r>
  <r>
    <x v="34"/>
    <n v="224065.2"/>
    <s v="GBP"/>
    <x v="46"/>
  </r>
  <r>
    <x v="33"/>
    <n v="246987.29"/>
    <s v="GBP"/>
    <x v="46"/>
  </r>
  <r>
    <x v="19"/>
    <n v="269308.23"/>
    <s v="GBP"/>
    <x v="46"/>
  </r>
  <r>
    <x v="22"/>
    <n v="179027.96"/>
    <s v="GBP"/>
    <x v="46"/>
  </r>
  <r>
    <x v="30"/>
    <n v="195197.32"/>
    <s v="GBP"/>
    <x v="46"/>
  </r>
  <r>
    <x v="35"/>
    <n v="268745.95"/>
    <s v="GBP"/>
    <x v="46"/>
  </r>
  <r>
    <x v="5"/>
    <n v="271416.33"/>
    <s v="GBP"/>
    <x v="46"/>
  </r>
  <r>
    <x v="31"/>
    <n v="226199.54"/>
    <s v="GBP"/>
    <x v="46"/>
  </r>
  <r>
    <x v="20"/>
    <n v="220505.60000000001"/>
    <s v="GBP"/>
    <x v="46"/>
  </r>
  <r>
    <x v="36"/>
    <n v="290765.05"/>
    <s v="GBP"/>
    <x v="46"/>
  </r>
  <r>
    <x v="28"/>
    <n v="226801.18"/>
    <s v="GBP"/>
    <x v="46"/>
  </r>
  <r>
    <x v="0"/>
    <n v="257899.73"/>
    <s v="GBP"/>
    <x v="46"/>
  </r>
  <r>
    <x v="1"/>
    <n v="213457.04"/>
    <s v="GBP"/>
    <x v="46"/>
  </r>
  <r>
    <x v="0"/>
    <n v="243865.08"/>
    <s v="GBP"/>
    <x v="46"/>
  </r>
  <r>
    <x v="7"/>
    <n v="1977.4"/>
    <s v="GBP"/>
    <x v="22"/>
  </r>
  <r>
    <x v="7"/>
    <n v="1451.96"/>
    <s v="GBP"/>
    <x v="22"/>
  </r>
  <r>
    <x v="7"/>
    <n v="2027.34"/>
    <s v="GBP"/>
    <x v="22"/>
  </r>
  <r>
    <x v="7"/>
    <n v="5179.75"/>
    <s v="GBP"/>
    <x v="1"/>
  </r>
  <r>
    <x v="40"/>
    <n v="12992.39"/>
    <s v="GBP"/>
    <x v="1"/>
  </r>
  <r>
    <x v="7"/>
    <n v="1478.44"/>
    <s v="GBP"/>
    <x v="11"/>
  </r>
  <r>
    <x v="0"/>
    <n v="7618.92"/>
    <s v="GBP"/>
    <x v="13"/>
  </r>
  <r>
    <x v="40"/>
    <n v="72176.55"/>
    <s v="GBP"/>
    <x v="13"/>
  </r>
  <r>
    <x v="5"/>
    <n v="1381.0994469999998"/>
    <s v="USD"/>
    <x v="11"/>
  </r>
  <r>
    <x v="4"/>
    <n v="1252.235719"/>
    <s v="USD"/>
    <x v="11"/>
  </r>
  <r>
    <x v="0"/>
    <n v="1229.765103"/>
    <s v="USD"/>
    <x v="11"/>
  </r>
  <r>
    <x v="30"/>
    <n v="1227.3544989999998"/>
    <s v="USD"/>
    <x v="11"/>
  </r>
  <r>
    <x v="36"/>
    <n v="1556.752491"/>
    <s v="USD"/>
    <x v="11"/>
  </r>
  <r>
    <x v="22"/>
    <n v="964.27178399999991"/>
    <s v="USD"/>
    <x v="11"/>
  </r>
  <r>
    <x v="28"/>
    <n v="1594.245821"/>
    <s v="USD"/>
    <x v="11"/>
  </r>
  <r>
    <x v="33"/>
    <n v="1387.3118629999999"/>
    <s v="USD"/>
    <x v="11"/>
  </r>
  <r>
    <x v="0"/>
    <n v="1543.4396319999998"/>
    <s v="USD"/>
    <x v="11"/>
  </r>
  <r>
    <x v="0"/>
    <n v="1548.0492089999998"/>
    <s v="USD"/>
    <x v="11"/>
  </r>
  <r>
    <x v="40"/>
    <n v="0"/>
    <s v="GBP"/>
    <x v="22"/>
  </r>
  <r>
    <x v="7"/>
    <n v="785.0539409999999"/>
    <s v="USD"/>
    <x v="1"/>
  </r>
  <r>
    <x v="0"/>
    <n v="20498.77"/>
    <s v="GBP"/>
    <x v="43"/>
  </r>
  <r>
    <x v="5"/>
    <n v="23085.22"/>
    <s v="GBP"/>
    <x v="43"/>
  </r>
  <r>
    <x v="4"/>
    <n v="23597.52"/>
    <s v="GBP"/>
    <x v="43"/>
  </r>
  <r>
    <x v="31"/>
    <n v="20433.189999999999"/>
    <s v="GBP"/>
    <x v="43"/>
  </r>
  <r>
    <x v="46"/>
    <n v="14433.863678000002"/>
    <s v="SAR"/>
    <x v="43"/>
  </r>
  <r>
    <x v="46"/>
    <n v="15290.970090000001"/>
    <s v="SAR"/>
    <x v="50"/>
  </r>
  <r>
    <x v="46"/>
    <n v="12567.380491"/>
    <s v="SAR"/>
    <x v="18"/>
  </r>
  <r>
    <x v="46"/>
    <n v="16726.518025000001"/>
    <s v="SAR"/>
    <x v="47"/>
  </r>
  <r>
    <x v="46"/>
    <n v="10894.02564"/>
    <s v="SAR"/>
    <x v="59"/>
  </r>
  <r>
    <x v="0"/>
    <n v="7517.765582"/>
    <s v="SAR"/>
    <x v="18"/>
  </r>
  <r>
    <x v="46"/>
    <n v="18652.69845"/>
    <s v="SAR"/>
    <x v="3"/>
  </r>
  <r>
    <x v="46"/>
    <n v="14821.595433"/>
    <s v="SAR"/>
    <x v="3"/>
  </r>
  <r>
    <x v="0"/>
    <n v="15288.926887"/>
    <s v="SAR"/>
    <x v="23"/>
  </r>
  <r>
    <x v="46"/>
    <n v="21674.924384999998"/>
    <s v="SAR"/>
    <x v="19"/>
  </r>
  <r>
    <x v="31"/>
    <n v="7498.99"/>
    <s v="GBP"/>
    <x v="13"/>
  </r>
  <r>
    <x v="24"/>
    <n v="5605.17"/>
    <s v="GBP"/>
    <x v="13"/>
  </r>
  <r>
    <x v="1"/>
    <n v="7402.84"/>
    <s v="GBP"/>
    <x v="30"/>
  </r>
  <r>
    <x v="1"/>
    <n v="3844.08"/>
    <s v="GBP"/>
    <x v="17"/>
  </r>
  <r>
    <x v="8"/>
    <n v="4956.5"/>
    <s v="GBP"/>
    <x v="37"/>
  </r>
  <r>
    <x v="8"/>
    <n v="5657.75"/>
    <s v="GBP"/>
    <x v="32"/>
  </r>
  <r>
    <x v="8"/>
    <n v="4962.66"/>
    <s v="GBP"/>
    <x v="39"/>
  </r>
  <r>
    <x v="8"/>
    <n v="4439.8900000000003"/>
    <s v="GBP"/>
    <x v="5"/>
  </r>
  <r>
    <x v="57"/>
    <n v="4058.91"/>
    <s v="GBP"/>
    <x v="5"/>
  </r>
  <r>
    <x v="0"/>
    <n v="856.79067599999996"/>
    <s v="USD"/>
    <x v="13"/>
  </r>
  <r>
    <x v="8"/>
    <n v="511.5"/>
    <s v="GBP"/>
    <x v="18"/>
  </r>
  <r>
    <x v="8"/>
    <n v="3719.5"/>
    <s v="GBP"/>
    <x v="57"/>
  </r>
  <r>
    <x v="54"/>
    <n v="927.33"/>
    <s v="GBP"/>
    <x v="42"/>
  </r>
  <r>
    <x v="7"/>
    <n v="964.22822299999996"/>
    <s v="USD"/>
    <x v="24"/>
  </r>
  <r>
    <x v="37"/>
    <n v="856.16744499999993"/>
    <s v="USD"/>
    <x v="24"/>
  </r>
  <r>
    <x v="28"/>
    <n v="848.91093699999999"/>
    <s v="USD"/>
    <x v="24"/>
  </r>
  <r>
    <x v="33"/>
    <n v="1117.5331019999999"/>
    <s v="USD"/>
    <x v="24"/>
  </r>
  <r>
    <x v="35"/>
    <n v="1254.4302329999998"/>
    <s v="USD"/>
    <x v="24"/>
  </r>
  <r>
    <x v="22"/>
    <n v="1079.396647"/>
    <s v="USD"/>
    <x v="24"/>
  </r>
  <r>
    <x v="5"/>
    <n v="941.03353399999992"/>
    <s v="USD"/>
    <x v="24"/>
  </r>
  <r>
    <x v="4"/>
    <n v="1311.5085199999999"/>
    <s v="USD"/>
    <x v="24"/>
  </r>
  <r>
    <x v="1"/>
    <n v="1048.8823379999999"/>
    <s v="USD"/>
    <x v="24"/>
  </r>
  <r>
    <x v="57"/>
    <n v="405.76877900000005"/>
    <s v="EUR"/>
    <x v="53"/>
  </r>
  <r>
    <x v="70"/>
    <n v="497.77274299999999"/>
    <s v="EUR"/>
    <x v="53"/>
  </r>
  <r>
    <x v="0"/>
    <n v="32410.13"/>
    <s v="GBP"/>
    <x v="47"/>
  </r>
  <r>
    <x v="5"/>
    <n v="36030.53"/>
    <s v="GBP"/>
    <x v="47"/>
  </r>
  <r>
    <x v="19"/>
    <n v="42521.84"/>
    <s v="GBP"/>
    <x v="47"/>
  </r>
  <r>
    <x v="20"/>
    <n v="26754.880000000001"/>
    <s v="GBP"/>
    <x v="47"/>
  </r>
  <r>
    <x v="0"/>
    <n v="32981.14"/>
    <s v="GBP"/>
    <x v="23"/>
  </r>
  <r>
    <x v="5"/>
    <n v="26709.06"/>
    <s v="GBP"/>
    <x v="23"/>
  </r>
  <r>
    <x v="1"/>
    <n v="38471.620000000003"/>
    <s v="GBP"/>
    <x v="23"/>
  </r>
  <r>
    <x v="19"/>
    <n v="25601.93"/>
    <s v="GBP"/>
    <x v="23"/>
  </r>
  <r>
    <x v="20"/>
    <n v="32362.27"/>
    <s v="GBP"/>
    <x v="23"/>
  </r>
  <r>
    <x v="21"/>
    <n v="30088.98"/>
    <s v="GBP"/>
    <x v="23"/>
  </r>
  <r>
    <x v="0"/>
    <n v="13574.13"/>
    <s v="GBP"/>
    <x v="25"/>
  </r>
  <r>
    <x v="1"/>
    <n v="18419.79"/>
    <s v="GBP"/>
    <x v="25"/>
  </r>
  <r>
    <x v="0"/>
    <n v="36806.699999999997"/>
    <s v="GBP"/>
    <x v="32"/>
  </r>
  <r>
    <x v="1"/>
    <n v="39626.31"/>
    <s v="GBP"/>
    <x v="32"/>
  </r>
  <r>
    <x v="19"/>
    <n v="35962.9"/>
    <s v="GBP"/>
    <x v="32"/>
  </r>
  <r>
    <x v="20"/>
    <n v="40157.47"/>
    <s v="GBP"/>
    <x v="32"/>
  </r>
  <r>
    <x v="21"/>
    <n v="36028.79"/>
    <s v="GBP"/>
    <x v="32"/>
  </r>
  <r>
    <x v="5"/>
    <n v="40477.919999999998"/>
    <s v="GBP"/>
    <x v="32"/>
  </r>
  <r>
    <x v="0"/>
    <n v="36740.11"/>
    <s v="GBP"/>
    <x v="53"/>
  </r>
  <r>
    <x v="1"/>
    <n v="42682.07"/>
    <s v="GBP"/>
    <x v="53"/>
  </r>
  <r>
    <x v="0"/>
    <n v="27663.77"/>
    <s v="GBP"/>
    <x v="48"/>
  </r>
  <r>
    <x v="1"/>
    <n v="33409.79"/>
    <s v="GBP"/>
    <x v="48"/>
  </r>
  <r>
    <x v="0"/>
    <n v="19671.57"/>
    <s v="GBP"/>
    <x v="10"/>
  </r>
  <r>
    <x v="1"/>
    <n v="13873.16"/>
    <s v="GBP"/>
    <x v="10"/>
  </r>
  <r>
    <x v="5"/>
    <n v="5454.41"/>
    <s v="GBP"/>
    <x v="29"/>
  </r>
  <r>
    <x v="7"/>
    <n v="4138.79"/>
    <s v="GBP"/>
    <x v="29"/>
  </r>
  <r>
    <x v="5"/>
    <n v="40893.300000000003"/>
    <s v="GBP"/>
    <x v="45"/>
  </r>
  <r>
    <x v="4"/>
    <n v="44562.11"/>
    <s v="GBP"/>
    <x v="45"/>
  </r>
  <r>
    <x v="0"/>
    <n v="40105.9"/>
    <s v="GBP"/>
    <x v="45"/>
  </r>
  <r>
    <x v="1"/>
    <n v="38923.919999999998"/>
    <s v="GBP"/>
    <x v="45"/>
  </r>
  <r>
    <x v="20"/>
    <n v="40640.949999999997"/>
    <s v="GBP"/>
    <x v="45"/>
  </r>
  <r>
    <x v="19"/>
    <n v="34026.06"/>
    <s v="GBP"/>
    <x v="45"/>
  </r>
  <r>
    <x v="21"/>
    <n v="30181.73"/>
    <s v="GBP"/>
    <x v="45"/>
  </r>
  <r>
    <x v="5"/>
    <n v="3696.58"/>
    <s v="GBP"/>
    <x v="48"/>
  </r>
  <r>
    <x v="7"/>
    <n v="4340.4399999999996"/>
    <s v="GBP"/>
    <x v="48"/>
  </r>
  <r>
    <x v="0"/>
    <n v="16187.9"/>
    <s v="GBP"/>
    <x v="21"/>
  </r>
  <r>
    <x v="4"/>
    <n v="17845.86"/>
    <s v="GBP"/>
    <x v="21"/>
  </r>
  <r>
    <x v="5"/>
    <n v="17940.63"/>
    <s v="GBP"/>
    <x v="21"/>
  </r>
  <r>
    <x v="1"/>
    <n v="13622.63"/>
    <s v="GBP"/>
    <x v="21"/>
  </r>
  <r>
    <x v="19"/>
    <n v="18960.61"/>
    <s v="GBP"/>
    <x v="21"/>
  </r>
  <r>
    <x v="20"/>
    <n v="13660.28"/>
    <s v="GBP"/>
    <x v="21"/>
  </r>
  <r>
    <x v="22"/>
    <n v="12271.47"/>
    <s v="GBP"/>
    <x v="21"/>
  </r>
  <r>
    <x v="1"/>
    <n v="13084.87"/>
    <s v="GBP"/>
    <x v="6"/>
  </r>
  <r>
    <x v="0"/>
    <n v="13765.74"/>
    <s v="GBP"/>
    <x v="6"/>
  </r>
  <r>
    <x v="20"/>
    <n v="10614.84"/>
    <s v="GBP"/>
    <x v="6"/>
  </r>
  <r>
    <x v="19"/>
    <n v="14541.6"/>
    <s v="GBP"/>
    <x v="6"/>
  </r>
  <r>
    <x v="22"/>
    <n v="11655.6"/>
    <s v="GBP"/>
    <x v="6"/>
  </r>
  <r>
    <x v="22"/>
    <n v="6714.34"/>
    <s v="GBP"/>
    <x v="7"/>
  </r>
  <r>
    <x v="19"/>
    <n v="5297.08"/>
    <s v="GBP"/>
    <x v="7"/>
  </r>
  <r>
    <x v="20"/>
    <n v="4269.9399999999996"/>
    <s v="GBP"/>
    <x v="7"/>
  </r>
  <r>
    <x v="0"/>
    <n v="6164.08"/>
    <s v="GBP"/>
    <x v="7"/>
  </r>
  <r>
    <x v="1"/>
    <n v="4484.62"/>
    <s v="GBP"/>
    <x v="7"/>
  </r>
  <r>
    <x v="1"/>
    <n v="5281.21"/>
    <s v="GBP"/>
    <x v="7"/>
  </r>
  <r>
    <x v="0"/>
    <n v="7363.86"/>
    <s v="GBP"/>
    <x v="7"/>
  </r>
  <r>
    <x v="22"/>
    <n v="7982.66"/>
    <s v="GBP"/>
    <x v="7"/>
  </r>
  <r>
    <x v="19"/>
    <n v="6623.32"/>
    <s v="GBP"/>
    <x v="7"/>
  </r>
  <r>
    <x v="20"/>
    <n v="7332.2"/>
    <s v="GBP"/>
    <x v="7"/>
  </r>
  <r>
    <x v="0"/>
    <n v="12711.29"/>
    <s v="GBP"/>
    <x v="8"/>
  </r>
  <r>
    <x v="1"/>
    <n v="12338.89"/>
    <s v="GBP"/>
    <x v="8"/>
  </r>
  <r>
    <x v="0"/>
    <n v="14793.09"/>
    <s v="GBP"/>
    <x v="6"/>
  </r>
  <r>
    <x v="4"/>
    <n v="14821.24"/>
    <s v="GBP"/>
    <x v="6"/>
  </r>
  <r>
    <x v="22"/>
    <n v="12027.8"/>
    <s v="GBP"/>
    <x v="6"/>
  </r>
  <r>
    <x v="19"/>
    <n v="12495.54"/>
    <s v="GBP"/>
    <x v="6"/>
  </r>
  <r>
    <x v="20"/>
    <n v="16965.38"/>
    <s v="GBP"/>
    <x v="6"/>
  </r>
  <r>
    <x v="5"/>
    <n v="15471.35"/>
    <s v="GBP"/>
    <x v="6"/>
  </r>
  <r>
    <x v="1"/>
    <n v="14145.46"/>
    <s v="GBP"/>
    <x v="6"/>
  </r>
  <r>
    <x v="22"/>
    <n v="5970.48"/>
    <s v="GBP"/>
    <x v="9"/>
  </r>
  <r>
    <x v="0"/>
    <n v="6862.26"/>
    <s v="GBP"/>
    <x v="9"/>
  </r>
  <r>
    <x v="1"/>
    <n v="6328.66"/>
    <s v="GBP"/>
    <x v="9"/>
  </r>
  <r>
    <x v="19"/>
    <n v="6844.57"/>
    <s v="GBP"/>
    <x v="9"/>
  </r>
  <r>
    <x v="20"/>
    <n v="6653.5"/>
    <s v="GBP"/>
    <x v="9"/>
  </r>
  <r>
    <x v="0"/>
    <n v="13346.43"/>
    <s v="GBP"/>
    <x v="17"/>
  </r>
  <r>
    <x v="4"/>
    <n v="16351.81"/>
    <s v="GBP"/>
    <x v="17"/>
  </r>
  <r>
    <x v="22"/>
    <n v="11488"/>
    <s v="GBP"/>
    <x v="17"/>
  </r>
  <r>
    <x v="19"/>
    <n v="13562.08"/>
    <s v="GBP"/>
    <x v="17"/>
  </r>
  <r>
    <x v="20"/>
    <n v="17685.05"/>
    <s v="GBP"/>
    <x v="17"/>
  </r>
  <r>
    <x v="5"/>
    <n v="10772.28"/>
    <s v="GBP"/>
    <x v="17"/>
  </r>
  <r>
    <x v="1"/>
    <n v="16078.68"/>
    <s v="GBP"/>
    <x v="17"/>
  </r>
  <r>
    <x v="22"/>
    <n v="18924.080000000002"/>
    <s v="GBP"/>
    <x v="55"/>
  </r>
  <r>
    <x v="19"/>
    <n v="16607.939999999999"/>
    <s v="GBP"/>
    <x v="55"/>
  </r>
  <r>
    <x v="1"/>
    <n v="14057.52"/>
    <s v="GBP"/>
    <x v="55"/>
  </r>
  <r>
    <x v="20"/>
    <n v="16355.41"/>
    <s v="GBP"/>
    <x v="55"/>
  </r>
  <r>
    <x v="0"/>
    <n v="13911.42"/>
    <s v="GBP"/>
    <x v="55"/>
  </r>
  <r>
    <x v="4"/>
    <n v="5833.37356"/>
    <s v="USD"/>
    <x v="37"/>
  </r>
  <r>
    <x v="5"/>
    <n v="5548.7058550000002"/>
    <s v="USD"/>
    <x v="37"/>
  </r>
  <r>
    <x v="0"/>
    <n v="3527.5732099999996"/>
    <s v="USD"/>
    <x v="37"/>
  </r>
  <r>
    <x v="31"/>
    <n v="4748.9502479999992"/>
    <s v="USD"/>
    <x v="37"/>
  </r>
  <r>
    <x v="20"/>
    <n v="3729.8955329999994"/>
    <s v="USD"/>
    <x v="37"/>
  </r>
  <r>
    <x v="19"/>
    <n v="5056.2237109999996"/>
    <s v="USD"/>
    <x v="37"/>
  </r>
  <r>
    <x v="0"/>
    <n v="4665.1666669999995"/>
    <s v="USD"/>
    <x v="37"/>
  </r>
  <r>
    <x v="7"/>
    <n v="4863.3771059999999"/>
    <s v="USD"/>
    <x v="37"/>
  </r>
  <r>
    <x v="54"/>
    <n v="5591.4247899999991"/>
    <s v="USD"/>
    <x v="37"/>
  </r>
  <r>
    <x v="1"/>
    <n v="886.24168499999996"/>
    <s v="USD"/>
    <x v="56"/>
  </r>
  <r>
    <x v="0"/>
    <n v="1850.0902069999997"/>
    <s v="USD"/>
    <x v="43"/>
  </r>
  <r>
    <x v="5"/>
    <n v="2347.2045659999994"/>
    <s v="USD"/>
    <x v="43"/>
  </r>
  <r>
    <x v="4"/>
    <n v="1814.1770779999997"/>
    <s v="USD"/>
    <x v="43"/>
  </r>
  <r>
    <x v="19"/>
    <n v="2336.4679799999999"/>
    <s v="USD"/>
    <x v="43"/>
  </r>
  <r>
    <x v="54"/>
    <n v="2414.2072149999999"/>
    <s v="USD"/>
    <x v="43"/>
  </r>
  <r>
    <x v="40"/>
    <n v="67.063360000000003"/>
    <s v="USD"/>
    <x v="57"/>
  </r>
  <r>
    <x v="54"/>
    <n v="494.05891499999996"/>
    <s v="USD"/>
    <x v="51"/>
  </r>
  <r>
    <x v="7"/>
    <n v="440.10775899999993"/>
    <s v="USD"/>
    <x v="51"/>
  </r>
  <r>
    <x v="40"/>
    <n v="46.932003999999992"/>
    <s v="USD"/>
    <x v="51"/>
  </r>
  <r>
    <x v="40"/>
    <n v="50.178498999999995"/>
    <s v="USD"/>
    <x v="52"/>
  </r>
  <r>
    <x v="0"/>
    <n v="6584.6615519999996"/>
    <s v="USD"/>
    <x v="24"/>
  </r>
  <r>
    <x v="7"/>
    <n v="8995.1575069999981"/>
    <s v="USD"/>
    <x v="24"/>
  </r>
  <r>
    <x v="19"/>
    <n v="8124.7168029999993"/>
    <s v="USD"/>
    <x v="24"/>
  </r>
  <r>
    <x v="20"/>
    <n v="11225.742072999999"/>
    <s v="USD"/>
    <x v="24"/>
  </r>
  <r>
    <x v="0"/>
    <n v="7322.7632519999997"/>
    <s v="USD"/>
    <x v="24"/>
  </r>
  <r>
    <x v="4"/>
    <n v="9169.4711360000001"/>
    <s v="USD"/>
    <x v="24"/>
  </r>
  <r>
    <x v="5"/>
    <n v="8408.7307499999988"/>
    <s v="USD"/>
    <x v="24"/>
  </r>
  <r>
    <x v="31"/>
    <n v="7872.7054419999995"/>
    <s v="USD"/>
    <x v="24"/>
  </r>
  <r>
    <x v="16"/>
    <n v="6647.4898909999993"/>
    <s v="USD"/>
    <x v="24"/>
  </r>
  <r>
    <x v="0"/>
    <n v="2294.283782"/>
    <s v="USD"/>
    <x v="23"/>
  </r>
  <r>
    <x v="71"/>
    <n v="1782.8169309999998"/>
    <s v="USD"/>
    <x v="23"/>
  </r>
  <r>
    <x v="54"/>
    <n v="2886.5850999999998"/>
    <s v="USD"/>
    <x v="23"/>
  </r>
  <r>
    <x v="11"/>
    <n v="2361.2912329999999"/>
    <s v="USD"/>
    <x v="23"/>
  </r>
  <r>
    <x v="10"/>
    <n v="2993.4004449999998"/>
    <s v="USD"/>
    <x v="23"/>
  </r>
  <r>
    <x v="18"/>
    <n v="2704.5982179999996"/>
    <s v="USD"/>
    <x v="23"/>
  </r>
  <r>
    <x v="9"/>
    <n v="2192.8569669999997"/>
    <s v="USD"/>
    <x v="23"/>
  </r>
  <r>
    <x v="40"/>
    <n v="78.597077999999996"/>
    <s v="USD"/>
    <x v="44"/>
  </r>
  <r>
    <x v="40"/>
    <n v="49.910272999999989"/>
    <s v="USD"/>
    <x v="23"/>
  </r>
  <r>
    <x v="0"/>
    <n v="2788.703876"/>
    <s v="USD"/>
    <x v="25"/>
  </r>
  <r>
    <x v="4"/>
    <n v="2348.3512149999997"/>
    <s v="USD"/>
    <x v="25"/>
  </r>
  <r>
    <x v="5"/>
    <n v="2789.8697329999995"/>
    <s v="USD"/>
    <x v="25"/>
  </r>
  <r>
    <x v="19"/>
    <n v="2585.5707010000001"/>
    <s v="USD"/>
    <x v="25"/>
  </r>
  <r>
    <x v="21"/>
    <n v="1884.6831289999998"/>
    <s v="USD"/>
    <x v="25"/>
  </r>
  <r>
    <x v="31"/>
    <n v="2420.1520909999995"/>
    <s v="USD"/>
    <x v="25"/>
  </r>
  <r>
    <x v="0"/>
    <n v="263.39175799999998"/>
    <s v="USD"/>
    <x v="25"/>
  </r>
  <r>
    <x v="40"/>
    <n v="55.622594999999997"/>
    <s v="USD"/>
    <x v="29"/>
  </r>
  <r>
    <x v="0"/>
    <n v="10162.000288999998"/>
    <s v="USD"/>
    <x v="4"/>
  </r>
  <r>
    <x v="30"/>
    <n v="11243.953657999999"/>
    <s v="USD"/>
    <x v="4"/>
  </r>
  <r>
    <x v="19"/>
    <n v="10755.723684999999"/>
    <s v="USD"/>
    <x v="4"/>
  </r>
  <r>
    <x v="21"/>
    <n v="8376.6568199999983"/>
    <s v="USD"/>
    <x v="4"/>
  </r>
  <r>
    <x v="20"/>
    <n v="10119.338978"/>
    <s v="USD"/>
    <x v="4"/>
  </r>
  <r>
    <x v="31"/>
    <n v="10023.241354"/>
    <s v="USD"/>
    <x v="4"/>
  </r>
  <r>
    <x v="1"/>
    <n v="9559.3269939999991"/>
    <s v="USD"/>
    <x v="4"/>
  </r>
  <r>
    <x v="40"/>
    <n v="48.190127999999994"/>
    <s v="USD"/>
    <x v="28"/>
  </r>
  <r>
    <x v="40"/>
    <n v="47.695521999999997"/>
    <s v="USD"/>
    <x v="10"/>
  </r>
  <r>
    <x v="40"/>
    <n v="61.805512999999998"/>
    <s v="USD"/>
    <x v="26"/>
  </r>
  <r>
    <x v="7"/>
    <n v="353.82199299999996"/>
    <s v="USD"/>
    <x v="26"/>
  </r>
  <r>
    <x v="0"/>
    <n v="504.66104499999994"/>
    <s v="USD"/>
    <x v="26"/>
  </r>
  <r>
    <x v="0"/>
    <n v="698.73936299999991"/>
    <s v="USD"/>
    <x v="0"/>
  </r>
  <r>
    <x v="0"/>
    <n v="669.54148799999996"/>
    <s v="USD"/>
    <x v="0"/>
  </r>
  <r>
    <x v="0"/>
    <n v="12111.925791"/>
    <s v="USD"/>
    <x v="5"/>
  </r>
  <r>
    <x v="0"/>
    <n v="10477.799016999999"/>
    <s v="USD"/>
    <x v="5"/>
  </r>
  <r>
    <x v="0"/>
    <n v="8506.2933269999994"/>
    <s v="USD"/>
    <x v="5"/>
  </r>
  <r>
    <x v="30"/>
    <n v="9962.5382429999991"/>
    <s v="USD"/>
    <x v="5"/>
  </r>
  <r>
    <x v="31"/>
    <n v="8111.3531799999992"/>
    <s v="USD"/>
    <x v="5"/>
  </r>
  <r>
    <x v="1"/>
    <n v="8438.5868419999988"/>
    <s v="USD"/>
    <x v="5"/>
  </r>
  <r>
    <x v="19"/>
    <n v="11537.919749999999"/>
    <s v="USD"/>
    <x v="5"/>
  </r>
  <r>
    <x v="20"/>
    <n v="11542.346850999998"/>
    <s v="USD"/>
    <x v="5"/>
  </r>
  <r>
    <x v="21"/>
    <n v="9118.2444290000003"/>
    <s v="USD"/>
    <x v="5"/>
  </r>
  <r>
    <x v="0"/>
    <n v="851.24573799999996"/>
    <s v="USD"/>
    <x v="5"/>
  </r>
  <r>
    <x v="1"/>
    <n v="970.97880599999985"/>
    <s v="USD"/>
    <x v="5"/>
  </r>
  <r>
    <x v="0"/>
    <n v="191.44785099999999"/>
    <s v="USD"/>
    <x v="0"/>
  </r>
  <r>
    <x v="0"/>
    <n v="250.04562799999999"/>
    <s v="USD"/>
    <x v="1"/>
  </r>
  <r>
    <x v="0"/>
    <n v="467.37282899999997"/>
    <s v="USD"/>
    <x v="1"/>
  </r>
  <r>
    <x v="0"/>
    <n v="9684.7953649999981"/>
    <s v="USD"/>
    <x v="46"/>
  </r>
  <r>
    <x v="0"/>
    <n v="9315.8930339999988"/>
    <s v="USD"/>
    <x v="46"/>
  </r>
  <r>
    <x v="0"/>
    <n v="5882.6335049999998"/>
    <s v="USD"/>
    <x v="46"/>
  </r>
  <r>
    <x v="31"/>
    <n v="6549.0018999999993"/>
    <s v="USD"/>
    <x v="46"/>
  </r>
  <r>
    <x v="19"/>
    <n v="8282.8693009999988"/>
    <s v="USD"/>
    <x v="46"/>
  </r>
  <r>
    <x v="1"/>
    <n v="9715.054138999998"/>
    <s v="USD"/>
    <x v="46"/>
  </r>
  <r>
    <x v="0"/>
    <n v="1168.4963849999997"/>
    <s v="USD"/>
    <x v="46"/>
  </r>
  <r>
    <x v="1"/>
    <n v="893.27524299999982"/>
    <s v="USD"/>
    <x v="46"/>
  </r>
  <r>
    <x v="8"/>
    <n v="504.13"/>
    <s v="GBP"/>
    <x v="34"/>
  </r>
  <r>
    <x v="19"/>
    <n v="94.99"/>
    <s v="GBP"/>
    <x v="7"/>
  </r>
  <r>
    <x v="72"/>
    <n v="88.97"/>
    <s v="GBP"/>
    <x v="7"/>
  </r>
  <r>
    <x v="1"/>
    <n v="97.755685999999997"/>
    <s v="USD"/>
    <x v="48"/>
  </r>
  <r>
    <x v="0"/>
    <n v="3318.18"/>
    <s v="GBP"/>
    <x v="9"/>
  </r>
  <r>
    <x v="11"/>
    <n v="4505.72"/>
    <s v="GBP"/>
    <x v="9"/>
  </r>
  <r>
    <x v="10"/>
    <n v="4292.37"/>
    <s v="GBP"/>
    <x v="9"/>
  </r>
  <r>
    <x v="18"/>
    <n v="5163.7700000000004"/>
    <s v="GBP"/>
    <x v="9"/>
  </r>
  <r>
    <x v="1"/>
    <n v="439.18"/>
    <s v="GBP"/>
    <x v="5"/>
  </r>
  <r>
    <x v="18"/>
    <n v="114.55"/>
    <s v="GBP"/>
    <x v="8"/>
  </r>
  <r>
    <x v="1"/>
    <n v="264.27523200000002"/>
    <s v="EUR"/>
    <x v="9"/>
  </r>
  <r>
    <x v="0"/>
    <n v="9336.4"/>
    <s v="GBP"/>
    <x v="9"/>
  </r>
  <r>
    <x v="0"/>
    <n v="748.61533599999996"/>
    <s v="USD"/>
    <x v="4"/>
  </r>
  <r>
    <x v="0"/>
    <n v="1012.9448559999998"/>
    <s v="USD"/>
    <x v="57"/>
  </r>
  <r>
    <x v="0"/>
    <n v="3106.799332"/>
    <s v="USD"/>
    <x v="37"/>
  </r>
  <r>
    <x v="5"/>
    <n v="2350.0168229999999"/>
    <s v="USD"/>
    <x v="37"/>
  </r>
  <r>
    <x v="4"/>
    <n v="2092.8217029999996"/>
    <s v="USD"/>
    <x v="37"/>
  </r>
  <r>
    <x v="0"/>
    <n v="667.66493500000001"/>
    <s v="USD"/>
    <x v="52"/>
  </r>
  <r>
    <x v="0"/>
    <n v="2329.7321459999998"/>
    <s v="USD"/>
    <x v="24"/>
  </r>
  <r>
    <x v="5"/>
    <n v="3185.6262199999996"/>
    <s v="USD"/>
    <x v="24"/>
  </r>
  <r>
    <x v="4"/>
    <n v="2405.8342419999999"/>
    <s v="USD"/>
    <x v="24"/>
  </r>
  <r>
    <x v="0"/>
    <n v="846.49244399999998"/>
    <s v="USD"/>
    <x v="23"/>
  </r>
  <r>
    <x v="32"/>
    <n v="581.12500599999987"/>
    <s v="USD"/>
    <x v="23"/>
  </r>
  <r>
    <x v="0"/>
    <n v="1398.5699199999999"/>
    <s v="SGD"/>
    <x v="53"/>
  </r>
  <r>
    <x v="11"/>
    <n v="1227.4796959999999"/>
    <s v="SGD"/>
    <x v="53"/>
  </r>
  <r>
    <x v="10"/>
    <n v="1793.955692"/>
    <s v="SGD"/>
    <x v="53"/>
  </r>
  <r>
    <x v="63"/>
    <n v="1925.4834679999999"/>
    <s v="SGD"/>
    <x v="53"/>
  </r>
  <r>
    <x v="0"/>
    <n v="4420.4970000000003"/>
    <s v="SGD"/>
    <x v="4"/>
  </r>
  <r>
    <x v="10"/>
    <n v="4093.2120640000003"/>
    <s v="SGD"/>
    <x v="4"/>
  </r>
  <r>
    <x v="11"/>
    <n v="3877.845656"/>
    <s v="SGD"/>
    <x v="4"/>
  </r>
  <r>
    <x v="63"/>
    <n v="4301.2236759999996"/>
    <s v="SGD"/>
    <x v="4"/>
  </r>
  <r>
    <x v="5"/>
    <n v="3409.1722119999999"/>
    <s v="SGD"/>
    <x v="4"/>
  </r>
  <r>
    <x v="0"/>
    <n v="2120.1344039999999"/>
    <s v="SGD"/>
    <x v="53"/>
  </r>
  <r>
    <x v="30"/>
    <n v="1980.403904"/>
    <s v="SGD"/>
    <x v="53"/>
  </r>
  <r>
    <x v="32"/>
    <n v="1801.8094840000001"/>
    <s v="SGD"/>
    <x v="53"/>
  </r>
  <r>
    <x v="4"/>
    <n v="1930.700848"/>
    <s v="SGD"/>
    <x v="53"/>
  </r>
  <r>
    <x v="5"/>
    <n v="1986.672728"/>
    <s v="SGD"/>
    <x v="53"/>
  </r>
  <r>
    <x v="11"/>
    <n v="1901.5369719999999"/>
    <s v="SGD"/>
    <x v="53"/>
  </r>
  <r>
    <x v="10"/>
    <n v="1389.9910399999999"/>
    <s v="SGD"/>
    <x v="53"/>
  </r>
  <r>
    <x v="63"/>
    <n v="1858.9915040000001"/>
    <s v="SGD"/>
    <x v="53"/>
  </r>
  <r>
    <x v="7"/>
    <n v="1460.1814840000002"/>
    <s v="SGD"/>
    <x v="26"/>
  </r>
  <r>
    <x v="58"/>
    <n v="1563.1662240000001"/>
    <s v="SGD"/>
    <x v="26"/>
  </r>
  <r>
    <x v="32"/>
    <n v="1642.9345360000002"/>
    <s v="SGD"/>
    <x v="26"/>
  </r>
  <r>
    <x v="5"/>
    <n v="2044.408856"/>
    <s v="SGD"/>
    <x v="26"/>
  </r>
  <r>
    <x v="0"/>
    <n v="1089.0015000000001"/>
    <s v="SGD"/>
    <x v="53"/>
  </r>
  <r>
    <x v="32"/>
    <n v="952.77028000000007"/>
    <s v="SGD"/>
    <x v="53"/>
  </r>
  <r>
    <x v="5"/>
    <n v="744.36624399999994"/>
    <s v="SGD"/>
    <x v="53"/>
  </r>
  <r>
    <x v="0"/>
    <n v="1573.248732"/>
    <s v="SGD"/>
    <x v="12"/>
  </r>
  <r>
    <x v="30"/>
    <n v="1361.5608840000002"/>
    <s v="SGD"/>
    <x v="12"/>
  </r>
  <r>
    <x v="28"/>
    <n v="1773.8756679999999"/>
    <s v="SGD"/>
    <x v="12"/>
  </r>
  <r>
    <x v="33"/>
    <n v="1798.522684"/>
    <s v="SGD"/>
    <x v="12"/>
  </r>
  <r>
    <x v="34"/>
    <n v="1974.991972"/>
    <s v="SGD"/>
    <x v="12"/>
  </r>
  <r>
    <x v="35"/>
    <n v="1583.28144"/>
    <s v="SGD"/>
    <x v="12"/>
  </r>
  <r>
    <x v="22"/>
    <n v="1824.1500960000001"/>
    <s v="SGD"/>
    <x v="12"/>
  </r>
  <r>
    <x v="36"/>
    <n v="1575.9571879999999"/>
    <s v="SGD"/>
    <x v="12"/>
  </r>
  <r>
    <x v="4"/>
    <n v="1999.80366"/>
    <s v="SGD"/>
    <x v="12"/>
  </r>
  <r>
    <x v="5"/>
    <n v="2180.086632"/>
    <s v="SGD"/>
    <x v="12"/>
  </r>
  <r>
    <x v="32"/>
    <n v="1302.7922360000002"/>
    <s v="SGD"/>
    <x v="12"/>
  </r>
  <r>
    <x v="11"/>
    <n v="2121.4428159999998"/>
    <s v="SGD"/>
    <x v="12"/>
  </r>
  <r>
    <x v="10"/>
    <n v="1336.372376"/>
    <s v="SGD"/>
    <x v="12"/>
  </r>
  <r>
    <x v="63"/>
    <n v="2025.1080360000001"/>
    <s v="SGD"/>
    <x v="12"/>
  </r>
  <r>
    <x v="11"/>
    <n v="1289.199824"/>
    <s v="SGD"/>
    <x v="12"/>
  </r>
  <r>
    <x v="10"/>
    <n v="2021.0685919999999"/>
    <s v="SGD"/>
    <x v="12"/>
  </r>
  <r>
    <x v="63"/>
    <n v="1848.274212"/>
    <s v="SGD"/>
    <x v="12"/>
  </r>
  <r>
    <x v="0"/>
    <n v="1985.952288"/>
    <s v="SGD"/>
    <x v="12"/>
  </r>
  <r>
    <x v="0"/>
    <n v="3875.562492"/>
    <s v="SGD"/>
    <x v="21"/>
  </r>
  <r>
    <x v="28"/>
    <n v="4085.7593279999996"/>
    <s v="SGD"/>
    <x v="21"/>
  </r>
  <r>
    <x v="33"/>
    <n v="4287.1853879999999"/>
    <s v="SGD"/>
    <x v="21"/>
  </r>
  <r>
    <x v="35"/>
    <n v="2991.9780240000005"/>
    <s v="SGD"/>
    <x v="21"/>
  </r>
  <r>
    <x v="34"/>
    <n v="3664.0761680000001"/>
    <s v="SGD"/>
    <x v="21"/>
  </r>
  <r>
    <x v="22"/>
    <n v="3922.9780680000003"/>
    <s v="SGD"/>
    <x v="21"/>
  </r>
  <r>
    <x v="36"/>
    <n v="3695.4578040000001"/>
    <s v="SGD"/>
    <x v="21"/>
  </r>
  <r>
    <x v="19"/>
    <n v="2932.286748"/>
    <s v="SGD"/>
    <x v="21"/>
  </r>
  <r>
    <x v="20"/>
    <n v="3496.360392"/>
    <s v="SGD"/>
    <x v="21"/>
  </r>
  <r>
    <x v="11"/>
    <n v="3091.390112"/>
    <s v="SGD"/>
    <x v="21"/>
  </r>
  <r>
    <x v="10"/>
    <n v="3649.8728759999999"/>
    <s v="SGD"/>
    <x v="21"/>
  </r>
  <r>
    <x v="63"/>
    <n v="2755.0614959999998"/>
    <s v="SGD"/>
    <x v="21"/>
  </r>
  <r>
    <x v="0"/>
    <n v="1526.0280399999999"/>
    <s v="SGD"/>
    <x v="0"/>
  </r>
  <r>
    <x v="28"/>
    <n v="1144.1988240000001"/>
    <s v="SGD"/>
    <x v="0"/>
  </r>
  <r>
    <x v="33"/>
    <n v="1370.1224999999999"/>
    <s v="SGD"/>
    <x v="0"/>
  </r>
  <r>
    <x v="34"/>
    <n v="1470.1388280000001"/>
    <s v="SGD"/>
    <x v="0"/>
  </r>
  <r>
    <x v="35"/>
    <n v="1437.4886199999999"/>
    <s v="SGD"/>
    <x v="0"/>
  </r>
  <r>
    <x v="22"/>
    <n v="1403.8885600000001"/>
    <s v="SGD"/>
    <x v="0"/>
  </r>
  <r>
    <x v="36"/>
    <n v="1064.728648"/>
    <s v="SGD"/>
    <x v="0"/>
  </r>
  <r>
    <x v="32"/>
    <n v="1313.609792"/>
    <s v="SGD"/>
    <x v="0"/>
  </r>
  <r>
    <x v="5"/>
    <n v="1176.30422"/>
    <s v="SGD"/>
    <x v="0"/>
  </r>
  <r>
    <x v="15"/>
    <n v="14.116850999999999"/>
    <s v="USD"/>
    <x v="30"/>
  </r>
  <r>
    <x v="15"/>
    <n v="36.700999999999993"/>
    <s v="USD"/>
    <x v="6"/>
  </r>
  <r>
    <x v="0"/>
    <n v="1599.0457959999999"/>
    <s v="SGD"/>
    <x v="11"/>
  </r>
  <r>
    <x v="11"/>
    <n v="1497.865808"/>
    <s v="SGD"/>
    <x v="11"/>
  </r>
  <r>
    <x v="10"/>
    <n v="1174.6156679999999"/>
    <s v="SGD"/>
    <x v="11"/>
  </r>
  <r>
    <x v="63"/>
    <n v="1868.615188"/>
    <s v="SGD"/>
    <x v="11"/>
  </r>
  <r>
    <x v="32"/>
    <n v="1253.132672"/>
    <s v="SGD"/>
    <x v="11"/>
  </r>
  <r>
    <x v="30"/>
    <n v="1277.4513399999998"/>
    <s v="SGD"/>
    <x v="11"/>
  </r>
  <r>
    <x v="36"/>
    <n v="1946.6285479999999"/>
    <s v="SGD"/>
    <x v="11"/>
  </r>
  <r>
    <x v="33"/>
    <n v="1741.597632"/>
    <s v="SGD"/>
    <x v="11"/>
  </r>
  <r>
    <x v="28"/>
    <n v="1847.8190399999999"/>
    <s v="SGD"/>
    <x v="11"/>
  </r>
  <r>
    <x v="22"/>
    <n v="1531.642824"/>
    <s v="SGD"/>
    <x v="11"/>
  </r>
  <r>
    <x v="35"/>
    <n v="1376.868408"/>
    <s v="SGD"/>
    <x v="11"/>
  </r>
  <r>
    <x v="34"/>
    <n v="2007.8699320000001"/>
    <s v="SGD"/>
    <x v="11"/>
  </r>
  <r>
    <x v="10"/>
    <n v="1476.1623039999999"/>
    <s v="SGD"/>
    <x v="11"/>
  </r>
  <r>
    <x v="0"/>
    <n v="1710.9785999999999"/>
    <s v="SGD"/>
    <x v="11"/>
  </r>
  <r>
    <x v="4"/>
    <n v="1634.4486159999999"/>
    <s v="SGD"/>
    <x v="11"/>
  </r>
  <r>
    <x v="5"/>
    <n v="1269.602196"/>
    <s v="SGD"/>
    <x v="11"/>
  </r>
  <r>
    <x v="11"/>
    <n v="1759.158772"/>
    <s v="SGD"/>
    <x v="11"/>
  </r>
  <r>
    <x v="63"/>
    <n v="1911.9428479999999"/>
    <s v="SGD"/>
    <x v="11"/>
  </r>
  <r>
    <x v="0"/>
    <n v="2889.7187039999999"/>
    <s v="SGD"/>
    <x v="14"/>
  </r>
  <r>
    <x v="35"/>
    <n v="2071.322768"/>
    <s v="SGD"/>
    <x v="14"/>
  </r>
  <r>
    <x v="33"/>
    <n v="2620.9474399999999"/>
    <s v="SGD"/>
    <x v="14"/>
  </r>
  <r>
    <x v="28"/>
    <n v="2359.2803120000003"/>
    <s v="SGD"/>
    <x v="14"/>
  </r>
  <r>
    <x v="20"/>
    <n v="2425.60196"/>
    <s v="SGD"/>
    <x v="14"/>
  </r>
  <r>
    <x v="19"/>
    <n v="2571.2669599999999"/>
    <s v="SGD"/>
    <x v="14"/>
  </r>
  <r>
    <x v="36"/>
    <n v="3268.1422640000001"/>
    <s v="SGD"/>
    <x v="14"/>
  </r>
  <r>
    <x v="22"/>
    <n v="3505.843308"/>
    <s v="SGD"/>
    <x v="14"/>
  </r>
  <r>
    <x v="34"/>
    <n v="2656.572036"/>
    <s v="SGD"/>
    <x v="14"/>
  </r>
  <r>
    <x v="4"/>
    <n v="2989.60356"/>
    <s v="SGD"/>
    <x v="14"/>
  </r>
  <r>
    <x v="15"/>
    <n v="19.854897999999999"/>
    <s v="USD"/>
    <x v="17"/>
  </r>
  <r>
    <x v="15"/>
    <n v="29.364915999999997"/>
    <s v="USD"/>
    <x v="11"/>
  </r>
  <r>
    <x v="30"/>
    <n v="24514.82"/>
    <s v="GBP"/>
    <x v="34"/>
  </r>
  <r>
    <x v="0"/>
    <n v="21768.69"/>
    <s v="GBP"/>
    <x v="34"/>
  </r>
  <r>
    <x v="1"/>
    <n v="22137.45"/>
    <s v="GBP"/>
    <x v="34"/>
  </r>
  <r>
    <x v="11"/>
    <n v="22412.74"/>
    <s v="GBP"/>
    <x v="34"/>
  </r>
  <r>
    <x v="19"/>
    <n v="37474.199999999997"/>
    <s v="GBP"/>
    <x v="34"/>
  </r>
  <r>
    <x v="40"/>
    <n v="1324.72"/>
    <s v="GBP"/>
    <x v="43"/>
  </r>
  <r>
    <x v="40"/>
    <n v="1323.76"/>
    <s v="GBP"/>
    <x v="47"/>
  </r>
  <r>
    <x v="7"/>
    <n v="2760.33"/>
    <s v="GBP"/>
    <x v="17"/>
  </r>
  <r>
    <x v="10"/>
    <n v="2538.65"/>
    <s v="GBP"/>
    <x v="17"/>
  </r>
  <r>
    <x v="9"/>
    <n v="1779.79"/>
    <s v="GBP"/>
    <x v="17"/>
  </r>
  <r>
    <x v="18"/>
    <n v="1929.17"/>
    <s v="GBP"/>
    <x v="17"/>
  </r>
  <r>
    <x v="7"/>
    <n v="1666.68"/>
    <s v="GBP"/>
    <x v="13"/>
  </r>
  <r>
    <x v="0"/>
    <n v="2224"/>
    <s v="GBP"/>
    <x v="36"/>
  </r>
  <r>
    <x v="0"/>
    <n v="2241.38"/>
    <s v="GBP"/>
    <x v="56"/>
  </r>
  <r>
    <x v="0"/>
    <n v="2404.88"/>
    <s v="GBP"/>
    <x v="57"/>
  </r>
  <r>
    <x v="0"/>
    <n v="3150.86"/>
    <s v="GBP"/>
    <x v="43"/>
  </r>
  <r>
    <x v="0"/>
    <n v="3416.61"/>
    <s v="GBP"/>
    <x v="41"/>
  </r>
  <r>
    <x v="0"/>
    <n v="2267.94"/>
    <s v="GBP"/>
    <x v="47"/>
  </r>
  <r>
    <x v="0"/>
    <n v="2688.62"/>
    <s v="GBP"/>
    <x v="18"/>
  </r>
  <r>
    <x v="0"/>
    <n v="2724"/>
    <s v="GBP"/>
    <x v="18"/>
  </r>
  <r>
    <x v="0"/>
    <n v="2413.04"/>
    <s v="GBP"/>
    <x v="50"/>
  </r>
  <r>
    <x v="7"/>
    <n v="1350.54"/>
    <s v="GBP"/>
    <x v="57"/>
  </r>
  <r>
    <x v="7"/>
    <n v="1670.87"/>
    <s v="GBP"/>
    <x v="43"/>
  </r>
  <r>
    <x v="0"/>
    <n v="2731.91"/>
    <s v="GBP"/>
    <x v="42"/>
  </r>
  <r>
    <x v="0"/>
    <n v="2753.44"/>
    <s v="GBP"/>
    <x v="58"/>
  </r>
  <r>
    <x v="0"/>
    <n v="1964.33"/>
    <s v="GBP"/>
    <x v="44"/>
  </r>
  <r>
    <x v="0"/>
    <n v="3136.78"/>
    <s v="GBP"/>
    <x v="23"/>
  </r>
  <r>
    <x v="10"/>
    <n v="3620.45"/>
    <s v="GBP"/>
    <x v="23"/>
  </r>
  <r>
    <x v="9"/>
    <n v="2409.13"/>
    <s v="GBP"/>
    <x v="23"/>
  </r>
  <r>
    <x v="18"/>
    <n v="2545.56"/>
    <s v="GBP"/>
    <x v="23"/>
  </r>
  <r>
    <x v="0"/>
    <n v="3688.84"/>
    <s v="GBP"/>
    <x v="35"/>
  </r>
  <r>
    <x v="18"/>
    <n v="2654"/>
    <s v="GBP"/>
    <x v="35"/>
  </r>
  <r>
    <x v="9"/>
    <n v="3567.81"/>
    <s v="GBP"/>
    <x v="35"/>
  </r>
  <r>
    <x v="10"/>
    <n v="4025.17"/>
    <s v="GBP"/>
    <x v="35"/>
  </r>
  <r>
    <x v="0"/>
    <n v="4481.59"/>
    <s v="GBP"/>
    <x v="25"/>
  </r>
  <r>
    <x v="10"/>
    <n v="4657.58"/>
    <s v="GBP"/>
    <x v="25"/>
  </r>
  <r>
    <x v="18"/>
    <n v="2830.27"/>
    <s v="GBP"/>
    <x v="25"/>
  </r>
  <r>
    <x v="9"/>
    <n v="3628.82"/>
    <s v="GBP"/>
    <x v="25"/>
  </r>
  <r>
    <x v="27"/>
    <n v="4629.68"/>
    <s v="GBP"/>
    <x v="25"/>
  </r>
  <r>
    <x v="10"/>
    <n v="4624.13"/>
    <s v="GBP"/>
    <x v="25"/>
  </r>
  <r>
    <x v="11"/>
    <n v="3024.83"/>
    <s v="GBP"/>
    <x v="25"/>
  </r>
  <r>
    <x v="9"/>
    <n v="4568.75"/>
    <s v="GBP"/>
    <x v="25"/>
  </r>
  <r>
    <x v="18"/>
    <n v="4632.78"/>
    <s v="GBP"/>
    <x v="25"/>
  </r>
  <r>
    <x v="0"/>
    <n v="4053.81"/>
    <s v="GBP"/>
    <x v="19"/>
  </r>
  <r>
    <x v="10"/>
    <n v="3027.22"/>
    <s v="GBP"/>
    <x v="19"/>
  </r>
  <r>
    <x v="9"/>
    <n v="2829.34"/>
    <s v="GBP"/>
    <x v="19"/>
  </r>
  <r>
    <x v="18"/>
    <n v="4161.7700000000004"/>
    <s v="GBP"/>
    <x v="19"/>
  </r>
  <r>
    <x v="0"/>
    <n v="3500.24"/>
    <s v="GBP"/>
    <x v="32"/>
  </r>
  <r>
    <x v="18"/>
    <n v="3376.95"/>
    <s v="GBP"/>
    <x v="32"/>
  </r>
  <r>
    <x v="10"/>
    <n v="2194.4299999999998"/>
    <s v="GBP"/>
    <x v="32"/>
  </r>
  <r>
    <x v="9"/>
    <n v="2883.96"/>
    <s v="GBP"/>
    <x v="32"/>
  </r>
  <r>
    <x v="0"/>
    <n v="2409.81"/>
    <s v="GBP"/>
    <x v="3"/>
  </r>
  <r>
    <x v="7"/>
    <n v="1888.08"/>
    <s v="GBP"/>
    <x v="32"/>
  </r>
  <r>
    <x v="7"/>
    <n v="1849.22"/>
    <s v="GBP"/>
    <x v="32"/>
  </r>
  <r>
    <x v="18"/>
    <n v="1593.49"/>
    <s v="GBP"/>
    <x v="32"/>
  </r>
  <r>
    <x v="9"/>
    <n v="2160.91"/>
    <s v="GBP"/>
    <x v="32"/>
  </r>
  <r>
    <x v="10"/>
    <n v="1631.2"/>
    <s v="GBP"/>
    <x v="32"/>
  </r>
  <r>
    <x v="40"/>
    <n v="2349.73"/>
    <s v="GBP"/>
    <x v="59"/>
  </r>
  <r>
    <x v="40"/>
    <n v="2391.2800000000002"/>
    <s v="GBP"/>
    <x v="56"/>
  </r>
  <r>
    <x v="40"/>
    <n v="2391.2600000000002"/>
    <s v="GBP"/>
    <x v="50"/>
  </r>
  <r>
    <x v="40"/>
    <n v="4374.57"/>
    <s v="GBP"/>
    <x v="44"/>
  </r>
  <r>
    <x v="40"/>
    <n v="4733.49"/>
    <s v="GBP"/>
    <x v="44"/>
  </r>
  <r>
    <x v="40"/>
    <n v="4857.51"/>
    <s v="GBP"/>
    <x v="3"/>
  </r>
  <r>
    <x v="40"/>
    <n v="1052.93"/>
    <s v="GBP"/>
    <x v="25"/>
  </r>
  <r>
    <x v="40"/>
    <n v="1415.25"/>
    <s v="GBP"/>
    <x v="32"/>
  </r>
  <r>
    <x v="40"/>
    <n v="1238.1400000000001"/>
    <s v="GBP"/>
    <x v="28"/>
  </r>
  <r>
    <x v="40"/>
    <n v="1398.38"/>
    <s v="GBP"/>
    <x v="48"/>
  </r>
  <r>
    <x v="40"/>
    <n v="1141.45"/>
    <s v="GBP"/>
    <x v="8"/>
  </r>
  <r>
    <x v="40"/>
    <n v="1389.8"/>
    <s v="GBP"/>
    <x v="16"/>
  </r>
  <r>
    <x v="40"/>
    <n v="1050.43"/>
    <s v="GBP"/>
    <x v="49"/>
  </r>
  <r>
    <x v="40"/>
    <n v="1220.1500000000001"/>
    <s v="GBP"/>
    <x v="9"/>
  </r>
  <r>
    <x v="0"/>
    <n v="5992.01"/>
    <s v="GBP"/>
    <x v="19"/>
  </r>
  <r>
    <x v="0"/>
    <n v="5613.17"/>
    <s v="GBP"/>
    <x v="45"/>
  </r>
  <r>
    <x v="27"/>
    <n v="6463.98"/>
    <s v="GBP"/>
    <x v="10"/>
  </r>
  <r>
    <x v="40"/>
    <n v="1296.51"/>
    <s v="GBP"/>
    <x v="28"/>
  </r>
  <r>
    <x v="40"/>
    <n v="3667.32"/>
    <s v="GBP"/>
    <x v="10"/>
  </r>
  <r>
    <x v="40"/>
    <n v="1489.2"/>
    <s v="GBP"/>
    <x v="45"/>
  </r>
  <r>
    <x v="0"/>
    <n v="4476.3999999999996"/>
    <s v="GBP"/>
    <x v="20"/>
  </r>
  <r>
    <x v="40"/>
    <n v="1501.05"/>
    <s v="GBP"/>
    <x v="40"/>
  </r>
  <r>
    <x v="40"/>
    <n v="3642.67"/>
    <s v="GBP"/>
    <x v="6"/>
  </r>
  <r>
    <x v="0"/>
    <n v="4606.63"/>
    <s v="GBP"/>
    <x v="8"/>
  </r>
  <r>
    <x v="0"/>
    <n v="6731.22"/>
    <s v="GBP"/>
    <x v="11"/>
  </r>
  <r>
    <x v="0"/>
    <n v="5646.4"/>
    <s v="GBP"/>
    <x v="49"/>
  </r>
  <r>
    <x v="1"/>
    <n v="4011.97"/>
    <s v="GBP"/>
    <x v="1"/>
  </r>
  <r>
    <x v="27"/>
    <n v="852.65718299999992"/>
    <s v="USD"/>
    <x v="26"/>
  </r>
  <r>
    <x v="4"/>
    <n v="962.51630999999998"/>
    <s v="USD"/>
    <x v="26"/>
  </r>
  <r>
    <x v="5"/>
    <n v="1166.9913009999998"/>
    <s v="USD"/>
    <x v="26"/>
  </r>
  <r>
    <x v="21"/>
    <n v="843.69527899999991"/>
    <s v="USD"/>
    <x v="26"/>
  </r>
  <r>
    <x v="12"/>
    <n v="1079.4741649999999"/>
    <s v="USD"/>
    <x v="26"/>
  </r>
  <r>
    <x v="10"/>
    <n v="977.4563609999999"/>
    <s v="USD"/>
    <x v="26"/>
  </r>
  <r>
    <x v="11"/>
    <n v="1224.6369099999997"/>
    <s v="USD"/>
    <x v="26"/>
  </r>
  <r>
    <x v="9"/>
    <n v="1302.5603359999998"/>
    <s v="USD"/>
    <x v="26"/>
  </r>
  <r>
    <x v="18"/>
    <n v="1409.859997"/>
    <s v="USD"/>
    <x v="26"/>
  </r>
  <r>
    <x v="1"/>
    <n v="2285.4323239999994"/>
    <s v="USD"/>
    <x v="39"/>
  </r>
  <r>
    <x v="0"/>
    <n v="2411.4460650000001"/>
    <s v="USD"/>
    <x v="39"/>
  </r>
  <r>
    <x v="19"/>
    <n v="2665.5294889999996"/>
    <s v="USD"/>
    <x v="39"/>
  </r>
  <r>
    <x v="21"/>
    <n v="3097.8967669999997"/>
    <s v="USD"/>
    <x v="39"/>
  </r>
  <r>
    <x v="5"/>
    <n v="2027.55189"/>
    <s v="USD"/>
    <x v="39"/>
  </r>
  <r>
    <x v="4"/>
    <n v="2056.9463039999996"/>
    <s v="USD"/>
    <x v="39"/>
  </r>
  <r>
    <x v="31"/>
    <n v="2947.7306809999995"/>
    <s v="USD"/>
    <x v="39"/>
  </r>
  <r>
    <x v="7"/>
    <n v="2434.3190199999995"/>
    <s v="USD"/>
    <x v="39"/>
  </r>
  <r>
    <x v="12"/>
    <n v="3018.3509509999999"/>
    <s v="USD"/>
    <x v="39"/>
  </r>
  <r>
    <x v="18"/>
    <n v="3415.8934389999995"/>
    <s v="USD"/>
    <x v="39"/>
  </r>
  <r>
    <x v="11"/>
    <n v="2187.5627619999996"/>
    <s v="USD"/>
    <x v="39"/>
  </r>
  <r>
    <x v="10"/>
    <n v="2529.6212269999996"/>
    <s v="USD"/>
    <x v="39"/>
  </r>
  <r>
    <x v="9"/>
    <n v="2703.5565269999997"/>
    <s v="USD"/>
    <x v="39"/>
  </r>
  <r>
    <x v="1"/>
    <n v="29.780631999999997"/>
    <s v="USD"/>
    <x v="53"/>
  </r>
  <r>
    <x v="0"/>
    <n v="958.74845499999992"/>
    <s v="USD"/>
    <x v="0"/>
  </r>
  <r>
    <x v="21"/>
    <n v="862.74378400000001"/>
    <s v="USD"/>
    <x v="0"/>
  </r>
  <r>
    <x v="12"/>
    <n v="1226.6053869999998"/>
    <s v="USD"/>
    <x v="0"/>
  </r>
  <r>
    <x v="5"/>
    <n v="1059.2975329999999"/>
    <s v="USD"/>
    <x v="0"/>
  </r>
  <r>
    <x v="4"/>
    <n v="943.70481799999982"/>
    <s v="USD"/>
    <x v="0"/>
  </r>
  <r>
    <x v="11"/>
    <n v="1024.0402199999999"/>
    <s v="USD"/>
    <x v="0"/>
  </r>
  <r>
    <x v="10"/>
    <n v="1019.6179209999999"/>
    <s v="USD"/>
    <x v="0"/>
  </r>
  <r>
    <x v="18"/>
    <n v="911.65112499999998"/>
    <s v="USD"/>
    <x v="0"/>
  </r>
  <r>
    <x v="9"/>
    <n v="1260.3980899999999"/>
    <s v="USD"/>
    <x v="0"/>
  </r>
  <r>
    <x v="0"/>
    <n v="1975.4340689999999"/>
    <s v="USD"/>
    <x v="5"/>
  </r>
  <r>
    <x v="1"/>
    <n v="2257.7278710000001"/>
    <s v="USD"/>
    <x v="5"/>
  </r>
  <r>
    <x v="21"/>
    <n v="2037.4584159999999"/>
    <s v="USD"/>
    <x v="5"/>
  </r>
  <r>
    <x v="19"/>
    <n v="2806.3193269999997"/>
    <s v="USD"/>
    <x v="5"/>
  </r>
  <r>
    <x v="5"/>
    <n v="2094.349768"/>
    <s v="USD"/>
    <x v="5"/>
  </r>
  <r>
    <x v="4"/>
    <n v="3241.8343159999995"/>
    <s v="USD"/>
    <x v="5"/>
  </r>
  <r>
    <x v="31"/>
    <n v="2206.900416"/>
    <s v="USD"/>
    <x v="5"/>
  </r>
  <r>
    <x v="11"/>
    <n v="2884.0722820000001"/>
    <s v="USD"/>
    <x v="5"/>
  </r>
  <r>
    <x v="10"/>
    <n v="3228.5499260000001"/>
    <s v="USD"/>
    <x v="5"/>
  </r>
  <r>
    <x v="9"/>
    <n v="3210.0145489999995"/>
    <s v="USD"/>
    <x v="5"/>
  </r>
  <r>
    <x v="18"/>
    <n v="3366.5638649999996"/>
    <s v="USD"/>
    <x v="5"/>
  </r>
  <r>
    <x v="7"/>
    <n v="3133.7111119999995"/>
    <s v="USD"/>
    <x v="5"/>
  </r>
  <r>
    <x v="12"/>
    <n v="3143.3782239999996"/>
    <s v="USD"/>
    <x v="5"/>
  </r>
  <r>
    <x v="0"/>
    <n v="1137.9004419999999"/>
    <s v="USD"/>
    <x v="1"/>
  </r>
  <r>
    <x v="4"/>
    <n v="1266.475021"/>
    <s v="USD"/>
    <x v="1"/>
  </r>
  <r>
    <x v="5"/>
    <n v="1255.446199"/>
    <s v="USD"/>
    <x v="1"/>
  </r>
  <r>
    <x v="21"/>
    <n v="914.70931299999995"/>
    <s v="USD"/>
    <x v="1"/>
  </r>
  <r>
    <x v="12"/>
    <n v="1350.0140429999999"/>
    <s v="USD"/>
    <x v="1"/>
  </r>
  <r>
    <x v="10"/>
    <n v="1378.591774"/>
    <s v="USD"/>
    <x v="1"/>
  </r>
  <r>
    <x v="11"/>
    <n v="1303.1722479999999"/>
    <s v="USD"/>
    <x v="1"/>
  </r>
  <r>
    <x v="18"/>
    <n v="1066.3101679999997"/>
    <s v="USD"/>
    <x v="1"/>
  </r>
  <r>
    <x v="9"/>
    <n v="1117.534817"/>
    <s v="USD"/>
    <x v="1"/>
  </r>
  <r>
    <x v="0"/>
    <n v="2989.4525149999999"/>
    <s v="USD"/>
    <x v="46"/>
  </r>
  <r>
    <x v="0"/>
    <n v="3145.462978"/>
    <s v="USD"/>
    <x v="46"/>
  </r>
  <r>
    <x v="5"/>
    <n v="2871.2066949999994"/>
    <s v="USD"/>
    <x v="46"/>
  </r>
  <r>
    <x v="4"/>
    <n v="3172.1415179999995"/>
    <s v="USD"/>
    <x v="46"/>
  </r>
  <r>
    <x v="1"/>
    <n v="2756.989067"/>
    <s v="USD"/>
    <x v="46"/>
  </r>
  <r>
    <x v="31"/>
    <n v="2054.000963"/>
    <s v="USD"/>
    <x v="46"/>
  </r>
  <r>
    <x v="19"/>
    <n v="1977.0557729999998"/>
    <s v="USD"/>
    <x v="46"/>
  </r>
  <r>
    <x v="21"/>
    <n v="2495.5479499999997"/>
    <s v="USD"/>
    <x v="46"/>
  </r>
  <r>
    <x v="12"/>
    <n v="2218.2629769999999"/>
    <s v="USD"/>
    <x v="46"/>
  </r>
  <r>
    <x v="10"/>
    <n v="1884.7369799999999"/>
    <s v="USD"/>
    <x v="46"/>
  </r>
  <r>
    <x v="0"/>
    <n v="7202.52"/>
    <s v="GBP"/>
    <x v="34"/>
  </r>
  <r>
    <x v="40"/>
    <n v="76.430346999999998"/>
    <s v="USD"/>
    <x v="56"/>
  </r>
  <r>
    <x v="40"/>
    <n v="61.777043999999989"/>
    <s v="USD"/>
    <x v="56"/>
  </r>
  <r>
    <x v="1"/>
    <n v="672.59178699999995"/>
    <s v="USD"/>
    <x v="37"/>
  </r>
  <r>
    <x v="40"/>
    <n v="66.909695999999997"/>
    <s v="USD"/>
    <x v="23"/>
  </r>
  <r>
    <x v="1"/>
    <n v="113.55255099999999"/>
    <s v="USD"/>
    <x v="44"/>
  </r>
  <r>
    <x v="73"/>
    <n v="2023.5248240000001"/>
    <s v="HKD"/>
    <x v="32"/>
  </r>
  <r>
    <x v="1"/>
    <n v="859.58801699999992"/>
    <s v="HKD"/>
    <x v="48"/>
  </r>
  <r>
    <x v="1"/>
    <n v="986.96476699999994"/>
    <s v="HKD"/>
    <x v="30"/>
  </r>
  <r>
    <x v="1"/>
    <n v="473.28056099999998"/>
    <s v="HKD"/>
    <x v="16"/>
  </r>
  <r>
    <x v="1"/>
    <n v="239.589381"/>
    <s v="HKD"/>
    <x v="16"/>
  </r>
  <r>
    <x v="1"/>
    <n v="2654.9560110000002"/>
    <s v="HKD"/>
    <x v="2"/>
  </r>
  <r>
    <x v="8"/>
    <n v="0"/>
    <s v="GBP"/>
    <x v="4"/>
  </r>
  <r>
    <x v="1"/>
    <n v="780.079069"/>
    <s v="USD"/>
    <x v="12"/>
  </r>
  <r>
    <x v="0"/>
    <n v="737.53266299999996"/>
    <s v="USD"/>
    <x v="6"/>
  </r>
  <r>
    <x v="36"/>
    <n v="746.98402799999985"/>
    <s v="USD"/>
    <x v="6"/>
  </r>
  <r>
    <x v="35"/>
    <n v="666.90793399999995"/>
    <s v="USD"/>
    <x v="6"/>
  </r>
  <r>
    <x v="34"/>
    <n v="749.66971799999988"/>
    <s v="USD"/>
    <x v="6"/>
  </r>
  <r>
    <x v="11"/>
    <n v="469.34336399999995"/>
    <s v="USD"/>
    <x v="6"/>
  </r>
  <r>
    <x v="9"/>
    <n v="766.46299799999997"/>
    <s v="USD"/>
    <x v="6"/>
  </r>
  <r>
    <x v="10"/>
    <n v="781.54710899999998"/>
    <s v="USD"/>
    <x v="6"/>
  </r>
  <r>
    <x v="18"/>
    <n v="711.27429799999993"/>
    <s v="USD"/>
    <x v="6"/>
  </r>
  <r>
    <x v="1"/>
    <n v="2030.8604679999999"/>
    <s v="USD"/>
    <x v="11"/>
  </r>
  <r>
    <x v="1"/>
    <n v="2039.7143269999999"/>
    <s v="USD"/>
    <x v="11"/>
  </r>
  <r>
    <x v="0"/>
    <n v="62583.31"/>
    <s v="GBP"/>
    <x v="15"/>
  </r>
  <r>
    <x v="1"/>
    <n v="55532.11"/>
    <s v="GBP"/>
    <x v="15"/>
  </r>
  <r>
    <x v="19"/>
    <n v="49636.62"/>
    <s v="GBP"/>
    <x v="15"/>
  </r>
  <r>
    <x v="20"/>
    <n v="45032.92"/>
    <s v="GBP"/>
    <x v="15"/>
  </r>
  <r>
    <x v="31"/>
    <n v="41991.83"/>
    <s v="GBP"/>
    <x v="15"/>
  </r>
  <r>
    <x v="5"/>
    <n v="39857.39"/>
    <s v="GBP"/>
    <x v="15"/>
  </r>
  <r>
    <x v="0"/>
    <n v="53927.42"/>
    <s v="GBP"/>
    <x v="25"/>
  </r>
  <r>
    <x v="5"/>
    <n v="41205.03"/>
    <s v="GBP"/>
    <x v="25"/>
  </r>
  <r>
    <x v="31"/>
    <n v="53168.18"/>
    <s v="GBP"/>
    <x v="25"/>
  </r>
  <r>
    <x v="1"/>
    <n v="58564.91"/>
    <s v="GBP"/>
    <x v="25"/>
  </r>
  <r>
    <x v="19"/>
    <n v="40602.58"/>
    <s v="GBP"/>
    <x v="25"/>
  </r>
  <r>
    <x v="20"/>
    <n v="36558.949999999997"/>
    <s v="GBP"/>
    <x v="25"/>
  </r>
  <r>
    <x v="5"/>
    <n v="9776.9500000000007"/>
    <s v="GBP"/>
    <x v="35"/>
  </r>
  <r>
    <x v="0"/>
    <n v="10229.799999999999"/>
    <s v="GBP"/>
    <x v="35"/>
  </r>
  <r>
    <x v="0"/>
    <n v="12648.92"/>
    <s v="GBP"/>
    <x v="15"/>
  </r>
  <r>
    <x v="5"/>
    <n v="12479.05"/>
    <s v="GBP"/>
    <x v="15"/>
  </r>
  <r>
    <x v="0"/>
    <n v="59600.5"/>
    <s v="GBP"/>
    <x v="39"/>
  </r>
  <r>
    <x v="1"/>
    <n v="56434.13"/>
    <s v="GBP"/>
    <x v="39"/>
  </r>
  <r>
    <x v="5"/>
    <n v="55871.3"/>
    <s v="GBP"/>
    <x v="39"/>
  </r>
  <r>
    <x v="19"/>
    <n v="40237.03"/>
    <s v="GBP"/>
    <x v="39"/>
  </r>
  <r>
    <x v="20"/>
    <n v="42818.36"/>
    <s v="GBP"/>
    <x v="39"/>
  </r>
  <r>
    <x v="31"/>
    <n v="56495.05"/>
    <s v="GBP"/>
    <x v="39"/>
  </r>
  <r>
    <x v="12"/>
    <n v="45416.58"/>
    <s v="GBP"/>
    <x v="39"/>
  </r>
  <r>
    <x v="0"/>
    <n v="12081.18"/>
    <s v="GBP"/>
    <x v="26"/>
  </r>
  <r>
    <x v="5"/>
    <n v="9791.75"/>
    <s v="GBP"/>
    <x v="26"/>
  </r>
  <r>
    <x v="4"/>
    <n v="13472.05"/>
    <s v="GBP"/>
    <x v="26"/>
  </r>
  <r>
    <x v="1"/>
    <n v="118.25"/>
    <s v="GBP"/>
    <x v="34"/>
  </r>
  <r>
    <x v="5"/>
    <n v="13686.16"/>
    <s v="GBP"/>
    <x v="0"/>
  </r>
  <r>
    <x v="4"/>
    <n v="8945.18"/>
    <s v="GBP"/>
    <x v="0"/>
  </r>
  <r>
    <x v="0"/>
    <n v="8860.41"/>
    <s v="GBP"/>
    <x v="0"/>
  </r>
  <r>
    <x v="1"/>
    <n v="55395.79"/>
    <s v="GBP"/>
    <x v="5"/>
  </r>
  <r>
    <x v="19"/>
    <n v="54292.11"/>
    <s v="GBP"/>
    <x v="5"/>
  </r>
  <r>
    <x v="20"/>
    <n v="50857.36"/>
    <s v="GBP"/>
    <x v="5"/>
  </r>
  <r>
    <x v="31"/>
    <n v="42453.37"/>
    <s v="GBP"/>
    <x v="5"/>
  </r>
  <r>
    <x v="5"/>
    <n v="39278.120000000003"/>
    <s v="GBP"/>
    <x v="5"/>
  </r>
  <r>
    <x v="0"/>
    <n v="43904.22"/>
    <s v="GBP"/>
    <x v="5"/>
  </r>
  <r>
    <x v="4"/>
    <n v="51965.89"/>
    <s v="GBP"/>
    <x v="5"/>
  </r>
  <r>
    <x v="1"/>
    <n v="165.06"/>
    <s v="GBP"/>
    <x v="20"/>
  </r>
  <r>
    <x v="19"/>
    <n v="46823.03"/>
    <s v="GBP"/>
    <x v="14"/>
  </r>
  <r>
    <x v="1"/>
    <n v="42106.96"/>
    <s v="GBP"/>
    <x v="14"/>
  </r>
  <r>
    <x v="31"/>
    <n v="44557.85"/>
    <s v="GBP"/>
    <x v="14"/>
  </r>
  <r>
    <x v="20"/>
    <n v="45548.89"/>
    <s v="GBP"/>
    <x v="14"/>
  </r>
  <r>
    <x v="0"/>
    <n v="43636.09"/>
    <s v="GBP"/>
    <x v="14"/>
  </r>
  <r>
    <x v="5"/>
    <n v="56678.59"/>
    <s v="GBP"/>
    <x v="14"/>
  </r>
  <r>
    <x v="4"/>
    <n v="48750.55"/>
    <s v="GBP"/>
    <x v="14"/>
  </r>
  <r>
    <x v="5"/>
    <n v="13038.01"/>
    <s v="GBP"/>
    <x v="1"/>
  </r>
  <r>
    <x v="0"/>
    <n v="10232.280000000001"/>
    <s v="GBP"/>
    <x v="1"/>
  </r>
  <r>
    <x v="4"/>
    <n v="12092.52"/>
    <s v="GBP"/>
    <x v="1"/>
  </r>
  <r>
    <x v="1"/>
    <n v="276.74"/>
    <s v="GBP"/>
    <x v="11"/>
  </r>
  <r>
    <x v="18"/>
    <n v="104.65"/>
    <s v="GBP"/>
    <x v="8"/>
  </r>
  <r>
    <x v="46"/>
    <n v="627.98"/>
    <s v="GBP"/>
    <x v="11"/>
  </r>
  <r>
    <x v="0"/>
    <n v="2961.17"/>
    <s v="GBP"/>
    <x v="19"/>
  </r>
  <r>
    <x v="0"/>
    <n v="4246.57"/>
    <s v="GBP"/>
    <x v="19"/>
  </r>
  <r>
    <x v="5"/>
    <n v="664.42427099999998"/>
    <s v="USD"/>
    <x v="30"/>
  </r>
  <r>
    <x v="4"/>
    <n v="734.72863799999993"/>
    <s v="USD"/>
    <x v="30"/>
  </r>
  <r>
    <x v="0"/>
    <n v="548.62163999999996"/>
    <s v="USD"/>
    <x v="30"/>
  </r>
  <r>
    <x v="74"/>
    <n v="0"/>
    <s v="GBP"/>
    <x v="45"/>
  </r>
  <r>
    <x v="0"/>
    <n v="3449.17"/>
    <s v="GBP"/>
    <x v="12"/>
  </r>
  <r>
    <x v="0"/>
    <n v="3805.08"/>
    <s v="GBP"/>
    <x v="2"/>
  </r>
  <r>
    <x v="18"/>
    <n v="148.38"/>
    <s v="GBP"/>
    <x v="8"/>
  </r>
  <r>
    <x v="0"/>
    <n v="2189.7600000000002"/>
    <s v="GBP"/>
    <x v="3"/>
  </r>
  <r>
    <x v="7"/>
    <n v="1689.8"/>
    <s v="GBP"/>
    <x v="7"/>
  </r>
  <r>
    <x v="0"/>
    <n v="261.72477799999996"/>
    <s v="USD"/>
    <x v="34"/>
  </r>
  <r>
    <x v="1"/>
    <n v="269.44193499999994"/>
    <s v="USD"/>
    <x v="34"/>
  </r>
  <r>
    <x v="0"/>
    <n v="322.76505799999995"/>
    <s v="USD"/>
    <x v="34"/>
  </r>
  <r>
    <x v="0"/>
    <n v="286.45507799999996"/>
    <s v="USD"/>
    <x v="7"/>
  </r>
  <r>
    <x v="1"/>
    <n v="298.22752399999996"/>
    <s v="USD"/>
    <x v="7"/>
  </r>
  <r>
    <x v="11"/>
    <n v="242.05304199999998"/>
    <s v="USD"/>
    <x v="7"/>
  </r>
  <r>
    <x v="10"/>
    <n v="243.076211"/>
    <s v="USD"/>
    <x v="7"/>
  </r>
  <r>
    <x v="18"/>
    <n v="208.76180499999998"/>
    <s v="USD"/>
    <x v="7"/>
  </r>
  <r>
    <x v="9"/>
    <n v="350.18413499999997"/>
    <s v="USD"/>
    <x v="7"/>
  </r>
  <r>
    <x v="0"/>
    <n v="235.27947799999998"/>
    <s v="USD"/>
    <x v="7"/>
  </r>
  <r>
    <x v="18"/>
    <n v="251.03621199999998"/>
    <s v="USD"/>
    <x v="7"/>
  </r>
  <r>
    <x v="18"/>
    <n v="256.38495399999999"/>
    <s v="USD"/>
    <x v="7"/>
  </r>
  <r>
    <x v="0"/>
    <n v="323.29567900000001"/>
    <s v="USD"/>
    <x v="55"/>
  </r>
  <r>
    <x v="1"/>
    <n v="316.32900599999999"/>
    <s v="USD"/>
    <x v="55"/>
  </r>
  <r>
    <x v="11"/>
    <n v="302.69647099999997"/>
    <s v="USD"/>
    <x v="55"/>
  </r>
  <r>
    <x v="7"/>
    <n v="76.487284999999986"/>
    <s v="USD"/>
    <x v="13"/>
  </r>
  <r>
    <x v="18"/>
    <n v="89.74"/>
    <s v="GBP"/>
    <x v="7"/>
  </r>
  <r>
    <x v="1"/>
    <n v="322.43920799999995"/>
    <s v="USD"/>
    <x v="14"/>
  </r>
  <r>
    <x v="0"/>
    <n v="276.49710199999998"/>
    <s v="USD"/>
    <x v="13"/>
  </r>
  <r>
    <x v="1"/>
    <n v="349.05394999999999"/>
    <s v="USD"/>
    <x v="13"/>
  </r>
  <r>
    <x v="8"/>
    <n v="492.26"/>
    <s v="GBP"/>
    <x v="25"/>
  </r>
  <r>
    <x v="0"/>
    <n v="15429.08"/>
    <s v="GBP"/>
    <x v="58"/>
  </r>
  <r>
    <x v="8"/>
    <n v="12646.54"/>
    <s v="GBP"/>
    <x v="58"/>
  </r>
  <r>
    <x v="14"/>
    <n v="10410.35"/>
    <s v="GBP"/>
    <x v="58"/>
  </r>
  <r>
    <x v="1"/>
    <n v="112.81132799999999"/>
    <s v="USD"/>
    <x v="1"/>
  </r>
  <r>
    <x v="1"/>
    <n v="41.167888999999995"/>
    <s v="USD"/>
    <x v="11"/>
  </r>
  <r>
    <x v="18"/>
    <n v="101.29"/>
    <s v="GBP"/>
    <x v="17"/>
  </r>
  <r>
    <x v="18"/>
    <n v="118.3"/>
    <s v="GBP"/>
    <x v="7"/>
  </r>
  <r>
    <x v="0"/>
    <n v="16624.43"/>
    <s v="GBP"/>
    <x v="33"/>
  </r>
  <r>
    <x v="25"/>
    <n v="11824.16"/>
    <s v="GBP"/>
    <x v="33"/>
  </r>
  <r>
    <x v="7"/>
    <n v="7562.76"/>
    <s v="GBP"/>
    <x v="25"/>
  </r>
  <r>
    <x v="25"/>
    <n v="9404.9"/>
    <s v="GBP"/>
    <x v="25"/>
  </r>
  <r>
    <x v="7"/>
    <n v="4181.82"/>
    <s v="GBP"/>
    <x v="19"/>
  </r>
  <r>
    <x v="7"/>
    <n v="19671.599999999999"/>
    <s v="GBP"/>
    <x v="20"/>
  </r>
  <r>
    <x v="7"/>
    <n v="23875.19"/>
    <s v="GBP"/>
    <x v="16"/>
  </r>
  <r>
    <x v="0"/>
    <n v="10951.28"/>
    <s v="GBP"/>
    <x v="0"/>
  </r>
  <r>
    <x v="12"/>
    <n v="11741.14"/>
    <s v="GBP"/>
    <x v="0"/>
  </r>
  <r>
    <x v="28"/>
    <n v="13557.54"/>
    <s v="GBP"/>
    <x v="0"/>
  </r>
  <r>
    <x v="22"/>
    <n v="10487.43"/>
    <s v="GBP"/>
    <x v="0"/>
  </r>
  <r>
    <x v="0"/>
    <n v="18733"/>
    <s v="GBP"/>
    <x v="0"/>
  </r>
  <r>
    <x v="12"/>
    <n v="12317.62"/>
    <s v="GBP"/>
    <x v="0"/>
  </r>
  <r>
    <x v="28"/>
    <n v="14238.42"/>
    <s v="GBP"/>
    <x v="0"/>
  </r>
  <r>
    <x v="22"/>
    <n v="11061.69"/>
    <s v="GBP"/>
    <x v="0"/>
  </r>
  <r>
    <x v="30"/>
    <n v="14496.65"/>
    <s v="GBP"/>
    <x v="0"/>
  </r>
  <r>
    <x v="0"/>
    <n v="3543.72"/>
    <s v="GBP"/>
    <x v="20"/>
  </r>
  <r>
    <x v="0"/>
    <n v="11260.3"/>
    <s v="GBP"/>
    <x v="1"/>
  </r>
  <r>
    <x v="30"/>
    <n v="18646.900000000001"/>
    <s v="GBP"/>
    <x v="1"/>
  </r>
  <r>
    <x v="28"/>
    <n v="13808.74"/>
    <s v="GBP"/>
    <x v="1"/>
  </r>
  <r>
    <x v="22"/>
    <n v="18019.009999999998"/>
    <s v="GBP"/>
    <x v="1"/>
  </r>
  <r>
    <x v="12"/>
    <n v="18481.060000000001"/>
    <s v="GBP"/>
    <x v="1"/>
  </r>
  <r>
    <x v="0"/>
    <n v="10758.28"/>
    <s v="GBP"/>
    <x v="22"/>
  </r>
  <r>
    <x v="48"/>
    <n v="9002.19"/>
    <s v="GBP"/>
    <x v="22"/>
  </r>
  <r>
    <x v="0"/>
    <n v="20637.2"/>
    <s v="GBP"/>
    <x v="1"/>
  </r>
  <r>
    <x v="28"/>
    <n v="17418.43"/>
    <s v="GBP"/>
    <x v="1"/>
  </r>
  <r>
    <x v="22"/>
    <n v="18768.189999999999"/>
    <s v="GBP"/>
    <x v="1"/>
  </r>
  <r>
    <x v="48"/>
    <n v="20512.72"/>
    <s v="GBP"/>
    <x v="1"/>
  </r>
  <r>
    <x v="11"/>
    <n v="18074.04"/>
    <s v="GBP"/>
    <x v="1"/>
  </r>
  <r>
    <x v="12"/>
    <n v="19713.84"/>
    <s v="GBP"/>
    <x v="1"/>
  </r>
  <r>
    <x v="40"/>
    <n v="66572.63"/>
    <s v="GBP"/>
    <x v="22"/>
  </r>
  <r>
    <x v="40"/>
    <n v="76676.44"/>
    <s v="GBP"/>
    <x v="22"/>
  </r>
  <r>
    <x v="40"/>
    <n v="68429.81"/>
    <s v="GBP"/>
    <x v="22"/>
  </r>
  <r>
    <x v="40"/>
    <n v="10380.42"/>
    <s v="GBP"/>
    <x v="13"/>
  </r>
  <r>
    <x v="27"/>
    <n v="279.23801499999996"/>
    <s v="USD"/>
    <x v="12"/>
  </r>
  <r>
    <x v="5"/>
    <n v="241.915156"/>
    <s v="USD"/>
    <x v="12"/>
  </r>
  <r>
    <x v="4"/>
    <n v="329.96394199999997"/>
    <s v="USD"/>
    <x v="12"/>
  </r>
  <r>
    <x v="22"/>
    <n v="222.04447999999999"/>
    <s v="USD"/>
    <x v="12"/>
  </r>
  <r>
    <x v="33"/>
    <n v="211.965768"/>
    <s v="USD"/>
    <x v="12"/>
  </r>
  <r>
    <x v="34"/>
    <n v="352.89383499999997"/>
    <s v="USD"/>
    <x v="12"/>
  </r>
  <r>
    <x v="10"/>
    <n v="338.39522499999998"/>
    <s v="USD"/>
    <x v="12"/>
  </r>
  <r>
    <x v="9"/>
    <n v="356.89733099999995"/>
    <s v="USD"/>
    <x v="12"/>
  </r>
  <r>
    <x v="18"/>
    <n v="337.03317199999998"/>
    <s v="USD"/>
    <x v="12"/>
  </r>
  <r>
    <x v="69"/>
    <n v="359.87"/>
    <s v="GBP"/>
    <x v="58"/>
  </r>
  <r>
    <x v="4"/>
    <n v="531.68052699999998"/>
    <s v="USD"/>
    <x v="5"/>
  </r>
  <r>
    <x v="5"/>
    <n v="695.42323899999997"/>
    <s v="USD"/>
    <x v="5"/>
  </r>
  <r>
    <x v="36"/>
    <n v="685.72011199999997"/>
    <s v="USD"/>
    <x v="5"/>
  </r>
  <r>
    <x v="33"/>
    <n v="589.89585899999997"/>
    <s v="USD"/>
    <x v="5"/>
  </r>
  <r>
    <x v="28"/>
    <n v="510.73180199999996"/>
    <s v="USD"/>
    <x v="5"/>
  </r>
  <r>
    <x v="34"/>
    <n v="553.72136399999999"/>
    <s v="USD"/>
    <x v="5"/>
  </r>
  <r>
    <x v="0"/>
    <n v="658.12507599999992"/>
    <s v="USD"/>
    <x v="5"/>
  </r>
  <r>
    <x v="0"/>
    <n v="747.29238499999997"/>
    <s v="USD"/>
    <x v="1"/>
  </r>
  <r>
    <x v="28"/>
    <n v="573.27579400000002"/>
    <s v="USD"/>
    <x v="1"/>
  </r>
  <r>
    <x v="33"/>
    <n v="512.91328199999998"/>
    <s v="USD"/>
    <x v="1"/>
  </r>
  <r>
    <x v="34"/>
    <n v="577.12459699999999"/>
    <s v="USD"/>
    <x v="1"/>
  </r>
  <r>
    <x v="36"/>
    <n v="501.53871599999997"/>
    <s v="USD"/>
    <x v="1"/>
  </r>
  <r>
    <x v="1"/>
    <n v="218.02"/>
    <s v="GBP"/>
    <x v="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A794D9-3CC5-471F-99E8-0CE7B0947CC5}" name="RevenueByProductMonth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5:BK82" firstHeaderRow="1" firstDataRow="2" firstDataCol="1"/>
  <pivotFields count="4">
    <pivotField axis="axisRow" compact="0" outline="0" showAll="0">
      <items count="76">
        <item x="69"/>
        <item x="54"/>
        <item x="61"/>
        <item x="31"/>
        <item x="2"/>
        <item x="5"/>
        <item x="34"/>
        <item x="32"/>
        <item x="65"/>
        <item x="9"/>
        <item x="39"/>
        <item x="14"/>
        <item x="64"/>
        <item x="18"/>
        <item x="25"/>
        <item x="51"/>
        <item x="62"/>
        <item x="30"/>
        <item x="70"/>
        <item x="19"/>
        <item x="28"/>
        <item x="8"/>
        <item x="20"/>
        <item x="16"/>
        <item x="60"/>
        <item x="56"/>
        <item x="10"/>
        <item x="58"/>
        <item x="52"/>
        <item x="41"/>
        <item x="37"/>
        <item x="57"/>
        <item x="48"/>
        <item x="22"/>
        <item x="21"/>
        <item x="59"/>
        <item x="1"/>
        <item x="38"/>
        <item x="55"/>
        <item x="27"/>
        <item x="11"/>
        <item x="63"/>
        <item x="74"/>
        <item x="26"/>
        <item x="53"/>
        <item x="36"/>
        <item x="33"/>
        <item x="40"/>
        <item x="50"/>
        <item x="49"/>
        <item x="71"/>
        <item x="72"/>
        <item x="47"/>
        <item x="13"/>
        <item x="66"/>
        <item x="68"/>
        <item x="67"/>
        <item x="4"/>
        <item x="15"/>
        <item x="44"/>
        <item x="45"/>
        <item x="43"/>
        <item x="46"/>
        <item x="42"/>
        <item x="3"/>
        <item x="35"/>
        <item x="0"/>
        <item x="17"/>
        <item x="12"/>
        <item x="29"/>
        <item x="7"/>
        <item x="73"/>
        <item x="23"/>
        <item x="6"/>
        <item x="24"/>
        <item t="default"/>
      </items>
    </pivotField>
    <pivotField dataField="1" compact="0" numFmtId="166" outline="0" showAll="0"/>
    <pivotField compact="0" outline="0" showAll="0"/>
    <pivotField axis="axisCol" compact="0" numFmtId="173" outline="0" showAll="0">
      <items count="61">
        <item x="36"/>
        <item x="59"/>
        <item x="56"/>
        <item x="57"/>
        <item x="43"/>
        <item x="42"/>
        <item x="41"/>
        <item x="37"/>
        <item x="18"/>
        <item x="50"/>
        <item x="47"/>
        <item x="51"/>
        <item x="58"/>
        <item x="44"/>
        <item x="3"/>
        <item x="52"/>
        <item x="23"/>
        <item x="35"/>
        <item x="15"/>
        <item x="24"/>
        <item x="25"/>
        <item x="19"/>
        <item x="32"/>
        <item x="27"/>
        <item x="33"/>
        <item x="29"/>
        <item x="28"/>
        <item x="10"/>
        <item x="53"/>
        <item x="26"/>
        <item x="39"/>
        <item x="4"/>
        <item x="34"/>
        <item x="45"/>
        <item x="48"/>
        <item x="31"/>
        <item x="30"/>
        <item x="16"/>
        <item x="40"/>
        <item x="20"/>
        <item x="12"/>
        <item x="0"/>
        <item x="5"/>
        <item x="21"/>
        <item x="6"/>
        <item x="7"/>
        <item x="8"/>
        <item x="2"/>
        <item x="17"/>
        <item x="9"/>
        <item x="38"/>
        <item x="22"/>
        <item x="11"/>
        <item x="1"/>
        <item x="46"/>
        <item x="14"/>
        <item x="13"/>
        <item x="55"/>
        <item x="49"/>
        <item x="54"/>
        <item t="default"/>
      </items>
    </pivotField>
  </pivotFields>
  <rowFields count="1">
    <field x="0"/>
  </rowFields>
  <rowItems count="7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 t="grand">
      <x/>
    </i>
  </rowItems>
  <colFields count="1">
    <field x="3"/>
  </colFields>
  <col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colItems>
  <dataFields count="1">
    <dataField name="Revenue (GBP)" fld="1" baseField="0" baseItem="0" numFmtId="17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119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D633577-0D7F-414B-94A2-2A0B78B18595}">
  <we:reference id="WA200009152" version="1.0.0.4" store="Omex" storeType="OMEX"/>
  <we:alternateReferences>
    <we:reference id="WA200009152" version="1.0.0.4" store="WA200009152" storeType="OMEX"/>
  </we:alternateReferences>
  <we:properties/>
  <we:bindings/>
  <we:snapshot xmlns:r="http://schemas.openxmlformats.org/officeDocument/2006/relationships"/>
</we:webextension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839"/>
  <sheetViews>
    <sheetView topLeftCell="I12" workbookViewId="0">
      <selection activeCell="M17" sqref="M17"/>
    </sheetView>
  </sheetViews>
  <sheetFormatPr defaultRowHeight="14.25" x14ac:dyDescent="0.45"/>
  <cols>
    <col min="1" max="1" width="4.33203125" customWidth="1"/>
    <col min="2" max="2" width="85" customWidth="1"/>
    <col min="4" max="4" width="19" customWidth="1"/>
    <col min="5" max="5" width="122" customWidth="1"/>
    <col min="6" max="6" width="12" customWidth="1"/>
    <col min="7" max="7" width="14" customWidth="1"/>
    <col min="8" max="8" width="27" customWidth="1"/>
    <col min="9" max="9" width="10" customWidth="1"/>
    <col min="10" max="10" width="59" customWidth="1"/>
    <col min="11" max="11" width="25" customWidth="1"/>
    <col min="12" max="12" width="4.33203125" customWidth="1"/>
  </cols>
  <sheetData>
    <row r="1" spans="1:14" x14ac:dyDescent="0.4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2"/>
    </row>
    <row r="2" spans="1:14" ht="23.25" x14ac:dyDescent="0.7">
      <c r="A2" s="1"/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2"/>
    </row>
    <row r="3" spans="1:14" ht="15.75" x14ac:dyDescent="0.5">
      <c r="A3" s="1"/>
      <c r="B3" s="4" t="s">
        <v>1</v>
      </c>
      <c r="C3" s="4"/>
      <c r="D3" s="4"/>
      <c r="E3" s="4"/>
      <c r="F3" s="4"/>
      <c r="G3" s="4"/>
      <c r="H3" s="4"/>
      <c r="I3" s="4"/>
      <c r="J3" s="4"/>
      <c r="K3" s="4"/>
      <c r="L3" s="2"/>
    </row>
    <row r="4" spans="1:14" x14ac:dyDescent="0.4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6"/>
    </row>
    <row r="5" spans="1:14" x14ac:dyDescent="0.4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8"/>
    </row>
    <row r="6" spans="1:14" ht="15.75" x14ac:dyDescent="0.5">
      <c r="A6" s="7"/>
      <c r="B6" s="9" t="s">
        <v>2</v>
      </c>
      <c r="C6" s="9"/>
      <c r="D6" s="9"/>
      <c r="E6" s="9"/>
      <c r="F6" s="9"/>
      <c r="G6" s="9"/>
      <c r="H6" s="9"/>
      <c r="I6" s="9"/>
      <c r="J6" s="9"/>
      <c r="K6" s="9"/>
      <c r="L6" s="8"/>
    </row>
    <row r="7" spans="1:14" ht="15.75" x14ac:dyDescent="0.5">
      <c r="A7" s="7"/>
      <c r="B7" s="10" t="s">
        <v>3</v>
      </c>
      <c r="C7" s="10"/>
      <c r="D7" s="10"/>
      <c r="E7" s="10"/>
      <c r="F7" s="10"/>
      <c r="G7" s="10"/>
      <c r="H7" s="10"/>
      <c r="I7" s="10"/>
      <c r="J7" s="10"/>
      <c r="K7" s="10"/>
      <c r="L7" s="8"/>
    </row>
    <row r="8" spans="1:14" ht="15.75" x14ac:dyDescent="0.5">
      <c r="A8" s="7"/>
      <c r="B8" s="10" t="s">
        <v>4</v>
      </c>
      <c r="C8" s="10"/>
      <c r="D8" s="10"/>
      <c r="E8" s="10"/>
      <c r="F8" s="10"/>
      <c r="G8" s="10"/>
      <c r="H8" s="10"/>
      <c r="I8" s="10"/>
      <c r="J8" s="10"/>
      <c r="K8" s="10"/>
      <c r="L8" s="8"/>
    </row>
    <row r="9" spans="1:14" ht="15.75" x14ac:dyDescent="0.5">
      <c r="A9" s="7"/>
      <c r="B9" s="10" t="s">
        <v>5</v>
      </c>
      <c r="C9" s="10"/>
      <c r="D9" s="10"/>
      <c r="E9" s="10"/>
      <c r="F9" s="10"/>
      <c r="G9" s="10"/>
      <c r="H9" s="10"/>
      <c r="I9" s="10"/>
      <c r="J9" s="10"/>
      <c r="K9" s="10"/>
      <c r="L9" s="8"/>
    </row>
    <row r="10" spans="1:14" ht="15.75" x14ac:dyDescent="0.5">
      <c r="A10" s="7"/>
      <c r="B10" s="10" t="s">
        <v>6</v>
      </c>
      <c r="C10" s="10"/>
      <c r="D10" s="10"/>
      <c r="E10" s="10"/>
      <c r="F10" s="10"/>
      <c r="G10" s="10"/>
      <c r="H10" s="10"/>
      <c r="I10" s="10"/>
      <c r="J10" s="10"/>
      <c r="K10" s="10"/>
      <c r="L10" s="8"/>
    </row>
    <row r="11" spans="1:14" ht="15.75" x14ac:dyDescent="0.5">
      <c r="A11" s="7"/>
      <c r="B11" s="10" t="s">
        <v>7</v>
      </c>
      <c r="C11" s="10"/>
      <c r="D11" s="10"/>
      <c r="E11" s="10"/>
      <c r="F11" s="10"/>
      <c r="G11" s="10"/>
      <c r="H11" s="10"/>
      <c r="I11" s="10"/>
      <c r="J11" s="10"/>
      <c r="K11" s="10"/>
      <c r="L11" s="8"/>
    </row>
    <row r="12" spans="1:14" x14ac:dyDescent="0.4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8"/>
    </row>
    <row r="13" spans="1:14" ht="15.75" x14ac:dyDescent="0.5">
      <c r="A13" s="7"/>
      <c r="B13" s="24" t="s">
        <v>8</v>
      </c>
      <c r="C13" s="24"/>
      <c r="D13" s="11" t="s">
        <v>9</v>
      </c>
      <c r="E13" s="11" t="s">
        <v>10</v>
      </c>
      <c r="F13" s="11" t="s">
        <v>11</v>
      </c>
      <c r="G13" s="11" t="s">
        <v>12</v>
      </c>
      <c r="H13" s="11" t="s">
        <v>13</v>
      </c>
      <c r="I13" s="11" t="s">
        <v>14</v>
      </c>
      <c r="J13" s="11" t="s">
        <v>15</v>
      </c>
      <c r="K13" s="34" t="s">
        <v>16</v>
      </c>
      <c r="L13" s="37" t="s">
        <v>4881</v>
      </c>
      <c r="M13" s="37" t="s">
        <v>4890</v>
      </c>
      <c r="N13" s="35" t="s">
        <v>4910</v>
      </c>
    </row>
    <row r="14" spans="1:14" ht="15.75" x14ac:dyDescent="0.5">
      <c r="A14" s="7"/>
      <c r="B14" s="25" t="s">
        <v>17</v>
      </c>
      <c r="C14" s="25"/>
      <c r="D14" s="12">
        <v>130609.29</v>
      </c>
      <c r="E14" s="13" t="s">
        <v>375</v>
      </c>
      <c r="F14" s="27">
        <v>45467</v>
      </c>
      <c r="G14" s="27">
        <v>45384</v>
      </c>
      <c r="H14" s="14">
        <v>0</v>
      </c>
      <c r="I14" s="15">
        <v>22</v>
      </c>
      <c r="J14" s="13" t="s">
        <v>300</v>
      </c>
      <c r="K14" s="36">
        <f>D14*VLOOKUP(L14,Assumptions!$B$5:$C$11,2,FALSE)</f>
        <v>4479.8986469999991</v>
      </c>
      <c r="L14" s="39" t="s">
        <v>4889</v>
      </c>
      <c r="M14" s="46">
        <f>DATE(YEAR(F14),MONTH(F14),1)</f>
        <v>45444</v>
      </c>
      <c r="N14" s="47" t="str">
        <f>B14</f>
        <v>Varsity Equity plc</v>
      </c>
    </row>
    <row r="15" spans="1:14" ht="15.75" x14ac:dyDescent="0.5">
      <c r="A15" s="7"/>
      <c r="B15" s="26"/>
      <c r="C15" s="26"/>
      <c r="D15" s="12">
        <v>91041.09</v>
      </c>
      <c r="E15" s="13" t="s">
        <v>376</v>
      </c>
      <c r="F15" s="27">
        <v>45831</v>
      </c>
      <c r="G15" s="27">
        <v>45505</v>
      </c>
      <c r="H15" s="14">
        <v>0</v>
      </c>
      <c r="I15" s="15">
        <v>22</v>
      </c>
      <c r="J15" s="13" t="s">
        <v>300</v>
      </c>
      <c r="K15" s="36">
        <f>D15*VLOOKUP(L15,Assumptions!$B$5:$C$11,2,FALSE)</f>
        <v>3122.7093869999994</v>
      </c>
      <c r="L15" s="39" t="s">
        <v>4889</v>
      </c>
      <c r="M15" s="46">
        <f>DATE(YEAR(F15),MONTH(F15),1)</f>
        <v>45809</v>
      </c>
      <c r="N15" s="47" t="str">
        <f>IF(B15="",N14,B15)</f>
        <v>Varsity Equity plc</v>
      </c>
    </row>
    <row r="16" spans="1:14" ht="15.75" x14ac:dyDescent="0.5">
      <c r="A16" s="7"/>
      <c r="B16" s="25" t="s">
        <v>18</v>
      </c>
      <c r="C16" s="25"/>
      <c r="D16" s="14">
        <v>701.84</v>
      </c>
      <c r="E16" s="13" t="s">
        <v>377</v>
      </c>
      <c r="F16" s="27">
        <v>45638</v>
      </c>
      <c r="G16" s="27">
        <v>45635</v>
      </c>
      <c r="H16" s="14">
        <v>0</v>
      </c>
      <c r="I16" s="15">
        <v>2</v>
      </c>
      <c r="J16" s="13" t="s">
        <v>301</v>
      </c>
      <c r="K16" s="36">
        <f>D16*VLOOKUP(L16,Assumptions!$B$5:$C$11,2,FALSE)</f>
        <v>701.84</v>
      </c>
      <c r="L16" s="39" t="s">
        <v>4883</v>
      </c>
      <c r="M16" s="46">
        <f>DATE(YEAR(F16),MONTH(F16),1)</f>
        <v>45627</v>
      </c>
      <c r="N16" s="47" t="str">
        <f>IF(B16="",N15,B16)</f>
        <v>Alder Holdings Inc</v>
      </c>
    </row>
    <row r="17" spans="1:14" ht="15.75" x14ac:dyDescent="0.5">
      <c r="A17" s="7"/>
      <c r="B17" s="25" t="s">
        <v>19</v>
      </c>
      <c r="C17" s="25"/>
      <c r="D17" s="14">
        <v>17646.060000000001</v>
      </c>
      <c r="E17" s="13" t="s">
        <v>378</v>
      </c>
      <c r="F17" s="27">
        <v>44621</v>
      </c>
      <c r="G17" s="27">
        <v>44566</v>
      </c>
      <c r="H17" s="14">
        <v>31578.03</v>
      </c>
      <c r="I17" s="15">
        <v>6</v>
      </c>
      <c r="J17" s="13" t="s">
        <v>300</v>
      </c>
      <c r="K17" s="36">
        <f>D17*VLOOKUP(L17,Assumptions!$B$5:$C$11,2,FALSE)</f>
        <v>17646.060000000001</v>
      </c>
      <c r="L17" s="39" t="s">
        <v>4883</v>
      </c>
      <c r="M17" s="46">
        <f>DATE(YEAR(F17),MONTH(F17),1)</f>
        <v>44621</v>
      </c>
      <c r="N17" s="47" t="str">
        <f>IF(B17="",N16,B17)</f>
        <v>Valemont Private plc</v>
      </c>
    </row>
    <row r="18" spans="1:14" ht="15.75" x14ac:dyDescent="0.5">
      <c r="A18" s="7"/>
      <c r="B18" s="26"/>
      <c r="C18" s="26"/>
      <c r="D18" s="14">
        <v>14601.68</v>
      </c>
      <c r="E18" s="13" t="s">
        <v>379</v>
      </c>
      <c r="F18" s="27">
        <v>45159</v>
      </c>
      <c r="G18" s="27">
        <v>45079</v>
      </c>
      <c r="H18" s="14">
        <v>32586.46</v>
      </c>
      <c r="I18" s="15">
        <v>6</v>
      </c>
      <c r="J18" s="13" t="s">
        <v>300</v>
      </c>
      <c r="K18" s="36">
        <f>D18*VLOOKUP(L18,Assumptions!$B$5:$C$11,2,FALSE)</f>
        <v>14601.68</v>
      </c>
      <c r="L18" s="39" t="s">
        <v>4883</v>
      </c>
      <c r="M18" s="46">
        <f>DATE(YEAR(F18),MONTH(F18),1)</f>
        <v>45139</v>
      </c>
      <c r="N18" s="47" t="str">
        <f>IF(B18="",N17,B18)</f>
        <v>Valemont Private plc</v>
      </c>
    </row>
    <row r="19" spans="1:14" ht="15.75" x14ac:dyDescent="0.5">
      <c r="A19" s="7"/>
      <c r="B19" s="26"/>
      <c r="C19" s="26"/>
      <c r="D19" s="14">
        <v>1760.29</v>
      </c>
      <c r="E19" s="13" t="s">
        <v>380</v>
      </c>
      <c r="F19" s="27">
        <v>45490</v>
      </c>
      <c r="G19" s="27">
        <v>45488</v>
      </c>
      <c r="H19" s="14">
        <v>40876.19</v>
      </c>
      <c r="I19" s="15">
        <v>8</v>
      </c>
      <c r="J19" s="13" t="s">
        <v>302</v>
      </c>
      <c r="K19" s="36">
        <f>D19*VLOOKUP(L19,Assumptions!$B$5:$C$11,2,FALSE)</f>
        <v>1760.29</v>
      </c>
      <c r="L19" s="39" t="s">
        <v>4883</v>
      </c>
      <c r="M19" s="46">
        <f>DATE(YEAR(F19),MONTH(F19),1)</f>
        <v>45474</v>
      </c>
      <c r="N19" s="47" t="str">
        <f>IF(B19="",N18,B19)</f>
        <v>Valemont Private plc</v>
      </c>
    </row>
    <row r="20" spans="1:14" ht="15.75" x14ac:dyDescent="0.5">
      <c r="A20" s="7"/>
      <c r="B20" s="26"/>
      <c r="C20" s="26"/>
      <c r="D20" s="14">
        <v>274.91000000000003</v>
      </c>
      <c r="E20" s="13" t="s">
        <v>381</v>
      </c>
      <c r="F20" s="27">
        <v>45488</v>
      </c>
      <c r="G20" s="27">
        <v>45488</v>
      </c>
      <c r="H20" s="14">
        <v>31497.19</v>
      </c>
      <c r="I20" s="15">
        <v>1</v>
      </c>
      <c r="J20" s="13" t="s">
        <v>301</v>
      </c>
      <c r="K20" s="36">
        <f>D20*VLOOKUP(L20,Assumptions!$B$5:$C$11,2,FALSE)</f>
        <v>274.91000000000003</v>
      </c>
      <c r="L20" s="39" t="s">
        <v>4883</v>
      </c>
      <c r="M20" s="46">
        <f>DATE(YEAR(F20),MONTH(F20),1)</f>
        <v>45474</v>
      </c>
      <c r="N20" s="47" t="str">
        <f>IF(B20="",N19,B20)</f>
        <v>Valemont Private plc</v>
      </c>
    </row>
    <row r="21" spans="1:14" ht="15.75" x14ac:dyDescent="0.5">
      <c r="A21" s="7"/>
      <c r="B21" s="26"/>
      <c r="C21" s="26"/>
      <c r="D21" s="14">
        <v>275.93</v>
      </c>
      <c r="E21" s="13" t="s">
        <v>382</v>
      </c>
      <c r="F21" s="27">
        <v>45551</v>
      </c>
      <c r="G21" s="27">
        <v>45551</v>
      </c>
      <c r="H21" s="14">
        <v>31944</v>
      </c>
      <c r="I21" s="15">
        <v>1</v>
      </c>
      <c r="J21" s="13" t="s">
        <v>302</v>
      </c>
      <c r="K21" s="36">
        <f>D21*VLOOKUP(L21,Assumptions!$B$5:$C$11,2,FALSE)</f>
        <v>275.93</v>
      </c>
      <c r="L21" s="39" t="s">
        <v>4883</v>
      </c>
      <c r="M21" s="46">
        <f>DATE(YEAR(F21),MONTH(F21),1)</f>
        <v>45536</v>
      </c>
      <c r="N21" s="47" t="str">
        <f>IF(B21="",N20,B21)</f>
        <v>Valemont Private plc</v>
      </c>
    </row>
    <row r="22" spans="1:14" ht="15.75" x14ac:dyDescent="0.5">
      <c r="A22" s="7"/>
      <c r="B22" s="26"/>
      <c r="C22" s="26"/>
      <c r="D22" s="14">
        <v>796.81</v>
      </c>
      <c r="E22" s="13" t="s">
        <v>383</v>
      </c>
      <c r="F22" s="27">
        <v>45572</v>
      </c>
      <c r="G22" s="27">
        <v>45569</v>
      </c>
      <c r="H22" s="14">
        <v>41553.47</v>
      </c>
      <c r="I22" s="15">
        <v>1</v>
      </c>
      <c r="J22" s="13" t="s">
        <v>303</v>
      </c>
      <c r="K22" s="36">
        <f>D22*VLOOKUP(L22,Assumptions!$B$5:$C$11,2,FALSE)</f>
        <v>796.81</v>
      </c>
      <c r="L22" s="39" t="s">
        <v>4883</v>
      </c>
      <c r="M22" s="46">
        <f>DATE(YEAR(F22),MONTH(F22),1)</f>
        <v>45566</v>
      </c>
      <c r="N22" s="47" t="str">
        <f>IF(B22="",N21,B22)</f>
        <v>Valemont Private plc</v>
      </c>
    </row>
    <row r="23" spans="1:14" ht="15.75" x14ac:dyDescent="0.5">
      <c r="A23" s="7"/>
      <c r="B23" s="26"/>
      <c r="C23" s="26"/>
      <c r="D23" s="14">
        <v>768.05</v>
      </c>
      <c r="E23" s="13" t="s">
        <v>384</v>
      </c>
      <c r="F23" s="27">
        <v>45617</v>
      </c>
      <c r="G23" s="27">
        <v>45615</v>
      </c>
      <c r="H23" s="14">
        <v>39631.769999999997</v>
      </c>
      <c r="I23" s="15">
        <v>1</v>
      </c>
      <c r="J23" s="13" t="s">
        <v>303</v>
      </c>
      <c r="K23" s="36">
        <f>D23*VLOOKUP(L23,Assumptions!$B$5:$C$11,2,FALSE)</f>
        <v>768.05</v>
      </c>
      <c r="L23" s="39" t="s">
        <v>4883</v>
      </c>
      <c r="M23" s="46">
        <f>DATE(YEAR(F23),MONTH(F23),1)</f>
        <v>45597</v>
      </c>
      <c r="N23" s="47" t="str">
        <f>IF(B23="",N22,B23)</f>
        <v>Valemont Private plc</v>
      </c>
    </row>
    <row r="24" spans="1:14" ht="15.75" x14ac:dyDescent="0.5">
      <c r="A24" s="7"/>
      <c r="B24" s="26"/>
      <c r="C24" s="26"/>
      <c r="D24" s="14">
        <v>670.78</v>
      </c>
      <c r="E24" s="13" t="s">
        <v>385</v>
      </c>
      <c r="F24" s="27">
        <v>45694</v>
      </c>
      <c r="G24" s="27">
        <v>45688</v>
      </c>
      <c r="H24" s="14">
        <v>43052.76</v>
      </c>
      <c r="I24" s="15">
        <v>1</v>
      </c>
      <c r="J24" s="13" t="s">
        <v>303</v>
      </c>
      <c r="K24" s="36">
        <f>D24*VLOOKUP(L24,Assumptions!$B$5:$C$11,2,FALSE)</f>
        <v>670.78</v>
      </c>
      <c r="L24" s="39" t="s">
        <v>4883</v>
      </c>
      <c r="M24" s="46">
        <f>DATE(YEAR(F24),MONTH(F24),1)</f>
        <v>45689</v>
      </c>
      <c r="N24" s="47" t="str">
        <f>IF(B24="",N23,B24)</f>
        <v>Valemont Private plc</v>
      </c>
    </row>
    <row r="25" spans="1:14" ht="15.75" x14ac:dyDescent="0.5">
      <c r="A25" s="7"/>
      <c r="B25" s="25" t="s">
        <v>20</v>
      </c>
      <c r="C25" s="25"/>
      <c r="D25" s="14">
        <v>2154.67</v>
      </c>
      <c r="E25" s="13" t="s">
        <v>386</v>
      </c>
      <c r="F25" s="27">
        <v>45040</v>
      </c>
      <c r="G25" s="27">
        <v>44965</v>
      </c>
      <c r="H25" s="14">
        <v>1863.42</v>
      </c>
      <c r="I25" s="15">
        <v>1</v>
      </c>
      <c r="J25" s="13" t="s">
        <v>300</v>
      </c>
      <c r="K25" s="36">
        <f>D25*VLOOKUP(L25,Assumptions!$B$5:$C$11,2,FALSE)</f>
        <v>2154.67</v>
      </c>
      <c r="L25" s="39" t="s">
        <v>4883</v>
      </c>
      <c r="M25" s="46">
        <f>DATE(YEAR(F25),MONTH(F25),1)</f>
        <v>45017</v>
      </c>
      <c r="N25" s="47" t="str">
        <f>IF(B25="",N24,B25)</f>
        <v>Lancer Ventures plc</v>
      </c>
    </row>
    <row r="26" spans="1:14" ht="15.75" x14ac:dyDescent="0.5">
      <c r="A26" s="7"/>
      <c r="B26" s="25" t="s">
        <v>21</v>
      </c>
      <c r="C26" s="25"/>
      <c r="D26" s="12">
        <v>1369.99</v>
      </c>
      <c r="E26" s="13" t="s">
        <v>387</v>
      </c>
      <c r="F26" s="27">
        <v>45778</v>
      </c>
      <c r="G26" s="27">
        <v>45735</v>
      </c>
      <c r="H26" s="14">
        <v>0</v>
      </c>
      <c r="I26" s="15">
        <v>5</v>
      </c>
      <c r="J26" s="13" t="s">
        <v>301</v>
      </c>
      <c r="K26" s="36">
        <f>D26*VLOOKUP(L26,Assumptions!$B$5:$C$11,2,FALSE)</f>
        <v>46.990656999999999</v>
      </c>
      <c r="L26" s="39" t="s">
        <v>4889</v>
      </c>
      <c r="M26" s="46">
        <f>DATE(YEAR(F26),MONTH(F26),1)</f>
        <v>45778</v>
      </c>
      <c r="N26" s="47" t="str">
        <f>IF(B26="",N25,B26)</f>
        <v>Glenmore Asset Management LLP</v>
      </c>
    </row>
    <row r="27" spans="1:14" ht="15.75" x14ac:dyDescent="0.5">
      <c r="A27" s="7"/>
      <c r="B27" s="25" t="s">
        <v>22</v>
      </c>
      <c r="C27" s="25"/>
      <c r="D27" s="12">
        <v>7667.96</v>
      </c>
      <c r="E27" s="13" t="s">
        <v>388</v>
      </c>
      <c r="F27" s="27">
        <v>45782</v>
      </c>
      <c r="G27" s="27">
        <v>45622</v>
      </c>
      <c r="H27" s="14">
        <v>0</v>
      </c>
      <c r="I27" s="15">
        <v>1</v>
      </c>
      <c r="J27" s="13" t="s">
        <v>304</v>
      </c>
      <c r="K27" s="36">
        <f>D27*VLOOKUP(L27,Assumptions!$B$5:$C$11,2,FALSE)</f>
        <v>263.01102799999995</v>
      </c>
      <c r="L27" s="39" t="s">
        <v>4889</v>
      </c>
      <c r="M27" s="46">
        <f>DATE(YEAR(F27),MONTH(F27),1)</f>
        <v>45778</v>
      </c>
      <c r="N27" s="47" t="str">
        <f>IF(B27="",N26,B27)</f>
        <v>Norcross Trust AG</v>
      </c>
    </row>
    <row r="28" spans="1:14" ht="15.75" x14ac:dyDescent="0.5">
      <c r="A28" s="7"/>
      <c r="B28" s="26"/>
      <c r="C28" s="26"/>
      <c r="D28" s="12">
        <v>8420.2000000000007</v>
      </c>
      <c r="E28" s="13" t="s">
        <v>389</v>
      </c>
      <c r="F28" s="27">
        <v>45782</v>
      </c>
      <c r="G28" s="27">
        <v>45622</v>
      </c>
      <c r="H28" s="14">
        <v>0</v>
      </c>
      <c r="I28" s="15">
        <v>4</v>
      </c>
      <c r="J28" s="13" t="s">
        <v>305</v>
      </c>
      <c r="K28" s="36">
        <f>D28*VLOOKUP(L28,Assumptions!$B$5:$C$11,2,FALSE)</f>
        <v>288.81286</v>
      </c>
      <c r="L28" s="39" t="s">
        <v>4889</v>
      </c>
      <c r="M28" s="46">
        <f>DATE(YEAR(F28),MONTH(F28),1)</f>
        <v>45778</v>
      </c>
      <c r="N28" s="47" t="str">
        <f>IF(B28="",N27,B28)</f>
        <v>Norcross Trust AG</v>
      </c>
    </row>
    <row r="29" spans="1:14" ht="15.75" x14ac:dyDescent="0.5">
      <c r="A29" s="7"/>
      <c r="B29" s="26"/>
      <c r="C29" s="26"/>
      <c r="D29" s="12">
        <v>8936.94</v>
      </c>
      <c r="E29" s="13" t="s">
        <v>390</v>
      </c>
      <c r="F29" s="27">
        <v>45782</v>
      </c>
      <c r="G29" s="27">
        <v>45622</v>
      </c>
      <c r="H29" s="14">
        <v>0</v>
      </c>
      <c r="I29" s="15">
        <v>1</v>
      </c>
      <c r="J29" s="13" t="s">
        <v>306</v>
      </c>
      <c r="K29" s="36">
        <f>D29*VLOOKUP(L29,Assumptions!$B$5:$C$11,2,FALSE)</f>
        <v>306.53704199999999</v>
      </c>
      <c r="L29" s="39" t="s">
        <v>4889</v>
      </c>
      <c r="M29" s="46">
        <f>DATE(YEAR(F29),MONTH(F29),1)</f>
        <v>45778</v>
      </c>
      <c r="N29" s="47" t="str">
        <f>IF(B29="",N28,B29)</f>
        <v>Norcross Trust AG</v>
      </c>
    </row>
    <row r="30" spans="1:14" ht="15.75" x14ac:dyDescent="0.5">
      <c r="A30" s="7"/>
      <c r="B30" s="26"/>
      <c r="C30" s="26"/>
      <c r="D30" s="12">
        <v>13001.7</v>
      </c>
      <c r="E30" s="13" t="s">
        <v>391</v>
      </c>
      <c r="F30" s="27">
        <v>45782</v>
      </c>
      <c r="G30" s="27">
        <v>45622</v>
      </c>
      <c r="H30" s="14">
        <v>0</v>
      </c>
      <c r="I30" s="15">
        <v>1</v>
      </c>
      <c r="J30" s="13" t="s">
        <v>307</v>
      </c>
      <c r="K30" s="36">
        <f>D30*VLOOKUP(L30,Assumptions!$B$5:$C$11,2,FALSE)</f>
        <v>445.95830999999998</v>
      </c>
      <c r="L30" s="39" t="s">
        <v>4889</v>
      </c>
      <c r="M30" s="46">
        <f>DATE(YEAR(F30),MONTH(F30),1)</f>
        <v>45778</v>
      </c>
      <c r="N30" s="47" t="str">
        <f>IF(B30="",N29,B30)</f>
        <v>Norcross Trust AG</v>
      </c>
    </row>
    <row r="31" spans="1:14" ht="15.75" x14ac:dyDescent="0.5">
      <c r="A31" s="7"/>
      <c r="B31" s="25" t="s">
        <v>23</v>
      </c>
      <c r="C31" s="25"/>
      <c r="D31" s="16">
        <v>435.41</v>
      </c>
      <c r="E31" s="13" t="s">
        <v>392</v>
      </c>
      <c r="F31" s="27">
        <v>45420</v>
      </c>
      <c r="G31" s="27">
        <v>45419</v>
      </c>
      <c r="H31" s="14">
        <v>0</v>
      </c>
      <c r="I31" s="15">
        <v>1</v>
      </c>
      <c r="J31" s="13" t="s">
        <v>301</v>
      </c>
      <c r="K31" s="36">
        <f>D31*VLOOKUP(L31,Assumptions!$B$5:$C$11,2,FALSE)</f>
        <v>207.73411100000001</v>
      </c>
      <c r="L31" s="39" t="s">
        <v>4885</v>
      </c>
      <c r="M31" s="46">
        <f>DATE(YEAR(F31),MONTH(F31),1)</f>
        <v>45413</v>
      </c>
      <c r="N31" s="47" t="str">
        <f>IF(B31="",N30,B31)</f>
        <v>Ashford Financial plc</v>
      </c>
    </row>
    <row r="32" spans="1:14" ht="15.75" x14ac:dyDescent="0.5">
      <c r="A32" s="7"/>
      <c r="B32" s="26"/>
      <c r="C32" s="26"/>
      <c r="D32" s="16">
        <v>569.86</v>
      </c>
      <c r="E32" s="13" t="s">
        <v>393</v>
      </c>
      <c r="F32" s="27">
        <v>45455</v>
      </c>
      <c r="G32" s="27">
        <v>45455</v>
      </c>
      <c r="H32" s="14">
        <v>0</v>
      </c>
      <c r="I32" s="15">
        <v>1</v>
      </c>
      <c r="J32" s="13" t="s">
        <v>301</v>
      </c>
      <c r="K32" s="36">
        <f>D32*VLOOKUP(L32,Assumptions!$B$5:$C$11,2,FALSE)</f>
        <v>271.88020600000004</v>
      </c>
      <c r="L32" s="39" t="s">
        <v>4885</v>
      </c>
      <c r="M32" s="46">
        <f>DATE(YEAR(F32),MONTH(F32),1)</f>
        <v>45444</v>
      </c>
      <c r="N32" s="47" t="str">
        <f>IF(B32="",N31,B32)</f>
        <v>Ashford Financial plc</v>
      </c>
    </row>
    <row r="33" spans="1:14" ht="15.75" x14ac:dyDescent="0.5">
      <c r="A33" s="7"/>
      <c r="B33" s="26"/>
      <c r="C33" s="26"/>
      <c r="D33" s="16">
        <v>390.13</v>
      </c>
      <c r="E33" s="13" t="s">
        <v>394</v>
      </c>
      <c r="F33" s="27">
        <v>45482</v>
      </c>
      <c r="G33" s="27">
        <v>45482</v>
      </c>
      <c r="H33" s="14">
        <v>0</v>
      </c>
      <c r="I33" s="15">
        <v>1</v>
      </c>
      <c r="J33" s="13" t="s">
        <v>301</v>
      </c>
      <c r="K33" s="36">
        <f>D33*VLOOKUP(L33,Assumptions!$B$5:$C$11,2,FALSE)</f>
        <v>186.131023</v>
      </c>
      <c r="L33" s="39" t="s">
        <v>4885</v>
      </c>
      <c r="M33" s="46">
        <f>DATE(YEAR(F33),MONTH(F33),1)</f>
        <v>45474</v>
      </c>
      <c r="N33" s="47" t="str">
        <f>IF(B33="",N32,B33)</f>
        <v>Ashford Financial plc</v>
      </c>
    </row>
    <row r="34" spans="1:14" ht="15.75" x14ac:dyDescent="0.5">
      <c r="A34" s="7"/>
      <c r="B34" s="26"/>
      <c r="C34" s="26"/>
      <c r="D34" s="16">
        <v>407.94</v>
      </c>
      <c r="E34" s="13" t="s">
        <v>395</v>
      </c>
      <c r="F34" s="27">
        <v>45600</v>
      </c>
      <c r="G34" s="27">
        <v>45589</v>
      </c>
      <c r="H34" s="14">
        <v>0</v>
      </c>
      <c r="I34" s="15">
        <v>1</v>
      </c>
      <c r="J34" s="13" t="s">
        <v>308</v>
      </c>
      <c r="K34" s="36">
        <f>D34*VLOOKUP(L34,Assumptions!$B$5:$C$11,2,FALSE)</f>
        <v>194.628174</v>
      </c>
      <c r="L34" s="39" t="s">
        <v>4885</v>
      </c>
      <c r="M34" s="46">
        <f>DATE(YEAR(F34),MONTH(F34),1)</f>
        <v>45597</v>
      </c>
      <c r="N34" s="47" t="str">
        <f>IF(B34="",N33,B34)</f>
        <v>Ashford Financial plc</v>
      </c>
    </row>
    <row r="35" spans="1:14" ht="15.75" x14ac:dyDescent="0.5">
      <c r="A35" s="7"/>
      <c r="B35" s="25" t="s">
        <v>24</v>
      </c>
      <c r="C35" s="25"/>
      <c r="D35" s="12">
        <v>61972.71</v>
      </c>
      <c r="E35" s="13" t="s">
        <v>396</v>
      </c>
      <c r="F35" s="27">
        <v>45782</v>
      </c>
      <c r="G35" s="27">
        <v>45663</v>
      </c>
      <c r="H35" s="14">
        <v>0</v>
      </c>
      <c r="I35" s="15">
        <v>10</v>
      </c>
      <c r="J35" s="13" t="s">
        <v>307</v>
      </c>
      <c r="K35" s="36">
        <f>D35*VLOOKUP(L35,Assumptions!$B$5:$C$11,2,FALSE)</f>
        <v>2125.6639529999998</v>
      </c>
      <c r="L35" s="39" t="s">
        <v>4889</v>
      </c>
      <c r="M35" s="46">
        <f>DATE(YEAR(F35),MONTH(F35),1)</f>
        <v>45778</v>
      </c>
      <c r="N35" s="47" t="str">
        <f>IF(B35="",N34,B35)</f>
        <v>Dearborn Private</v>
      </c>
    </row>
    <row r="36" spans="1:14" ht="15.75" x14ac:dyDescent="0.5">
      <c r="A36" s="7"/>
      <c r="B36" s="26"/>
      <c r="C36" s="26"/>
      <c r="D36" s="12">
        <v>60805.72</v>
      </c>
      <c r="E36" s="13" t="s">
        <v>397</v>
      </c>
      <c r="F36" s="27">
        <v>45782</v>
      </c>
      <c r="G36" s="27">
        <v>45663</v>
      </c>
      <c r="H36" s="14">
        <v>0</v>
      </c>
      <c r="I36" s="15">
        <v>21</v>
      </c>
      <c r="J36" s="13" t="s">
        <v>301</v>
      </c>
      <c r="K36" s="36">
        <f>D36*VLOOKUP(L36,Assumptions!$B$5:$C$11,2,FALSE)</f>
        <v>2085.6361959999999</v>
      </c>
      <c r="L36" s="39" t="s">
        <v>4889</v>
      </c>
      <c r="M36" s="46">
        <f>DATE(YEAR(F36),MONTH(F36),1)</f>
        <v>45778</v>
      </c>
      <c r="N36" s="47" t="str">
        <f>IF(B36="",N35,B36)</f>
        <v>Dearborn Private</v>
      </c>
    </row>
    <row r="37" spans="1:14" ht="15.75" x14ac:dyDescent="0.5">
      <c r="A37" s="7"/>
      <c r="B37" s="26"/>
      <c r="C37" s="26"/>
      <c r="D37" s="12">
        <v>51585.599999999999</v>
      </c>
      <c r="E37" s="13" t="s">
        <v>398</v>
      </c>
      <c r="F37" s="27">
        <v>45782</v>
      </c>
      <c r="G37" s="27">
        <v>45663</v>
      </c>
      <c r="H37" s="14">
        <v>0</v>
      </c>
      <c r="I37" s="15">
        <v>1</v>
      </c>
      <c r="J37" s="13" t="s">
        <v>309</v>
      </c>
      <c r="K37" s="36">
        <f>D37*VLOOKUP(L37,Assumptions!$B$5:$C$11,2,FALSE)</f>
        <v>1769.3860799999998</v>
      </c>
      <c r="L37" s="39" t="s">
        <v>4889</v>
      </c>
      <c r="M37" s="46">
        <f>DATE(YEAR(F37),MONTH(F37),1)</f>
        <v>45778</v>
      </c>
      <c r="N37" s="47" t="str">
        <f>IF(B37="",N36,B37)</f>
        <v>Dearborn Private</v>
      </c>
    </row>
    <row r="38" spans="1:14" ht="15.75" x14ac:dyDescent="0.5">
      <c r="A38" s="7"/>
      <c r="B38" s="26"/>
      <c r="C38" s="26"/>
      <c r="D38" s="12">
        <v>46415.82</v>
      </c>
      <c r="E38" s="13" t="s">
        <v>399</v>
      </c>
      <c r="F38" s="27">
        <v>45782</v>
      </c>
      <c r="G38" s="27">
        <v>45663</v>
      </c>
      <c r="H38" s="14">
        <v>0</v>
      </c>
      <c r="I38" s="15">
        <v>1</v>
      </c>
      <c r="J38" s="13" t="s">
        <v>310</v>
      </c>
      <c r="K38" s="36">
        <f>D38*VLOOKUP(L38,Assumptions!$B$5:$C$11,2,FALSE)</f>
        <v>1592.0626259999999</v>
      </c>
      <c r="L38" s="39" t="s">
        <v>4889</v>
      </c>
      <c r="M38" s="46">
        <f>DATE(YEAR(F38),MONTH(F38),1)</f>
        <v>45778</v>
      </c>
      <c r="N38" s="47" t="str">
        <f>IF(B38="",N37,B38)</f>
        <v>Dearborn Private</v>
      </c>
    </row>
    <row r="39" spans="1:14" ht="15.75" x14ac:dyDescent="0.5">
      <c r="A39" s="7"/>
      <c r="B39" s="26"/>
      <c r="C39" s="26"/>
      <c r="D39" s="12">
        <v>62542.49</v>
      </c>
      <c r="E39" s="13" t="s">
        <v>400</v>
      </c>
      <c r="F39" s="27">
        <v>45782</v>
      </c>
      <c r="G39" s="27">
        <v>45663</v>
      </c>
      <c r="H39" s="14">
        <v>0</v>
      </c>
      <c r="I39" s="15">
        <v>1</v>
      </c>
      <c r="J39" s="13" t="s">
        <v>311</v>
      </c>
      <c r="K39" s="36">
        <f>D39*VLOOKUP(L39,Assumptions!$B$5:$C$11,2,FALSE)</f>
        <v>2145.2074069999999</v>
      </c>
      <c r="L39" s="39" t="s">
        <v>4889</v>
      </c>
      <c r="M39" s="46">
        <f>DATE(YEAR(F39),MONTH(F39),1)</f>
        <v>45778</v>
      </c>
      <c r="N39" s="47" t="str">
        <f>IF(B39="",N38,B39)</f>
        <v>Dearborn Private</v>
      </c>
    </row>
    <row r="40" spans="1:14" ht="15.75" x14ac:dyDescent="0.5">
      <c r="A40" s="7"/>
      <c r="B40" s="25" t="s">
        <v>25</v>
      </c>
      <c r="C40" s="25"/>
      <c r="D40" s="12">
        <v>123225.79</v>
      </c>
      <c r="E40" s="13" t="s">
        <v>401</v>
      </c>
      <c r="F40" s="27">
        <v>45901</v>
      </c>
      <c r="G40" s="27">
        <v>45700</v>
      </c>
      <c r="H40" s="14">
        <v>0</v>
      </c>
      <c r="I40" s="15">
        <v>22</v>
      </c>
      <c r="J40" s="13" t="s">
        <v>300</v>
      </c>
      <c r="K40" s="36">
        <f>D40*VLOOKUP(L40,Assumptions!$B$5:$C$11,2,FALSE)</f>
        <v>4226.6445969999995</v>
      </c>
      <c r="L40" s="39" t="s">
        <v>4889</v>
      </c>
      <c r="M40" s="46">
        <f>DATE(YEAR(F40),MONTH(F40),1)</f>
        <v>45901</v>
      </c>
      <c r="N40" s="47" t="str">
        <f>IF(B40="",N39,B40)</f>
        <v>Ulster Partners LLP</v>
      </c>
    </row>
    <row r="41" spans="1:14" ht="15.75" x14ac:dyDescent="0.5">
      <c r="A41" s="7"/>
      <c r="B41" s="25" t="s">
        <v>26</v>
      </c>
      <c r="C41" s="25"/>
      <c r="D41" s="12">
        <v>15984.18</v>
      </c>
      <c r="E41" s="13" t="s">
        <v>402</v>
      </c>
      <c r="F41" s="27">
        <v>45825</v>
      </c>
      <c r="G41" s="27">
        <v>45740</v>
      </c>
      <c r="H41" s="14">
        <v>0</v>
      </c>
      <c r="I41" s="15">
        <v>1</v>
      </c>
      <c r="J41" s="13" t="s">
        <v>300</v>
      </c>
      <c r="K41" s="36">
        <f>D41*VLOOKUP(L41,Assumptions!$B$5:$C$11,2,FALSE)</f>
        <v>548.25737399999991</v>
      </c>
      <c r="L41" s="39" t="s">
        <v>4889</v>
      </c>
      <c r="M41" s="46">
        <f>DATE(YEAR(F41),MONTH(F41),1)</f>
        <v>45809</v>
      </c>
      <c r="N41" s="47" t="str">
        <f>IF(B41="",N40,B41)</f>
        <v>Jarrow Credit</v>
      </c>
    </row>
    <row r="42" spans="1:14" ht="15.75" x14ac:dyDescent="0.5">
      <c r="A42" s="7"/>
      <c r="B42" s="26"/>
      <c r="C42" s="26"/>
      <c r="D42" s="12">
        <v>12970.15</v>
      </c>
      <c r="E42" s="13" t="s">
        <v>403</v>
      </c>
      <c r="F42" s="27">
        <v>45825</v>
      </c>
      <c r="G42" s="27">
        <v>45740</v>
      </c>
      <c r="H42" s="14">
        <v>0</v>
      </c>
      <c r="I42" s="15">
        <v>1</v>
      </c>
      <c r="J42" s="13" t="s">
        <v>304</v>
      </c>
      <c r="K42" s="36">
        <f>D42*VLOOKUP(L42,Assumptions!$B$5:$C$11,2,FALSE)</f>
        <v>444.87614499999995</v>
      </c>
      <c r="L42" s="39" t="s">
        <v>4889</v>
      </c>
      <c r="M42" s="46">
        <f>DATE(YEAR(F42),MONTH(F42),1)</f>
        <v>45809</v>
      </c>
      <c r="N42" s="47" t="str">
        <f>IF(B42="",N41,B42)</f>
        <v>Jarrow Credit</v>
      </c>
    </row>
    <row r="43" spans="1:14" ht="15.75" x14ac:dyDescent="0.5">
      <c r="A43" s="7"/>
      <c r="B43" s="26"/>
      <c r="C43" s="26"/>
      <c r="D43" s="12">
        <v>13397.71</v>
      </c>
      <c r="E43" s="13" t="s">
        <v>404</v>
      </c>
      <c r="F43" s="27">
        <v>45825</v>
      </c>
      <c r="G43" s="27">
        <v>45740</v>
      </c>
      <c r="H43" s="14">
        <v>0</v>
      </c>
      <c r="I43" s="15">
        <v>20</v>
      </c>
      <c r="J43" s="13" t="s">
        <v>305</v>
      </c>
      <c r="K43" s="36">
        <f>D43*VLOOKUP(L43,Assumptions!$B$5:$C$11,2,FALSE)</f>
        <v>459.54145299999993</v>
      </c>
      <c r="L43" s="39" t="s">
        <v>4889</v>
      </c>
      <c r="M43" s="46">
        <f>DATE(YEAR(F43),MONTH(F43),1)</f>
        <v>45809</v>
      </c>
      <c r="N43" s="47" t="str">
        <f>IF(B43="",N42,B43)</f>
        <v>Jarrow Credit</v>
      </c>
    </row>
    <row r="44" spans="1:14" ht="15.75" x14ac:dyDescent="0.5">
      <c r="A44" s="7"/>
      <c r="B44" s="26"/>
      <c r="C44" s="26"/>
      <c r="D44" s="12">
        <v>18231.900000000001</v>
      </c>
      <c r="E44" s="13" t="s">
        <v>405</v>
      </c>
      <c r="F44" s="27">
        <v>45825</v>
      </c>
      <c r="G44" s="27">
        <v>45740</v>
      </c>
      <c r="H44" s="14">
        <v>0</v>
      </c>
      <c r="I44" s="15">
        <v>20</v>
      </c>
      <c r="J44" s="13" t="s">
        <v>301</v>
      </c>
      <c r="K44" s="36">
        <f>D44*VLOOKUP(L44,Assumptions!$B$5:$C$11,2,FALSE)</f>
        <v>625.35416999999995</v>
      </c>
      <c r="L44" s="39" t="s">
        <v>4889</v>
      </c>
      <c r="M44" s="46">
        <f>DATE(YEAR(F44),MONTH(F44),1)</f>
        <v>45809</v>
      </c>
      <c r="N44" s="47" t="str">
        <f>IF(B44="",N43,B44)</f>
        <v>Jarrow Credit</v>
      </c>
    </row>
    <row r="45" spans="1:14" ht="15.75" x14ac:dyDescent="0.5">
      <c r="A45" s="7"/>
      <c r="B45" s="26"/>
      <c r="C45" s="26"/>
      <c r="D45" s="12">
        <v>20673.11</v>
      </c>
      <c r="E45" s="13" t="s">
        <v>406</v>
      </c>
      <c r="F45" s="27">
        <v>45825</v>
      </c>
      <c r="G45" s="27">
        <v>45740</v>
      </c>
      <c r="H45" s="14">
        <v>0</v>
      </c>
      <c r="I45" s="15">
        <v>1</v>
      </c>
      <c r="J45" s="13" t="s">
        <v>312</v>
      </c>
      <c r="K45" s="36">
        <f>D45*VLOOKUP(L45,Assumptions!$B$5:$C$11,2,FALSE)</f>
        <v>709.087673</v>
      </c>
      <c r="L45" s="39" t="s">
        <v>4889</v>
      </c>
      <c r="M45" s="46">
        <f>DATE(YEAR(F45),MONTH(F45),1)</f>
        <v>45809</v>
      </c>
      <c r="N45" s="47" t="str">
        <f>IF(B45="",N44,B45)</f>
        <v>Jarrow Credit</v>
      </c>
    </row>
    <row r="46" spans="1:14" ht="15.75" x14ac:dyDescent="0.5">
      <c r="A46" s="7"/>
      <c r="B46" s="26"/>
      <c r="C46" s="26"/>
      <c r="D46" s="12">
        <v>17502.32</v>
      </c>
      <c r="E46" s="13" t="s">
        <v>407</v>
      </c>
      <c r="F46" s="27">
        <v>45874</v>
      </c>
      <c r="G46" s="27">
        <v>45740</v>
      </c>
      <c r="H46" s="14">
        <v>0</v>
      </c>
      <c r="I46" s="15">
        <v>1</v>
      </c>
      <c r="J46" s="13" t="s">
        <v>304</v>
      </c>
      <c r="K46" s="36">
        <f>D46*VLOOKUP(L46,Assumptions!$B$5:$C$11,2,FALSE)</f>
        <v>600.32957599999997</v>
      </c>
      <c r="L46" s="39" t="s">
        <v>4889</v>
      </c>
      <c r="M46" s="46">
        <f>DATE(YEAR(F46),MONTH(F46),1)</f>
        <v>45870</v>
      </c>
      <c r="N46" s="47" t="str">
        <f>IF(B46="",N45,B46)</f>
        <v>Jarrow Credit</v>
      </c>
    </row>
    <row r="47" spans="1:14" ht="15.75" x14ac:dyDescent="0.5">
      <c r="A47" s="7"/>
      <c r="B47" s="26"/>
      <c r="C47" s="26"/>
      <c r="D47" s="12">
        <v>17169.53</v>
      </c>
      <c r="E47" s="13" t="s">
        <v>408</v>
      </c>
      <c r="F47" s="27">
        <v>45874</v>
      </c>
      <c r="G47" s="27">
        <v>45740</v>
      </c>
      <c r="H47" s="14">
        <v>0</v>
      </c>
      <c r="I47" s="15">
        <v>17</v>
      </c>
      <c r="J47" s="13" t="s">
        <v>305</v>
      </c>
      <c r="K47" s="36">
        <f>D47*VLOOKUP(L47,Assumptions!$B$5:$C$11,2,FALSE)</f>
        <v>588.91487899999993</v>
      </c>
      <c r="L47" s="39" t="s">
        <v>4889</v>
      </c>
      <c r="M47" s="46">
        <f>DATE(YEAR(F47),MONTH(F47),1)</f>
        <v>45870</v>
      </c>
      <c r="N47" s="47" t="str">
        <f>IF(B47="",N46,B47)</f>
        <v>Jarrow Credit</v>
      </c>
    </row>
    <row r="48" spans="1:14" ht="15.75" x14ac:dyDescent="0.5">
      <c r="A48" s="7"/>
      <c r="B48" s="26"/>
      <c r="C48" s="26"/>
      <c r="D48" s="12">
        <v>17549.48</v>
      </c>
      <c r="E48" s="13" t="s">
        <v>409</v>
      </c>
      <c r="F48" s="27">
        <v>45874</v>
      </c>
      <c r="G48" s="27">
        <v>45740</v>
      </c>
      <c r="H48" s="14">
        <v>0</v>
      </c>
      <c r="I48" s="15">
        <v>17</v>
      </c>
      <c r="J48" s="13" t="s">
        <v>301</v>
      </c>
      <c r="K48" s="36">
        <f>D48*VLOOKUP(L48,Assumptions!$B$5:$C$11,2,FALSE)</f>
        <v>601.94716399999993</v>
      </c>
      <c r="L48" s="39" t="s">
        <v>4889</v>
      </c>
      <c r="M48" s="46">
        <f>DATE(YEAR(F48),MONTH(F48),1)</f>
        <v>45870</v>
      </c>
      <c r="N48" s="47" t="str">
        <f>IF(B48="",N47,B48)</f>
        <v>Jarrow Credit</v>
      </c>
    </row>
    <row r="49" spans="1:14" ht="15.75" x14ac:dyDescent="0.5">
      <c r="A49" s="7"/>
      <c r="B49" s="26"/>
      <c r="C49" s="26"/>
      <c r="D49" s="12">
        <v>16201.04</v>
      </c>
      <c r="E49" s="13" t="s">
        <v>410</v>
      </c>
      <c r="F49" s="27">
        <v>45874</v>
      </c>
      <c r="G49" s="27">
        <v>45740</v>
      </c>
      <c r="H49" s="14">
        <v>0</v>
      </c>
      <c r="I49" s="15">
        <v>1</v>
      </c>
      <c r="J49" s="13" t="s">
        <v>300</v>
      </c>
      <c r="K49" s="36">
        <f>D49*VLOOKUP(L49,Assumptions!$B$5:$C$11,2,FALSE)</f>
        <v>555.69567199999995</v>
      </c>
      <c r="L49" s="39" t="s">
        <v>4889</v>
      </c>
      <c r="M49" s="46">
        <f>DATE(YEAR(F49),MONTH(F49),1)</f>
        <v>45870</v>
      </c>
      <c r="N49" s="47" t="str">
        <f>IF(B49="",N48,B49)</f>
        <v>Jarrow Credit</v>
      </c>
    </row>
    <row r="50" spans="1:14" ht="15.75" x14ac:dyDescent="0.5">
      <c r="A50" s="7"/>
      <c r="B50" s="25" t="s">
        <v>27</v>
      </c>
      <c r="C50" s="25"/>
      <c r="D50" s="14">
        <v>624.92999999999995</v>
      </c>
      <c r="E50" s="13" t="s">
        <v>411</v>
      </c>
      <c r="F50" s="27">
        <v>44773</v>
      </c>
      <c r="G50" s="27">
        <v>44762</v>
      </c>
      <c r="H50" s="14">
        <v>610.82000000000005</v>
      </c>
      <c r="I50" s="15">
        <v>1</v>
      </c>
      <c r="J50" s="13" t="s">
        <v>313</v>
      </c>
      <c r="K50" s="36">
        <f>D50*VLOOKUP(L50,Assumptions!$B$5:$C$11,2,FALSE)</f>
        <v>624.92999999999995</v>
      </c>
      <c r="L50" s="39" t="s">
        <v>4883</v>
      </c>
      <c r="M50" s="46">
        <f>DATE(YEAR(F50),MONTH(F50),1)</f>
        <v>44743</v>
      </c>
      <c r="N50" s="47" t="str">
        <f>IF(B50="",N49,B50)</f>
        <v>Northbridge Management Inc</v>
      </c>
    </row>
    <row r="51" spans="1:14" ht="15.75" x14ac:dyDescent="0.5">
      <c r="A51" s="7"/>
      <c r="B51" s="25" t="s">
        <v>28</v>
      </c>
      <c r="C51" s="25"/>
      <c r="D51" s="14">
        <v>793.89</v>
      </c>
      <c r="E51" s="13" t="s">
        <v>412</v>
      </c>
      <c r="F51" s="27">
        <v>45469</v>
      </c>
      <c r="G51" s="27">
        <v>45464</v>
      </c>
      <c r="H51" s="14">
        <v>0</v>
      </c>
      <c r="I51" s="15">
        <v>2</v>
      </c>
      <c r="J51" s="13" t="s">
        <v>313</v>
      </c>
      <c r="K51" s="36">
        <f>D51*VLOOKUP(L51,Assumptions!$B$5:$C$11,2,FALSE)</f>
        <v>793.89</v>
      </c>
      <c r="L51" s="39" t="s">
        <v>4883</v>
      </c>
      <c r="M51" s="46">
        <f>DATE(YEAR(F51),MONTH(F51),1)</f>
        <v>45444</v>
      </c>
      <c r="N51" s="47" t="str">
        <f>IF(B51="",N50,B51)</f>
        <v>Linden Investments Inc</v>
      </c>
    </row>
    <row r="52" spans="1:14" ht="15.75" x14ac:dyDescent="0.5">
      <c r="A52" s="7"/>
      <c r="B52" s="25" t="s">
        <v>29</v>
      </c>
      <c r="C52" s="25"/>
      <c r="D52" s="14">
        <v>2256.42</v>
      </c>
      <c r="E52" s="13" t="s">
        <v>413</v>
      </c>
      <c r="F52" s="27">
        <v>45559</v>
      </c>
      <c r="G52" s="27">
        <v>45428</v>
      </c>
      <c r="H52" s="14">
        <v>0</v>
      </c>
      <c r="I52" s="15">
        <v>1</v>
      </c>
      <c r="J52" s="13" t="s">
        <v>300</v>
      </c>
      <c r="K52" s="36">
        <f>D52*VLOOKUP(L52,Assumptions!$B$5:$C$11,2,FALSE)</f>
        <v>2256.42</v>
      </c>
      <c r="L52" s="39" t="s">
        <v>4883</v>
      </c>
      <c r="M52" s="46">
        <f>DATE(YEAR(F52),MONTH(F52),1)</f>
        <v>45536</v>
      </c>
      <c r="N52" s="47" t="str">
        <f>IF(B52="",N51,B52)</f>
        <v>Cromwell Partners AG</v>
      </c>
    </row>
    <row r="53" spans="1:14" ht="15.75" x14ac:dyDescent="0.5">
      <c r="A53" s="7"/>
      <c r="B53" s="25" t="s">
        <v>30</v>
      </c>
      <c r="C53" s="25"/>
      <c r="D53" s="16">
        <v>29292.15</v>
      </c>
      <c r="E53" s="13" t="s">
        <v>414</v>
      </c>
      <c r="F53" s="27">
        <v>45326</v>
      </c>
      <c r="G53" s="27">
        <v>45061</v>
      </c>
      <c r="H53" s="14">
        <v>0</v>
      </c>
      <c r="I53" s="15">
        <v>138</v>
      </c>
      <c r="J53" s="13" t="s">
        <v>301</v>
      </c>
      <c r="K53" s="36">
        <f>D53*VLOOKUP(L53,Assumptions!$B$5:$C$11,2,FALSE)</f>
        <v>13975.284765000002</v>
      </c>
      <c r="L53" s="39" t="s">
        <v>4885</v>
      </c>
      <c r="M53" s="46">
        <f>DATE(YEAR(F53),MONTH(F53),1)</f>
        <v>45323</v>
      </c>
      <c r="N53" s="47" t="str">
        <f>IF(B53="",N52,B53)</f>
        <v>Upton Ventures AG</v>
      </c>
    </row>
    <row r="54" spans="1:14" ht="15.75" x14ac:dyDescent="0.5">
      <c r="A54" s="7"/>
      <c r="B54" s="25" t="s">
        <v>31</v>
      </c>
      <c r="C54" s="25"/>
      <c r="D54" s="12">
        <v>285.98</v>
      </c>
      <c r="E54" s="13" t="s">
        <v>415</v>
      </c>
      <c r="F54" s="27">
        <v>45681</v>
      </c>
      <c r="G54" s="27">
        <v>45665</v>
      </c>
      <c r="H54" s="14">
        <v>0</v>
      </c>
      <c r="I54" s="15">
        <v>1</v>
      </c>
      <c r="J54" s="13" t="s">
        <v>301</v>
      </c>
      <c r="K54" s="36">
        <f>D54*VLOOKUP(L54,Assumptions!$B$5:$C$11,2,FALSE)</f>
        <v>9.8091139999999992</v>
      </c>
      <c r="L54" s="39" t="s">
        <v>4889</v>
      </c>
      <c r="M54" s="46">
        <f>DATE(YEAR(F54),MONTH(F54),1)</f>
        <v>45658</v>
      </c>
      <c r="N54" s="47" t="str">
        <f>IF(B54="",N53,B54)</f>
        <v>Quinnell Asset Management SA</v>
      </c>
    </row>
    <row r="55" spans="1:14" ht="15.75" x14ac:dyDescent="0.5">
      <c r="A55" s="7"/>
      <c r="B55" s="25" t="s">
        <v>32</v>
      </c>
      <c r="C55" s="25"/>
      <c r="D55" s="14">
        <v>1694.9</v>
      </c>
      <c r="E55" s="13" t="s">
        <v>416</v>
      </c>
      <c r="F55" s="27">
        <v>44463</v>
      </c>
      <c r="G55" s="27">
        <v>44405</v>
      </c>
      <c r="H55" s="14">
        <v>1626.87</v>
      </c>
      <c r="I55" s="15">
        <v>1</v>
      </c>
      <c r="J55" s="13" t="s">
        <v>314</v>
      </c>
      <c r="K55" s="36">
        <f>D55*VLOOKUP(L55,Assumptions!$B$5:$C$11,2,FALSE)</f>
        <v>1694.9</v>
      </c>
      <c r="L55" s="39" t="s">
        <v>4883</v>
      </c>
      <c r="M55" s="46">
        <f>DATE(YEAR(F55),MONTH(F55),1)</f>
        <v>44440</v>
      </c>
      <c r="N55" s="47" t="str">
        <f>IF(B55="",N54,B55)</f>
        <v>Pierpont Credit LLP</v>
      </c>
    </row>
    <row r="56" spans="1:14" ht="15.75" x14ac:dyDescent="0.5">
      <c r="A56" s="7"/>
      <c r="B56" s="26"/>
      <c r="C56" s="26"/>
      <c r="D56" s="14">
        <v>1544.38</v>
      </c>
      <c r="E56" s="13" t="s">
        <v>417</v>
      </c>
      <c r="F56" s="27">
        <v>44463</v>
      </c>
      <c r="G56" s="27">
        <v>44405</v>
      </c>
      <c r="H56" s="14">
        <v>1684.17</v>
      </c>
      <c r="I56" s="15">
        <v>3</v>
      </c>
      <c r="J56" s="13" t="s">
        <v>300</v>
      </c>
      <c r="K56" s="36">
        <f>D56*VLOOKUP(L56,Assumptions!$B$5:$C$11,2,FALSE)</f>
        <v>1544.38</v>
      </c>
      <c r="L56" s="39" t="s">
        <v>4883</v>
      </c>
      <c r="M56" s="46">
        <f>DATE(YEAR(F56),MONTH(F56),1)</f>
        <v>44440</v>
      </c>
      <c r="N56" s="47" t="str">
        <f>IF(B56="",N55,B56)</f>
        <v>Pierpont Credit LLP</v>
      </c>
    </row>
    <row r="57" spans="1:14" ht="15.75" x14ac:dyDescent="0.5">
      <c r="A57" s="7"/>
      <c r="B57" s="25" t="s">
        <v>33</v>
      </c>
      <c r="C57" s="25"/>
      <c r="D57" s="14">
        <v>2095.94</v>
      </c>
      <c r="E57" s="13" t="s">
        <v>418</v>
      </c>
      <c r="F57" s="27">
        <v>44845</v>
      </c>
      <c r="G57" s="27">
        <v>44830</v>
      </c>
      <c r="H57" s="14">
        <v>2338.73</v>
      </c>
      <c r="I57" s="15">
        <v>2</v>
      </c>
      <c r="J57" s="13" t="s">
        <v>300</v>
      </c>
      <c r="K57" s="36">
        <f>D57*VLOOKUP(L57,Assumptions!$B$5:$C$11,2,FALSE)</f>
        <v>2095.94</v>
      </c>
      <c r="L57" s="39" t="s">
        <v>4883</v>
      </c>
      <c r="M57" s="46">
        <f>DATE(YEAR(F57),MONTH(F57),1)</f>
        <v>44835</v>
      </c>
      <c r="N57" s="47" t="str">
        <f>IF(B57="",N56,B57)</f>
        <v>Valemont Asset Management</v>
      </c>
    </row>
    <row r="58" spans="1:14" ht="15.75" x14ac:dyDescent="0.5">
      <c r="A58" s="7"/>
      <c r="B58" s="26"/>
      <c r="C58" s="26"/>
      <c r="D58" s="14">
        <v>2009.94</v>
      </c>
      <c r="E58" s="13" t="s">
        <v>418</v>
      </c>
      <c r="F58" s="27">
        <v>44845</v>
      </c>
      <c r="G58" s="27">
        <v>44830</v>
      </c>
      <c r="H58" s="14">
        <v>1801.12</v>
      </c>
      <c r="I58" s="15">
        <v>2</v>
      </c>
      <c r="J58" s="13" t="s">
        <v>300</v>
      </c>
      <c r="K58" s="36">
        <f>D58*VLOOKUP(L58,Assumptions!$B$5:$C$11,2,FALSE)</f>
        <v>2009.94</v>
      </c>
      <c r="L58" s="39" t="s">
        <v>4883</v>
      </c>
      <c r="M58" s="46">
        <f>DATE(YEAR(F58),MONTH(F58),1)</f>
        <v>44835</v>
      </c>
      <c r="N58" s="47" t="str">
        <f>IF(B58="",N57,B58)</f>
        <v>Valemont Asset Management</v>
      </c>
    </row>
    <row r="59" spans="1:14" ht="15.75" x14ac:dyDescent="0.5">
      <c r="A59" s="7"/>
      <c r="B59" s="25" t="s">
        <v>34</v>
      </c>
      <c r="C59" s="25"/>
      <c r="D59" s="12">
        <v>1504.34</v>
      </c>
      <c r="E59" s="13" t="s">
        <v>419</v>
      </c>
      <c r="F59" s="27">
        <v>45688</v>
      </c>
      <c r="G59" s="27">
        <v>45649</v>
      </c>
      <c r="H59" s="14">
        <v>0</v>
      </c>
      <c r="I59" s="15">
        <v>3</v>
      </c>
      <c r="J59" s="13" t="s">
        <v>315</v>
      </c>
      <c r="K59" s="36">
        <f>D59*VLOOKUP(L59,Assumptions!$B$5:$C$11,2,FALSE)</f>
        <v>51.59886199999999</v>
      </c>
      <c r="L59" s="39" t="s">
        <v>4889</v>
      </c>
      <c r="M59" s="46">
        <f>DATE(YEAR(F59),MONTH(F59),1)</f>
        <v>45658</v>
      </c>
      <c r="N59" s="47" t="str">
        <f>IF(B59="",N58,B59)</f>
        <v>Zephyr Wealth SA</v>
      </c>
    </row>
    <row r="60" spans="1:14" ht="15.75" x14ac:dyDescent="0.5">
      <c r="A60" s="7"/>
      <c r="B60" s="25" t="s">
        <v>35</v>
      </c>
      <c r="C60" s="25"/>
      <c r="D60" s="17">
        <v>216217.28</v>
      </c>
      <c r="E60" s="13" t="s">
        <v>420</v>
      </c>
      <c r="F60" s="27">
        <v>45346</v>
      </c>
      <c r="G60" s="27">
        <v>44991</v>
      </c>
      <c r="H60" s="14">
        <v>0</v>
      </c>
      <c r="I60" s="15">
        <v>1</v>
      </c>
      <c r="J60" s="13" t="s">
        <v>300</v>
      </c>
      <c r="K60" s="36">
        <f>D60*VLOOKUP(L60,Assumptions!$B$5:$C$11,2,FALSE)</f>
        <v>43870.486111999999</v>
      </c>
      <c r="L60" s="39" t="s">
        <v>4887</v>
      </c>
      <c r="M60" s="46">
        <f>DATE(YEAR(F60),MONTH(F60),1)</f>
        <v>45323</v>
      </c>
      <c r="N60" s="47" t="str">
        <f>IF(B60="",N59,B60)</f>
        <v>Underhill Partners</v>
      </c>
    </row>
    <row r="61" spans="1:14" ht="15.75" x14ac:dyDescent="0.5">
      <c r="A61" s="7"/>
      <c r="B61" s="26"/>
      <c r="C61" s="26"/>
      <c r="D61" s="17">
        <v>207789.76</v>
      </c>
      <c r="E61" s="13" t="s">
        <v>420</v>
      </c>
      <c r="F61" s="27">
        <v>45346</v>
      </c>
      <c r="G61" s="27">
        <v>44991</v>
      </c>
      <c r="H61" s="14">
        <v>0</v>
      </c>
      <c r="I61" s="15">
        <v>1</v>
      </c>
      <c r="J61" s="13" t="s">
        <v>300</v>
      </c>
      <c r="K61" s="36">
        <f>D61*VLOOKUP(L61,Assumptions!$B$5:$C$11,2,FALSE)</f>
        <v>42160.542304000002</v>
      </c>
      <c r="L61" s="39" t="s">
        <v>4887</v>
      </c>
      <c r="M61" s="46">
        <f>DATE(YEAR(F61),MONTH(F61),1)</f>
        <v>45323</v>
      </c>
      <c r="N61" s="47" t="str">
        <f>IF(B61="",N60,B61)</f>
        <v>Underhill Partners</v>
      </c>
    </row>
    <row r="62" spans="1:14" ht="15.75" x14ac:dyDescent="0.5">
      <c r="A62" s="7"/>
      <c r="B62" s="26"/>
      <c r="C62" s="26"/>
      <c r="D62" s="17">
        <v>44199.87</v>
      </c>
      <c r="E62" s="13" t="s">
        <v>421</v>
      </c>
      <c r="F62" s="27">
        <v>45402</v>
      </c>
      <c r="G62" s="27">
        <v>45321</v>
      </c>
      <c r="H62" s="14">
        <v>0</v>
      </c>
      <c r="I62" s="15">
        <v>1</v>
      </c>
      <c r="J62" s="13" t="s">
        <v>300</v>
      </c>
      <c r="K62" s="36">
        <f>D62*VLOOKUP(L62,Assumptions!$B$5:$C$11,2,FALSE)</f>
        <v>8968.1536230000002</v>
      </c>
      <c r="L62" s="39" t="s">
        <v>4887</v>
      </c>
      <c r="M62" s="46">
        <f>DATE(YEAR(F62),MONTH(F62),1)</f>
        <v>45383</v>
      </c>
      <c r="N62" s="47" t="str">
        <f>IF(B62="",N61,B62)</f>
        <v>Underhill Partners</v>
      </c>
    </row>
    <row r="63" spans="1:14" ht="15.75" x14ac:dyDescent="0.5">
      <c r="A63" s="7"/>
      <c r="B63" s="26"/>
      <c r="C63" s="26"/>
      <c r="D63" s="17">
        <v>61940.76</v>
      </c>
      <c r="E63" s="13" t="s">
        <v>422</v>
      </c>
      <c r="F63" s="27">
        <v>45535</v>
      </c>
      <c r="G63" s="27">
        <v>45321</v>
      </c>
      <c r="H63" s="14">
        <v>0</v>
      </c>
      <c r="I63" s="15">
        <v>1</v>
      </c>
      <c r="J63" s="13" t="s">
        <v>300</v>
      </c>
      <c r="K63" s="36">
        <f>D63*VLOOKUP(L63,Assumptions!$B$5:$C$11,2,FALSE)</f>
        <v>12567.780204000001</v>
      </c>
      <c r="L63" s="39" t="s">
        <v>4887</v>
      </c>
      <c r="M63" s="46">
        <f>DATE(YEAR(F63),MONTH(F63),1)</f>
        <v>45505</v>
      </c>
      <c r="N63" s="47" t="str">
        <f>IF(B63="",N62,B63)</f>
        <v>Underhill Partners</v>
      </c>
    </row>
    <row r="64" spans="1:14" ht="15.75" x14ac:dyDescent="0.5">
      <c r="A64" s="7"/>
      <c r="B64" s="26"/>
      <c r="C64" s="26"/>
      <c r="D64" s="17">
        <v>112227.23</v>
      </c>
      <c r="E64" s="13" t="s">
        <v>423</v>
      </c>
      <c r="F64" s="27">
        <v>45759</v>
      </c>
      <c r="G64" s="27">
        <v>45555</v>
      </c>
      <c r="H64" s="14">
        <v>0</v>
      </c>
      <c r="I64" s="15">
        <v>4</v>
      </c>
      <c r="J64" s="13" t="s">
        <v>300</v>
      </c>
      <c r="K64" s="36">
        <f>D64*VLOOKUP(L64,Assumptions!$B$5:$C$11,2,FALSE)</f>
        <v>22770.904966999999</v>
      </c>
      <c r="L64" s="39" t="s">
        <v>4887</v>
      </c>
      <c r="M64" s="46">
        <f>DATE(YEAR(F64),MONTH(F64),1)</f>
        <v>45748</v>
      </c>
      <c r="N64" s="47" t="str">
        <f>IF(B64="",N63,B64)</f>
        <v>Underhill Partners</v>
      </c>
    </row>
    <row r="65" spans="1:14" ht="15.75" x14ac:dyDescent="0.5">
      <c r="A65" s="7"/>
      <c r="B65" s="26"/>
      <c r="C65" s="26"/>
      <c r="D65" s="17">
        <v>89158.12</v>
      </c>
      <c r="E65" s="13" t="s">
        <v>424</v>
      </c>
      <c r="F65" s="27">
        <v>45759</v>
      </c>
      <c r="G65" s="27">
        <v>45555</v>
      </c>
      <c r="H65" s="14">
        <v>0</v>
      </c>
      <c r="I65" s="15">
        <v>1</v>
      </c>
      <c r="J65" s="13" t="s">
        <v>316</v>
      </c>
      <c r="K65" s="36">
        <f>D65*VLOOKUP(L65,Assumptions!$B$5:$C$11,2,FALSE)</f>
        <v>18090.182547999997</v>
      </c>
      <c r="L65" s="39" t="s">
        <v>4887</v>
      </c>
      <c r="M65" s="46">
        <f>DATE(YEAR(F65),MONTH(F65),1)</f>
        <v>45748</v>
      </c>
      <c r="N65" s="47" t="str">
        <f>IF(B65="",N64,B65)</f>
        <v>Underhill Partners</v>
      </c>
    </row>
    <row r="66" spans="1:14" ht="15.75" x14ac:dyDescent="0.5">
      <c r="A66" s="7"/>
      <c r="B66" s="26"/>
      <c r="C66" s="26"/>
      <c r="D66" s="17">
        <v>112281.31</v>
      </c>
      <c r="E66" s="13" t="s">
        <v>425</v>
      </c>
      <c r="F66" s="27">
        <v>45759</v>
      </c>
      <c r="G66" s="27">
        <v>45555</v>
      </c>
      <c r="H66" s="14">
        <v>0</v>
      </c>
      <c r="I66" s="15">
        <v>1</v>
      </c>
      <c r="J66" s="13" t="s">
        <v>317</v>
      </c>
      <c r="K66" s="36">
        <f>D66*VLOOKUP(L66,Assumptions!$B$5:$C$11,2,FALSE)</f>
        <v>22781.877798999998</v>
      </c>
      <c r="L66" s="39" t="s">
        <v>4887</v>
      </c>
      <c r="M66" s="46">
        <f>DATE(YEAR(F66),MONTH(F66),1)</f>
        <v>45748</v>
      </c>
      <c r="N66" s="47" t="str">
        <f>IF(B66="",N65,B66)</f>
        <v>Underhill Partners</v>
      </c>
    </row>
    <row r="67" spans="1:14" ht="15.75" x14ac:dyDescent="0.5">
      <c r="A67" s="7"/>
      <c r="B67" s="26"/>
      <c r="C67" s="26"/>
      <c r="D67" s="17">
        <v>88335.45</v>
      </c>
      <c r="E67" s="13" t="s">
        <v>423</v>
      </c>
      <c r="F67" s="27">
        <v>45759</v>
      </c>
      <c r="G67" s="27">
        <v>45586</v>
      </c>
      <c r="H67" s="14">
        <v>0</v>
      </c>
      <c r="I67" s="15">
        <v>5</v>
      </c>
      <c r="J67" s="13" t="s">
        <v>300</v>
      </c>
      <c r="K67" s="36">
        <f>D67*VLOOKUP(L67,Assumptions!$B$5:$C$11,2,FALSE)</f>
        <v>17923.262804999998</v>
      </c>
      <c r="L67" s="39" t="s">
        <v>4887</v>
      </c>
      <c r="M67" s="46">
        <f>DATE(YEAR(F67),MONTH(F67),1)</f>
        <v>45748</v>
      </c>
      <c r="N67" s="47" t="str">
        <f>IF(B67="",N66,B67)</f>
        <v>Underhill Partners</v>
      </c>
    </row>
    <row r="68" spans="1:14" ht="15.75" x14ac:dyDescent="0.5">
      <c r="A68" s="7"/>
      <c r="B68" s="26"/>
      <c r="C68" s="26"/>
      <c r="D68" s="17">
        <v>94494.7</v>
      </c>
      <c r="E68" s="13" t="s">
        <v>426</v>
      </c>
      <c r="F68" s="27">
        <v>45794</v>
      </c>
      <c r="G68" s="27">
        <v>45769</v>
      </c>
      <c r="H68" s="14">
        <v>0</v>
      </c>
      <c r="I68" s="15">
        <v>4</v>
      </c>
      <c r="J68" s="13" t="s">
        <v>300</v>
      </c>
      <c r="K68" s="36">
        <f>D68*VLOOKUP(L68,Assumptions!$B$5:$C$11,2,FALSE)</f>
        <v>19172.974630000001</v>
      </c>
      <c r="L68" s="39" t="s">
        <v>4887</v>
      </c>
      <c r="M68" s="46">
        <f>DATE(YEAR(F68),MONTH(F68),1)</f>
        <v>45778</v>
      </c>
      <c r="N68" s="47" t="str">
        <f>IF(B68="",N67,B68)</f>
        <v>Underhill Partners</v>
      </c>
    </row>
    <row r="69" spans="1:14" ht="15.75" x14ac:dyDescent="0.5">
      <c r="A69" s="7"/>
      <c r="B69" s="25" t="s">
        <v>36</v>
      </c>
      <c r="C69" s="25"/>
      <c r="D69" s="12">
        <v>417.31</v>
      </c>
      <c r="E69" s="13" t="s">
        <v>427</v>
      </c>
      <c r="F69" s="27">
        <v>44689</v>
      </c>
      <c r="G69" s="27">
        <v>44676</v>
      </c>
      <c r="H69" s="14">
        <v>304.95999999999998</v>
      </c>
      <c r="I69" s="15">
        <v>1</v>
      </c>
      <c r="J69" s="13" t="s">
        <v>317</v>
      </c>
      <c r="K69" s="36">
        <f>D69*VLOOKUP(L69,Assumptions!$B$5:$C$11,2,FALSE)</f>
        <v>14.313732999999999</v>
      </c>
      <c r="L69" s="39" t="s">
        <v>4889</v>
      </c>
      <c r="M69" s="46">
        <f>DATE(YEAR(F69),MONTH(F69),1)</f>
        <v>44682</v>
      </c>
      <c r="N69" s="47" t="str">
        <f>IF(B69="",N68,B69)</f>
        <v>Inverness Markets LLP</v>
      </c>
    </row>
    <row r="70" spans="1:14" ht="15.75" x14ac:dyDescent="0.5">
      <c r="A70" s="7"/>
      <c r="B70" s="25" t="s">
        <v>37</v>
      </c>
      <c r="C70" s="25"/>
      <c r="D70" s="14">
        <v>10056.98</v>
      </c>
      <c r="E70" s="13" t="s">
        <v>428</v>
      </c>
      <c r="F70" s="27">
        <v>45399</v>
      </c>
      <c r="G70" s="27">
        <v>45307</v>
      </c>
      <c r="H70" s="14">
        <v>0</v>
      </c>
      <c r="I70" s="15">
        <v>2</v>
      </c>
      <c r="J70" s="13" t="s">
        <v>300</v>
      </c>
      <c r="K70" s="36">
        <f>D70*VLOOKUP(L70,Assumptions!$B$5:$C$11,2,FALSE)</f>
        <v>10056.98</v>
      </c>
      <c r="L70" s="39" t="s">
        <v>4883</v>
      </c>
      <c r="M70" s="46">
        <f>DATE(YEAR(F70),MONTH(F70),1)</f>
        <v>45383</v>
      </c>
      <c r="N70" s="47" t="str">
        <f>IF(B70="",N69,B70)</f>
        <v>Ironside Capital Ltd</v>
      </c>
    </row>
    <row r="71" spans="1:14" ht="15.75" x14ac:dyDescent="0.5">
      <c r="A71" s="7"/>
      <c r="B71" s="26"/>
      <c r="C71" s="26"/>
      <c r="D71" s="14">
        <v>8765.5499999999993</v>
      </c>
      <c r="E71" s="13" t="s">
        <v>429</v>
      </c>
      <c r="F71" s="27">
        <v>45399</v>
      </c>
      <c r="G71" s="27">
        <v>45307</v>
      </c>
      <c r="H71" s="14">
        <v>0</v>
      </c>
      <c r="I71" s="15">
        <v>1</v>
      </c>
      <c r="J71" s="13" t="s">
        <v>311</v>
      </c>
      <c r="K71" s="36">
        <f>D71*VLOOKUP(L71,Assumptions!$B$5:$C$11,2,FALSE)</f>
        <v>8765.5499999999993</v>
      </c>
      <c r="L71" s="39" t="s">
        <v>4883</v>
      </c>
      <c r="M71" s="46">
        <f>DATE(YEAR(F71),MONTH(F71),1)</f>
        <v>45383</v>
      </c>
      <c r="N71" s="47" t="str">
        <f>IF(B71="",N70,B71)</f>
        <v>Ironside Capital Ltd</v>
      </c>
    </row>
    <row r="72" spans="1:14" ht="15.75" x14ac:dyDescent="0.5">
      <c r="A72" s="7"/>
      <c r="B72" s="26"/>
      <c r="C72" s="26"/>
      <c r="D72" s="14">
        <v>8786.0499999999993</v>
      </c>
      <c r="E72" s="13" t="s">
        <v>430</v>
      </c>
      <c r="F72" s="27">
        <v>45399</v>
      </c>
      <c r="G72" s="27">
        <v>45307</v>
      </c>
      <c r="H72" s="14">
        <v>0</v>
      </c>
      <c r="I72" s="15">
        <v>1</v>
      </c>
      <c r="J72" s="13" t="s">
        <v>318</v>
      </c>
      <c r="K72" s="36">
        <f>D72*VLOOKUP(L72,Assumptions!$B$5:$C$11,2,FALSE)</f>
        <v>8786.0499999999993</v>
      </c>
      <c r="L72" s="39" t="s">
        <v>4883</v>
      </c>
      <c r="M72" s="46">
        <f>DATE(YEAR(F72),MONTH(F72),1)</f>
        <v>45383</v>
      </c>
      <c r="N72" s="47" t="str">
        <f>IF(B72="",N71,B72)</f>
        <v>Ironside Capital Ltd</v>
      </c>
    </row>
    <row r="73" spans="1:14" ht="15.75" x14ac:dyDescent="0.5">
      <c r="A73" s="7"/>
      <c r="B73" s="26"/>
      <c r="C73" s="26"/>
      <c r="D73" s="14">
        <v>8456.02</v>
      </c>
      <c r="E73" s="13" t="s">
        <v>431</v>
      </c>
      <c r="F73" s="27">
        <v>45399</v>
      </c>
      <c r="G73" s="27">
        <v>45307</v>
      </c>
      <c r="H73" s="14">
        <v>0</v>
      </c>
      <c r="I73" s="15">
        <v>1</v>
      </c>
      <c r="J73" s="13" t="s">
        <v>310</v>
      </c>
      <c r="K73" s="36">
        <f>D73*VLOOKUP(L73,Assumptions!$B$5:$C$11,2,FALSE)</f>
        <v>8456.02</v>
      </c>
      <c r="L73" s="39" t="s">
        <v>4883</v>
      </c>
      <c r="M73" s="46">
        <f>DATE(YEAR(F73),MONTH(F73),1)</f>
        <v>45383</v>
      </c>
      <c r="N73" s="47" t="str">
        <f>IF(B73="",N72,B73)</f>
        <v>Ironside Capital Ltd</v>
      </c>
    </row>
    <row r="74" spans="1:14" ht="15.75" x14ac:dyDescent="0.5">
      <c r="A74" s="7"/>
      <c r="B74" s="26"/>
      <c r="C74" s="26"/>
      <c r="D74" s="14">
        <v>10050.450000000001</v>
      </c>
      <c r="E74" s="13" t="s">
        <v>432</v>
      </c>
      <c r="F74" s="27">
        <v>45399</v>
      </c>
      <c r="G74" s="27">
        <v>45307</v>
      </c>
      <c r="H74" s="14">
        <v>0</v>
      </c>
      <c r="I74" s="15">
        <v>1</v>
      </c>
      <c r="J74" s="13" t="s">
        <v>309</v>
      </c>
      <c r="K74" s="36">
        <f>D74*VLOOKUP(L74,Assumptions!$B$5:$C$11,2,FALSE)</f>
        <v>10050.450000000001</v>
      </c>
      <c r="L74" s="39" t="s">
        <v>4883</v>
      </c>
      <c r="M74" s="46">
        <f>DATE(YEAR(F74),MONTH(F74),1)</f>
        <v>45383</v>
      </c>
      <c r="N74" s="47" t="str">
        <f>IF(B74="",N73,B74)</f>
        <v>Ironside Capital Ltd</v>
      </c>
    </row>
    <row r="75" spans="1:14" ht="15.75" x14ac:dyDescent="0.5">
      <c r="A75" s="7"/>
      <c r="B75" s="25" t="s">
        <v>38</v>
      </c>
      <c r="C75" s="25"/>
      <c r="D75" s="12">
        <v>68836.91</v>
      </c>
      <c r="E75" s="13" t="s">
        <v>433</v>
      </c>
      <c r="F75" s="27">
        <v>44798</v>
      </c>
      <c r="G75" s="27">
        <v>44673</v>
      </c>
      <c r="H75" s="14">
        <v>126669.48</v>
      </c>
      <c r="I75" s="15">
        <v>9</v>
      </c>
      <c r="J75" s="13" t="s">
        <v>300</v>
      </c>
      <c r="K75" s="36">
        <f>D75*VLOOKUP(L75,Assumptions!$B$5:$C$11,2,FALSE)</f>
        <v>2361.1060130000001</v>
      </c>
      <c r="L75" s="39" t="s">
        <v>4889</v>
      </c>
      <c r="M75" s="46">
        <f>DATE(YEAR(F75),MONTH(F75),1)</f>
        <v>44774</v>
      </c>
      <c r="N75" s="47" t="str">
        <f>IF(B75="",N74,B75)</f>
        <v>Mayfair Private</v>
      </c>
    </row>
    <row r="76" spans="1:14" ht="15.75" x14ac:dyDescent="0.5">
      <c r="A76" s="7"/>
      <c r="B76" s="26"/>
      <c r="C76" s="26"/>
      <c r="D76" s="12">
        <v>70901.7</v>
      </c>
      <c r="E76" s="13" t="s">
        <v>434</v>
      </c>
      <c r="F76" s="27">
        <v>44798</v>
      </c>
      <c r="G76" s="27">
        <v>44673</v>
      </c>
      <c r="H76" s="14">
        <v>105645.92</v>
      </c>
      <c r="I76" s="15">
        <v>5</v>
      </c>
      <c r="J76" s="13" t="s">
        <v>301</v>
      </c>
      <c r="K76" s="36">
        <f>D76*VLOOKUP(L76,Assumptions!$B$5:$C$11,2,FALSE)</f>
        <v>2431.9283099999998</v>
      </c>
      <c r="L76" s="39" t="s">
        <v>4889</v>
      </c>
      <c r="M76" s="46">
        <f>DATE(YEAR(F76),MONTH(F76),1)</f>
        <v>44774</v>
      </c>
      <c r="N76" s="47" t="str">
        <f>IF(B76="",N75,B76)</f>
        <v>Mayfair Private</v>
      </c>
    </row>
    <row r="77" spans="1:14" ht="15.75" x14ac:dyDescent="0.5">
      <c r="A77" s="7"/>
      <c r="B77" s="26"/>
      <c r="C77" s="26"/>
      <c r="D77" s="12">
        <v>49022.080000000002</v>
      </c>
      <c r="E77" s="13" t="s">
        <v>435</v>
      </c>
      <c r="F77" s="27">
        <v>44798</v>
      </c>
      <c r="G77" s="27">
        <v>44673</v>
      </c>
      <c r="H77" s="14">
        <v>109891.6</v>
      </c>
      <c r="I77" s="15">
        <v>5</v>
      </c>
      <c r="J77" s="13" t="s">
        <v>305</v>
      </c>
      <c r="K77" s="36">
        <f>D77*VLOOKUP(L77,Assumptions!$B$5:$C$11,2,FALSE)</f>
        <v>1681.4573439999999</v>
      </c>
      <c r="L77" s="39" t="s">
        <v>4889</v>
      </c>
      <c r="M77" s="46">
        <f>DATE(YEAR(F77),MONTH(F77),1)</f>
        <v>44774</v>
      </c>
      <c r="N77" s="47" t="str">
        <f>IF(B77="",N76,B77)</f>
        <v>Mayfair Private</v>
      </c>
    </row>
    <row r="78" spans="1:14" ht="15.75" x14ac:dyDescent="0.5">
      <c r="A78" s="7"/>
      <c r="B78" s="26"/>
      <c r="C78" s="26"/>
      <c r="D78" s="12">
        <v>75391.149999999994</v>
      </c>
      <c r="E78" s="13" t="s">
        <v>436</v>
      </c>
      <c r="F78" s="27">
        <v>44798</v>
      </c>
      <c r="G78" s="27">
        <v>44673</v>
      </c>
      <c r="H78" s="14">
        <v>86498.73</v>
      </c>
      <c r="I78" s="15">
        <v>1</v>
      </c>
      <c r="J78" s="13" t="s">
        <v>304</v>
      </c>
      <c r="K78" s="36">
        <f>D78*VLOOKUP(L78,Assumptions!$B$5:$C$11,2,FALSE)</f>
        <v>2585.9164449999994</v>
      </c>
      <c r="L78" s="39" t="s">
        <v>4889</v>
      </c>
      <c r="M78" s="46">
        <f>DATE(YEAR(F78),MONTH(F78),1)</f>
        <v>44774</v>
      </c>
      <c r="N78" s="47" t="str">
        <f>IF(B78="",N77,B78)</f>
        <v>Mayfair Private</v>
      </c>
    </row>
    <row r="79" spans="1:14" ht="15.75" x14ac:dyDescent="0.5">
      <c r="A79" s="7"/>
      <c r="B79" s="26"/>
      <c r="C79" s="26"/>
      <c r="D79" s="12">
        <v>68181.52</v>
      </c>
      <c r="E79" s="13" t="s">
        <v>437</v>
      </c>
      <c r="F79" s="27">
        <v>44798</v>
      </c>
      <c r="G79" s="27">
        <v>44673</v>
      </c>
      <c r="H79" s="14">
        <v>98532.02</v>
      </c>
      <c r="I79" s="15">
        <v>5</v>
      </c>
      <c r="J79" s="13" t="s">
        <v>319</v>
      </c>
      <c r="K79" s="36">
        <f>D79*VLOOKUP(L79,Assumptions!$B$5:$C$11,2,FALSE)</f>
        <v>2338.6261359999999</v>
      </c>
      <c r="L79" s="39" t="s">
        <v>4889</v>
      </c>
      <c r="M79" s="46">
        <f>DATE(YEAR(F79),MONTH(F79),1)</f>
        <v>44774</v>
      </c>
      <c r="N79" s="47" t="str">
        <f>IF(B79="",N78,B79)</f>
        <v>Mayfair Private</v>
      </c>
    </row>
    <row r="80" spans="1:14" ht="15.75" x14ac:dyDescent="0.5">
      <c r="A80" s="7"/>
      <c r="B80" s="26"/>
      <c r="C80" s="26"/>
      <c r="D80" s="12">
        <v>51397.16</v>
      </c>
      <c r="E80" s="13" t="s">
        <v>438</v>
      </c>
      <c r="F80" s="27">
        <v>44798</v>
      </c>
      <c r="G80" s="27">
        <v>44673</v>
      </c>
      <c r="H80" s="14">
        <v>89266.33</v>
      </c>
      <c r="I80" s="15">
        <v>5</v>
      </c>
      <c r="J80" s="13" t="s">
        <v>320</v>
      </c>
      <c r="K80" s="36">
        <f>D80*VLOOKUP(L80,Assumptions!$B$5:$C$11,2,FALSE)</f>
        <v>1762.9225879999999</v>
      </c>
      <c r="L80" s="39" t="s">
        <v>4889</v>
      </c>
      <c r="M80" s="46">
        <f>DATE(YEAR(F80),MONTH(F80),1)</f>
        <v>44774</v>
      </c>
      <c r="N80" s="47" t="str">
        <f>IF(B80="",N79,B80)</f>
        <v>Mayfair Private</v>
      </c>
    </row>
    <row r="81" spans="1:14" ht="15.75" x14ac:dyDescent="0.5">
      <c r="A81" s="7"/>
      <c r="B81" s="26"/>
      <c r="C81" s="26"/>
      <c r="D81" s="12">
        <v>47304.58</v>
      </c>
      <c r="E81" s="13" t="s">
        <v>434</v>
      </c>
      <c r="F81" s="27">
        <v>44798</v>
      </c>
      <c r="G81" s="27">
        <v>44673</v>
      </c>
      <c r="H81" s="14">
        <v>102585.95</v>
      </c>
      <c r="I81" s="15">
        <v>4</v>
      </c>
      <c r="J81" s="13" t="s">
        <v>301</v>
      </c>
      <c r="K81" s="36">
        <f>D81*VLOOKUP(L81,Assumptions!$B$5:$C$11,2,FALSE)</f>
        <v>1622.547094</v>
      </c>
      <c r="L81" s="39" t="s">
        <v>4889</v>
      </c>
      <c r="M81" s="46">
        <f>DATE(YEAR(F81),MONTH(F81),1)</f>
        <v>44774</v>
      </c>
      <c r="N81" s="47" t="str">
        <f>IF(B81="",N80,B81)</f>
        <v>Mayfair Private</v>
      </c>
    </row>
    <row r="82" spans="1:14" ht="15.75" x14ac:dyDescent="0.5">
      <c r="A82" s="7"/>
      <c r="B82" s="26"/>
      <c r="C82" s="26"/>
      <c r="D82" s="12">
        <v>591.89</v>
      </c>
      <c r="E82" s="13" t="s">
        <v>439</v>
      </c>
      <c r="F82" s="27">
        <v>44806</v>
      </c>
      <c r="G82" s="27">
        <v>44789</v>
      </c>
      <c r="H82" s="14">
        <v>78951.83</v>
      </c>
      <c r="I82" s="15">
        <v>3</v>
      </c>
      <c r="J82" s="13" t="s">
        <v>301</v>
      </c>
      <c r="K82" s="36">
        <f>D82*VLOOKUP(L82,Assumptions!$B$5:$C$11,2,FALSE)</f>
        <v>20.301826999999999</v>
      </c>
      <c r="L82" s="39" t="s">
        <v>4889</v>
      </c>
      <c r="M82" s="46">
        <f>DATE(YEAR(F82),MONTH(F82),1)</f>
        <v>44805</v>
      </c>
      <c r="N82" s="47" t="str">
        <f>IF(B82="",N81,B82)</f>
        <v>Mayfair Private</v>
      </c>
    </row>
    <row r="83" spans="1:14" ht="15.75" x14ac:dyDescent="0.5">
      <c r="A83" s="7"/>
      <c r="B83" s="26"/>
      <c r="C83" s="26"/>
      <c r="D83" s="12">
        <v>26881.759999999998</v>
      </c>
      <c r="E83" s="13" t="s">
        <v>440</v>
      </c>
      <c r="F83" s="27">
        <v>45091</v>
      </c>
      <c r="G83" s="27">
        <v>44820</v>
      </c>
      <c r="H83" s="14">
        <v>110572.27</v>
      </c>
      <c r="I83" s="15">
        <v>3</v>
      </c>
      <c r="J83" s="13" t="s">
        <v>300</v>
      </c>
      <c r="K83" s="36">
        <f>D83*VLOOKUP(L83,Assumptions!$B$5:$C$11,2,FALSE)</f>
        <v>922.04436799999985</v>
      </c>
      <c r="L83" s="39" t="s">
        <v>4889</v>
      </c>
      <c r="M83" s="46">
        <f>DATE(YEAR(F83),MONTH(F83),1)</f>
        <v>45078</v>
      </c>
      <c r="N83" s="47" t="str">
        <f>IF(B83="",N82,B83)</f>
        <v>Mayfair Private</v>
      </c>
    </row>
    <row r="84" spans="1:14" ht="15.75" x14ac:dyDescent="0.5">
      <c r="A84" s="7"/>
      <c r="B84" s="26"/>
      <c r="C84" s="26"/>
      <c r="D84" s="12">
        <v>26671.93</v>
      </c>
      <c r="E84" s="13" t="s">
        <v>441</v>
      </c>
      <c r="F84" s="27">
        <v>45091</v>
      </c>
      <c r="G84" s="27">
        <v>44820</v>
      </c>
      <c r="H84" s="14">
        <v>93199.03</v>
      </c>
      <c r="I84" s="15">
        <v>6</v>
      </c>
      <c r="J84" s="13" t="s">
        <v>301</v>
      </c>
      <c r="K84" s="36">
        <f>D84*VLOOKUP(L84,Assumptions!$B$5:$C$11,2,FALSE)</f>
        <v>914.84719899999993</v>
      </c>
      <c r="L84" s="39" t="s">
        <v>4889</v>
      </c>
      <c r="M84" s="46">
        <f>DATE(YEAR(F84),MONTH(F84),1)</f>
        <v>45078</v>
      </c>
      <c r="N84" s="47" t="str">
        <f>IF(B84="",N83,B84)</f>
        <v>Mayfair Private</v>
      </c>
    </row>
    <row r="85" spans="1:14" ht="15.75" x14ac:dyDescent="0.5">
      <c r="A85" s="7"/>
      <c r="B85" s="26"/>
      <c r="C85" s="26"/>
      <c r="D85" s="12">
        <v>24616.46</v>
      </c>
      <c r="E85" s="13" t="s">
        <v>442</v>
      </c>
      <c r="F85" s="27">
        <v>45091</v>
      </c>
      <c r="G85" s="27">
        <v>44820</v>
      </c>
      <c r="H85" s="14">
        <v>105670.54</v>
      </c>
      <c r="I85" s="15">
        <v>1</v>
      </c>
      <c r="J85" s="13" t="s">
        <v>311</v>
      </c>
      <c r="K85" s="36">
        <f>D85*VLOOKUP(L85,Assumptions!$B$5:$C$11,2,FALSE)</f>
        <v>844.34457799999996</v>
      </c>
      <c r="L85" s="39" t="s">
        <v>4889</v>
      </c>
      <c r="M85" s="46">
        <f>DATE(YEAR(F85),MONTH(F85),1)</f>
        <v>45078</v>
      </c>
      <c r="N85" s="47" t="str">
        <f>IF(B85="",N84,B85)</f>
        <v>Mayfair Private</v>
      </c>
    </row>
    <row r="86" spans="1:14" ht="15.75" x14ac:dyDescent="0.5">
      <c r="A86" s="7"/>
      <c r="B86" s="26"/>
      <c r="C86" s="26"/>
      <c r="D86" s="12">
        <v>17955.939999999999</v>
      </c>
      <c r="E86" s="13" t="s">
        <v>443</v>
      </c>
      <c r="F86" s="27">
        <v>45091</v>
      </c>
      <c r="G86" s="27">
        <v>44820</v>
      </c>
      <c r="H86" s="14">
        <v>86344.87</v>
      </c>
      <c r="I86" s="15">
        <v>1</v>
      </c>
      <c r="J86" s="13" t="s">
        <v>310</v>
      </c>
      <c r="K86" s="36">
        <f>D86*VLOOKUP(L86,Assumptions!$B$5:$C$11,2,FALSE)</f>
        <v>615.88874199999987</v>
      </c>
      <c r="L86" s="39" t="s">
        <v>4889</v>
      </c>
      <c r="M86" s="46">
        <f>DATE(YEAR(F86),MONTH(F86),1)</f>
        <v>45078</v>
      </c>
      <c r="N86" s="47" t="str">
        <f>IF(B86="",N85,B86)</f>
        <v>Mayfair Private</v>
      </c>
    </row>
    <row r="87" spans="1:14" ht="15.75" x14ac:dyDescent="0.5">
      <c r="A87" s="7"/>
      <c r="B87" s="26"/>
      <c r="C87" s="26"/>
      <c r="D87" s="12">
        <v>22912.959999999999</v>
      </c>
      <c r="E87" s="13" t="s">
        <v>444</v>
      </c>
      <c r="F87" s="27">
        <v>45091</v>
      </c>
      <c r="G87" s="27">
        <v>44820</v>
      </c>
      <c r="H87" s="14">
        <v>93116.57</v>
      </c>
      <c r="I87" s="15">
        <v>1</v>
      </c>
      <c r="J87" s="13" t="s">
        <v>318</v>
      </c>
      <c r="K87" s="36">
        <f>D87*VLOOKUP(L87,Assumptions!$B$5:$C$11,2,FALSE)</f>
        <v>785.9145279999999</v>
      </c>
      <c r="L87" s="39" t="s">
        <v>4889</v>
      </c>
      <c r="M87" s="46">
        <f>DATE(YEAR(F87),MONTH(F87),1)</f>
        <v>45078</v>
      </c>
      <c r="N87" s="47" t="str">
        <f>IF(B87="",N86,B87)</f>
        <v>Mayfair Private</v>
      </c>
    </row>
    <row r="88" spans="1:14" ht="15.75" x14ac:dyDescent="0.5">
      <c r="A88" s="7"/>
      <c r="B88" s="26"/>
      <c r="C88" s="26"/>
      <c r="D88" s="12">
        <v>22761.06</v>
      </c>
      <c r="E88" s="13" t="s">
        <v>445</v>
      </c>
      <c r="F88" s="27">
        <v>45091</v>
      </c>
      <c r="G88" s="27">
        <v>44820</v>
      </c>
      <c r="H88" s="14">
        <v>89628.13</v>
      </c>
      <c r="I88" s="15">
        <v>1</v>
      </c>
      <c r="J88" s="13" t="s">
        <v>309</v>
      </c>
      <c r="K88" s="36">
        <f>D88*VLOOKUP(L88,Assumptions!$B$5:$C$11,2,FALSE)</f>
        <v>780.70435799999996</v>
      </c>
      <c r="L88" s="39" t="s">
        <v>4889</v>
      </c>
      <c r="M88" s="46">
        <f>DATE(YEAR(F88),MONTH(F88),1)</f>
        <v>45078</v>
      </c>
      <c r="N88" s="47" t="str">
        <f>IF(B88="",N87,B88)</f>
        <v>Mayfair Private</v>
      </c>
    </row>
    <row r="89" spans="1:14" ht="15.75" x14ac:dyDescent="0.5">
      <c r="A89" s="7"/>
      <c r="B89" s="26"/>
      <c r="C89" s="26"/>
      <c r="D89" s="12">
        <v>65029.17</v>
      </c>
      <c r="E89" s="13" t="s">
        <v>446</v>
      </c>
      <c r="F89" s="27">
        <v>45147</v>
      </c>
      <c r="G89" s="27">
        <v>44858</v>
      </c>
      <c r="H89" s="14">
        <v>80672.820000000007</v>
      </c>
      <c r="I89" s="15">
        <v>5</v>
      </c>
      <c r="J89" s="13" t="s">
        <v>301</v>
      </c>
      <c r="K89" s="36">
        <f>D89*VLOOKUP(L89,Assumptions!$B$5:$C$11,2,FALSE)</f>
        <v>2230.5005309999997</v>
      </c>
      <c r="L89" s="39" t="s">
        <v>4889</v>
      </c>
      <c r="M89" s="46">
        <f>DATE(YEAR(F89),MONTH(F89),1)</f>
        <v>45139</v>
      </c>
      <c r="N89" s="47" t="str">
        <f>IF(B89="",N88,B89)</f>
        <v>Mayfair Private</v>
      </c>
    </row>
    <row r="90" spans="1:14" ht="15.75" x14ac:dyDescent="0.5">
      <c r="A90" s="7"/>
      <c r="B90" s="26"/>
      <c r="C90" s="26"/>
      <c r="D90" s="12">
        <v>58248.34</v>
      </c>
      <c r="E90" s="13" t="s">
        <v>447</v>
      </c>
      <c r="F90" s="27">
        <v>45147</v>
      </c>
      <c r="G90" s="27">
        <v>44858</v>
      </c>
      <c r="H90" s="14">
        <v>92210.68</v>
      </c>
      <c r="I90" s="15">
        <v>8</v>
      </c>
      <c r="J90" s="13" t="s">
        <v>300</v>
      </c>
      <c r="K90" s="36">
        <f>D90*VLOOKUP(L90,Assumptions!$B$5:$C$11,2,FALSE)</f>
        <v>1997.9180619999997</v>
      </c>
      <c r="L90" s="39" t="s">
        <v>4889</v>
      </c>
      <c r="M90" s="46">
        <f>DATE(YEAR(F90),MONTH(F90),1)</f>
        <v>45139</v>
      </c>
      <c r="N90" s="47" t="str">
        <f>IF(B90="",N89,B90)</f>
        <v>Mayfair Private</v>
      </c>
    </row>
    <row r="91" spans="1:14" ht="15.75" x14ac:dyDescent="0.5">
      <c r="A91" s="7"/>
      <c r="B91" s="26"/>
      <c r="C91" s="26"/>
      <c r="D91" s="12">
        <v>71093.14</v>
      </c>
      <c r="E91" s="13" t="s">
        <v>448</v>
      </c>
      <c r="F91" s="27">
        <v>45147</v>
      </c>
      <c r="G91" s="27">
        <v>44858</v>
      </c>
      <c r="H91" s="14">
        <v>114530.17</v>
      </c>
      <c r="I91" s="15">
        <v>5</v>
      </c>
      <c r="J91" s="13" t="s">
        <v>319</v>
      </c>
      <c r="K91" s="36">
        <f>D91*VLOOKUP(L91,Assumptions!$B$5:$C$11,2,FALSE)</f>
        <v>2438.494702</v>
      </c>
      <c r="L91" s="39" t="s">
        <v>4889</v>
      </c>
      <c r="M91" s="46">
        <f>DATE(YEAR(F91),MONTH(F91),1)</f>
        <v>45139</v>
      </c>
      <c r="N91" s="47" t="str">
        <f>IF(B91="",N90,B91)</f>
        <v>Mayfair Private</v>
      </c>
    </row>
    <row r="92" spans="1:14" ht="15.75" x14ac:dyDescent="0.5">
      <c r="A92" s="7"/>
      <c r="B92" s="26"/>
      <c r="C92" s="26"/>
      <c r="D92" s="12">
        <v>71310.080000000002</v>
      </c>
      <c r="E92" s="13" t="s">
        <v>449</v>
      </c>
      <c r="F92" s="27">
        <v>45147</v>
      </c>
      <c r="G92" s="27">
        <v>44858</v>
      </c>
      <c r="H92" s="14">
        <v>106251.03</v>
      </c>
      <c r="I92" s="15">
        <v>5</v>
      </c>
      <c r="J92" s="13" t="s">
        <v>321</v>
      </c>
      <c r="K92" s="36">
        <f>D92*VLOOKUP(L92,Assumptions!$B$5:$C$11,2,FALSE)</f>
        <v>2445.9357439999999</v>
      </c>
      <c r="L92" s="39" t="s">
        <v>4889</v>
      </c>
      <c r="M92" s="46">
        <f>DATE(YEAR(F92),MONTH(F92),1)</f>
        <v>45139</v>
      </c>
      <c r="N92" s="47" t="str">
        <f>IF(B92="",N91,B92)</f>
        <v>Mayfair Private</v>
      </c>
    </row>
    <row r="93" spans="1:14" ht="15.75" x14ac:dyDescent="0.5">
      <c r="A93" s="7"/>
      <c r="B93" s="26"/>
      <c r="C93" s="26"/>
      <c r="D93" s="12">
        <v>50166.41</v>
      </c>
      <c r="E93" s="13" t="s">
        <v>450</v>
      </c>
      <c r="F93" s="27">
        <v>45147</v>
      </c>
      <c r="G93" s="27">
        <v>44858</v>
      </c>
      <c r="H93" s="14">
        <v>125866.05</v>
      </c>
      <c r="I93" s="15">
        <v>5</v>
      </c>
      <c r="J93" s="13" t="s">
        <v>320</v>
      </c>
      <c r="K93" s="36">
        <f>D93*VLOOKUP(L93,Assumptions!$B$5:$C$11,2,FALSE)</f>
        <v>1720.7078630000001</v>
      </c>
      <c r="L93" s="39" t="s">
        <v>4889</v>
      </c>
      <c r="M93" s="46">
        <f>DATE(YEAR(F93),MONTH(F93),1)</f>
        <v>45139</v>
      </c>
      <c r="N93" s="47" t="str">
        <f>IF(B93="",N92,B93)</f>
        <v>Mayfair Private</v>
      </c>
    </row>
    <row r="94" spans="1:14" ht="15.75" x14ac:dyDescent="0.5">
      <c r="A94" s="7"/>
      <c r="B94" s="26"/>
      <c r="C94" s="26"/>
      <c r="D94" s="12">
        <v>72856.69</v>
      </c>
      <c r="E94" s="13" t="s">
        <v>451</v>
      </c>
      <c r="F94" s="27">
        <v>45147</v>
      </c>
      <c r="G94" s="27">
        <v>44858</v>
      </c>
      <c r="H94" s="14">
        <v>114542.65</v>
      </c>
      <c r="I94" s="15">
        <v>1</v>
      </c>
      <c r="J94" s="13" t="s">
        <v>304</v>
      </c>
      <c r="K94" s="36">
        <f>D94*VLOOKUP(L94,Assumptions!$B$5:$C$11,2,FALSE)</f>
        <v>2498.9844669999998</v>
      </c>
      <c r="L94" s="39" t="s">
        <v>4889</v>
      </c>
      <c r="M94" s="46">
        <f>DATE(YEAR(F94),MONTH(F94),1)</f>
        <v>45139</v>
      </c>
      <c r="N94" s="47" t="str">
        <f>IF(B94="",N93,B94)</f>
        <v>Mayfair Private</v>
      </c>
    </row>
    <row r="95" spans="1:14" ht="15.75" x14ac:dyDescent="0.5">
      <c r="A95" s="7"/>
      <c r="B95" s="26"/>
      <c r="C95" s="26"/>
      <c r="D95" s="12">
        <v>43056.45</v>
      </c>
      <c r="E95" s="13" t="s">
        <v>452</v>
      </c>
      <c r="F95" s="27">
        <v>45147</v>
      </c>
      <c r="G95" s="27">
        <v>44858</v>
      </c>
      <c r="H95" s="14">
        <v>112971.62</v>
      </c>
      <c r="I95" s="15">
        <v>5</v>
      </c>
      <c r="J95" s="13" t="s">
        <v>305</v>
      </c>
      <c r="K95" s="36">
        <f>D95*VLOOKUP(L95,Assumptions!$B$5:$C$11,2,FALSE)</f>
        <v>1476.8362349999998</v>
      </c>
      <c r="L95" s="39" t="s">
        <v>4889</v>
      </c>
      <c r="M95" s="46">
        <f>DATE(YEAR(F95),MONTH(F95),1)</f>
        <v>45139</v>
      </c>
      <c r="N95" s="47" t="str">
        <f>IF(B95="",N94,B95)</f>
        <v>Mayfair Private</v>
      </c>
    </row>
    <row r="96" spans="1:14" ht="15.75" x14ac:dyDescent="0.5">
      <c r="A96" s="7"/>
      <c r="B96" s="26"/>
      <c r="C96" s="26"/>
      <c r="D96" s="12">
        <v>59494.73</v>
      </c>
      <c r="E96" s="13" t="s">
        <v>453</v>
      </c>
      <c r="F96" s="27">
        <v>45147</v>
      </c>
      <c r="G96" s="27">
        <v>44858</v>
      </c>
      <c r="H96" s="14">
        <v>87035.32</v>
      </c>
      <c r="I96" s="15">
        <v>1</v>
      </c>
      <c r="J96" s="13" t="s">
        <v>312</v>
      </c>
      <c r="K96" s="36">
        <f>D96*VLOOKUP(L96,Assumptions!$B$5:$C$11,2,FALSE)</f>
        <v>2040.6692389999998</v>
      </c>
      <c r="L96" s="39" t="s">
        <v>4889</v>
      </c>
      <c r="M96" s="46">
        <f>DATE(YEAR(F96),MONTH(F96),1)</f>
        <v>45139</v>
      </c>
      <c r="N96" s="47" t="str">
        <f>IF(B96="",N95,B96)</f>
        <v>Mayfair Private</v>
      </c>
    </row>
    <row r="97" spans="1:14" ht="15.75" x14ac:dyDescent="0.5">
      <c r="A97" s="7"/>
      <c r="B97" s="26"/>
      <c r="C97" s="26"/>
      <c r="D97" s="12">
        <v>58617.34</v>
      </c>
      <c r="E97" s="13" t="s">
        <v>454</v>
      </c>
      <c r="F97" s="27">
        <v>45147</v>
      </c>
      <c r="G97" s="27">
        <v>44858</v>
      </c>
      <c r="H97" s="14">
        <v>100180.32</v>
      </c>
      <c r="I97" s="15">
        <v>1</v>
      </c>
      <c r="J97" s="13" t="s">
        <v>311</v>
      </c>
      <c r="K97" s="36">
        <f>D97*VLOOKUP(L97,Assumptions!$B$5:$C$11,2,FALSE)</f>
        <v>2010.5747619999997</v>
      </c>
      <c r="L97" s="39" t="s">
        <v>4889</v>
      </c>
      <c r="M97" s="46">
        <f>DATE(YEAR(F97),MONTH(F97),1)</f>
        <v>45139</v>
      </c>
      <c r="N97" s="47" t="str">
        <f>IF(B97="",N96,B97)</f>
        <v>Mayfair Private</v>
      </c>
    </row>
    <row r="98" spans="1:14" ht="15.75" x14ac:dyDescent="0.5">
      <c r="A98" s="7"/>
      <c r="B98" s="26"/>
      <c r="C98" s="26"/>
      <c r="D98" s="12">
        <v>45984.26</v>
      </c>
      <c r="E98" s="13" t="s">
        <v>455</v>
      </c>
      <c r="F98" s="27">
        <v>45147</v>
      </c>
      <c r="G98" s="27">
        <v>44858</v>
      </c>
      <c r="H98" s="14">
        <v>132624.31</v>
      </c>
      <c r="I98" s="15">
        <v>1</v>
      </c>
      <c r="J98" s="13" t="s">
        <v>310</v>
      </c>
      <c r="K98" s="36">
        <f>D98*VLOOKUP(L98,Assumptions!$B$5:$C$11,2,FALSE)</f>
        <v>1577.2601179999999</v>
      </c>
      <c r="L98" s="39" t="s">
        <v>4889</v>
      </c>
      <c r="M98" s="46">
        <f>DATE(YEAR(F98),MONTH(F98),1)</f>
        <v>45139</v>
      </c>
      <c r="N98" s="47" t="str">
        <f>IF(B98="",N97,B98)</f>
        <v>Mayfair Private</v>
      </c>
    </row>
    <row r="99" spans="1:14" ht="15.75" x14ac:dyDescent="0.5">
      <c r="A99" s="7"/>
      <c r="B99" s="26"/>
      <c r="C99" s="26"/>
      <c r="D99" s="12">
        <v>53264.59</v>
      </c>
      <c r="E99" s="13" t="s">
        <v>456</v>
      </c>
      <c r="F99" s="27">
        <v>45147</v>
      </c>
      <c r="G99" s="27">
        <v>44858</v>
      </c>
      <c r="H99" s="14">
        <v>108396.5</v>
      </c>
      <c r="I99" s="15">
        <v>1</v>
      </c>
      <c r="J99" s="13" t="s">
        <v>318</v>
      </c>
      <c r="K99" s="36">
        <f>D99*VLOOKUP(L99,Assumptions!$B$5:$C$11,2,FALSE)</f>
        <v>1826.9754369999998</v>
      </c>
      <c r="L99" s="39" t="s">
        <v>4889</v>
      </c>
      <c r="M99" s="46">
        <f>DATE(YEAR(F99),MONTH(F99),1)</f>
        <v>45139</v>
      </c>
      <c r="N99" s="47" t="str">
        <f>IF(B99="",N98,B99)</f>
        <v>Mayfair Private</v>
      </c>
    </row>
    <row r="100" spans="1:14" ht="15.75" x14ac:dyDescent="0.5">
      <c r="A100" s="7"/>
      <c r="B100" s="26"/>
      <c r="C100" s="26"/>
      <c r="D100" s="12">
        <v>50529.72</v>
      </c>
      <c r="E100" s="13" t="s">
        <v>457</v>
      </c>
      <c r="F100" s="27">
        <v>45147</v>
      </c>
      <c r="G100" s="27">
        <v>44858</v>
      </c>
      <c r="H100" s="14">
        <v>100884.56</v>
      </c>
      <c r="I100" s="15">
        <v>1</v>
      </c>
      <c r="J100" s="13" t="s">
        <v>309</v>
      </c>
      <c r="K100" s="36">
        <f>D100*VLOOKUP(L100,Assumptions!$B$5:$C$11,2,FALSE)</f>
        <v>1733.169396</v>
      </c>
      <c r="L100" s="39" t="s">
        <v>4889</v>
      </c>
      <c r="M100" s="46">
        <f>DATE(YEAR(F100),MONTH(F100),1)</f>
        <v>45139</v>
      </c>
      <c r="N100" s="47" t="str">
        <f>IF(B100="",N99,B100)</f>
        <v>Mayfair Private</v>
      </c>
    </row>
    <row r="101" spans="1:14" ht="15.75" x14ac:dyDescent="0.5">
      <c r="A101" s="7"/>
      <c r="B101" s="26"/>
      <c r="C101" s="26"/>
      <c r="D101" s="12">
        <v>410.01</v>
      </c>
      <c r="E101" s="13" t="s">
        <v>458</v>
      </c>
      <c r="F101" s="27">
        <v>44915</v>
      </c>
      <c r="G101" s="27">
        <v>44915</v>
      </c>
      <c r="H101" s="14">
        <v>125182.44</v>
      </c>
      <c r="I101" s="15">
        <v>2</v>
      </c>
      <c r="J101" s="13" t="s">
        <v>301</v>
      </c>
      <c r="K101" s="36">
        <f>D101*VLOOKUP(L101,Assumptions!$B$5:$C$11,2,FALSE)</f>
        <v>14.063342999999998</v>
      </c>
      <c r="L101" s="39" t="s">
        <v>4889</v>
      </c>
      <c r="M101" s="46">
        <f>DATE(YEAR(F101),MONTH(F101),1)</f>
        <v>44896</v>
      </c>
      <c r="N101" s="47" t="str">
        <f>IF(B101="",N100,B101)</f>
        <v>Mayfair Private</v>
      </c>
    </row>
    <row r="102" spans="1:14" ht="15.75" x14ac:dyDescent="0.5">
      <c r="A102" s="7"/>
      <c r="B102" s="26"/>
      <c r="C102" s="26"/>
      <c r="D102" s="12">
        <v>152.05000000000001</v>
      </c>
      <c r="E102" s="13" t="s">
        <v>459</v>
      </c>
      <c r="F102" s="27">
        <v>45001</v>
      </c>
      <c r="G102" s="27">
        <v>45001</v>
      </c>
      <c r="H102" s="14">
        <v>102196.21</v>
      </c>
      <c r="I102" s="15">
        <v>1</v>
      </c>
      <c r="J102" s="13" t="s">
        <v>301</v>
      </c>
      <c r="K102" s="36">
        <f>D102*VLOOKUP(L102,Assumptions!$B$5:$C$11,2,FALSE)</f>
        <v>5.2153150000000004</v>
      </c>
      <c r="L102" s="39" t="s">
        <v>4889</v>
      </c>
      <c r="M102" s="46">
        <f>DATE(YEAR(F102),MONTH(F102),1)</f>
        <v>44986</v>
      </c>
      <c r="N102" s="47" t="str">
        <f>IF(B102="",N101,B102)</f>
        <v>Mayfair Private</v>
      </c>
    </row>
    <row r="103" spans="1:14" ht="15.75" x14ac:dyDescent="0.5">
      <c r="A103" s="7"/>
      <c r="B103" s="26"/>
      <c r="C103" s="26"/>
      <c r="D103" s="12">
        <v>575.83000000000004</v>
      </c>
      <c r="E103" s="13" t="s">
        <v>446</v>
      </c>
      <c r="F103" s="27">
        <v>45145</v>
      </c>
      <c r="G103" s="27">
        <v>45145</v>
      </c>
      <c r="H103" s="14">
        <v>94900.56</v>
      </c>
      <c r="I103" s="15">
        <v>3</v>
      </c>
      <c r="J103" s="13" t="s">
        <v>301</v>
      </c>
      <c r="K103" s="36">
        <f>D103*VLOOKUP(L103,Assumptions!$B$5:$C$11,2,FALSE)</f>
        <v>19.750969000000001</v>
      </c>
      <c r="L103" s="39" t="s">
        <v>4889</v>
      </c>
      <c r="M103" s="46">
        <f>DATE(YEAR(F103),MONTH(F103),1)</f>
        <v>45139</v>
      </c>
      <c r="N103" s="47" t="str">
        <f>IF(B103="",N102,B103)</f>
        <v>Mayfair Private</v>
      </c>
    </row>
    <row r="104" spans="1:14" ht="15.75" x14ac:dyDescent="0.5">
      <c r="A104" s="7"/>
      <c r="B104" s="26"/>
      <c r="C104" s="26"/>
      <c r="D104" s="12">
        <v>15807.3</v>
      </c>
      <c r="E104" s="13" t="s">
        <v>460</v>
      </c>
      <c r="F104" s="27">
        <v>45440</v>
      </c>
      <c r="G104" s="27">
        <v>45204</v>
      </c>
      <c r="H104" s="14">
        <v>81906.399999999994</v>
      </c>
      <c r="I104" s="15">
        <v>3</v>
      </c>
      <c r="J104" s="13" t="s">
        <v>300</v>
      </c>
      <c r="K104" s="36">
        <f>D104*VLOOKUP(L104,Assumptions!$B$5:$C$11,2,FALSE)</f>
        <v>542.19038999999998</v>
      </c>
      <c r="L104" s="39" t="s">
        <v>4889</v>
      </c>
      <c r="M104" s="46">
        <f>DATE(YEAR(F104),MONTH(F104),1)</f>
        <v>45413</v>
      </c>
      <c r="N104" s="47" t="str">
        <f>IF(B104="",N103,B104)</f>
        <v>Mayfair Private</v>
      </c>
    </row>
    <row r="105" spans="1:14" ht="15.75" x14ac:dyDescent="0.5">
      <c r="A105" s="7"/>
      <c r="B105" s="26"/>
      <c r="C105" s="26"/>
      <c r="D105" s="12">
        <v>21914.25</v>
      </c>
      <c r="E105" s="13" t="s">
        <v>461</v>
      </c>
      <c r="F105" s="27">
        <v>45440</v>
      </c>
      <c r="G105" s="27">
        <v>45204</v>
      </c>
      <c r="H105" s="14">
        <v>100155.89</v>
      </c>
      <c r="I105" s="15">
        <v>5</v>
      </c>
      <c r="J105" s="13" t="s">
        <v>301</v>
      </c>
      <c r="K105" s="36">
        <f>D105*VLOOKUP(L105,Assumptions!$B$5:$C$11,2,FALSE)</f>
        <v>751.65877499999999</v>
      </c>
      <c r="L105" s="39" t="s">
        <v>4889</v>
      </c>
      <c r="M105" s="46">
        <f>DATE(YEAR(F105),MONTH(F105),1)</f>
        <v>45413</v>
      </c>
      <c r="N105" s="47" t="str">
        <f>IF(B105="",N104,B105)</f>
        <v>Mayfair Private</v>
      </c>
    </row>
    <row r="106" spans="1:14" ht="15.75" x14ac:dyDescent="0.5">
      <c r="A106" s="7"/>
      <c r="B106" s="26"/>
      <c r="C106" s="26"/>
      <c r="D106" s="12">
        <v>21950.75</v>
      </c>
      <c r="E106" s="13" t="s">
        <v>462</v>
      </c>
      <c r="F106" s="27">
        <v>45440</v>
      </c>
      <c r="G106" s="27">
        <v>45204</v>
      </c>
      <c r="H106" s="14">
        <v>109121.42</v>
      </c>
      <c r="I106" s="15">
        <v>5</v>
      </c>
      <c r="J106" s="13" t="s">
        <v>322</v>
      </c>
      <c r="K106" s="36">
        <f>D106*VLOOKUP(L106,Assumptions!$B$5:$C$11,2,FALSE)</f>
        <v>752.91072499999996</v>
      </c>
      <c r="L106" s="39" t="s">
        <v>4889</v>
      </c>
      <c r="M106" s="46">
        <f>DATE(YEAR(F106),MONTH(F106),1)</f>
        <v>45413</v>
      </c>
      <c r="N106" s="47" t="str">
        <f>IF(B106="",N105,B106)</f>
        <v>Mayfair Private</v>
      </c>
    </row>
    <row r="107" spans="1:14" ht="15.75" x14ac:dyDescent="0.5">
      <c r="A107" s="7"/>
      <c r="B107" s="26"/>
      <c r="C107" s="26"/>
      <c r="D107" s="12">
        <v>17397.41</v>
      </c>
      <c r="E107" s="13" t="s">
        <v>463</v>
      </c>
      <c r="F107" s="27">
        <v>45440</v>
      </c>
      <c r="G107" s="27">
        <v>45204</v>
      </c>
      <c r="H107" s="14">
        <v>122605.32</v>
      </c>
      <c r="I107" s="15">
        <v>1</v>
      </c>
      <c r="J107" s="13" t="s">
        <v>311</v>
      </c>
      <c r="K107" s="36">
        <f>D107*VLOOKUP(L107,Assumptions!$B$5:$C$11,2,FALSE)</f>
        <v>596.73116299999992</v>
      </c>
      <c r="L107" s="39" t="s">
        <v>4889</v>
      </c>
      <c r="M107" s="46">
        <f>DATE(YEAR(F107),MONTH(F107),1)</f>
        <v>45413</v>
      </c>
      <c r="N107" s="47" t="str">
        <f>IF(B107="",N106,B107)</f>
        <v>Mayfair Private</v>
      </c>
    </row>
    <row r="108" spans="1:14" ht="15.75" x14ac:dyDescent="0.5">
      <c r="A108" s="7"/>
      <c r="B108" s="26"/>
      <c r="C108" s="26"/>
      <c r="D108" s="12">
        <v>18312.68</v>
      </c>
      <c r="E108" s="13" t="s">
        <v>464</v>
      </c>
      <c r="F108" s="27">
        <v>45440</v>
      </c>
      <c r="G108" s="27">
        <v>45204</v>
      </c>
      <c r="H108" s="14">
        <v>113405.39</v>
      </c>
      <c r="I108" s="15">
        <v>1</v>
      </c>
      <c r="J108" s="13" t="s">
        <v>310</v>
      </c>
      <c r="K108" s="36">
        <f>D108*VLOOKUP(L108,Assumptions!$B$5:$C$11,2,FALSE)</f>
        <v>628.12492399999996</v>
      </c>
      <c r="L108" s="39" t="s">
        <v>4889</v>
      </c>
      <c r="M108" s="46">
        <f>DATE(YEAR(F108),MONTH(F108),1)</f>
        <v>45413</v>
      </c>
      <c r="N108" s="47" t="str">
        <f>IF(B108="",N107,B108)</f>
        <v>Mayfair Private</v>
      </c>
    </row>
    <row r="109" spans="1:14" ht="15.75" x14ac:dyDescent="0.5">
      <c r="A109" s="7"/>
      <c r="B109" s="26"/>
      <c r="C109" s="26"/>
      <c r="D109" s="12">
        <v>23510.639999999999</v>
      </c>
      <c r="E109" s="13" t="s">
        <v>465</v>
      </c>
      <c r="F109" s="27">
        <v>45440</v>
      </c>
      <c r="G109" s="27">
        <v>45204</v>
      </c>
      <c r="H109" s="14">
        <v>131168.26999999999</v>
      </c>
      <c r="I109" s="15">
        <v>1</v>
      </c>
      <c r="J109" s="13" t="s">
        <v>318</v>
      </c>
      <c r="K109" s="36">
        <f>D109*VLOOKUP(L109,Assumptions!$B$5:$C$11,2,FALSE)</f>
        <v>806.41495199999986</v>
      </c>
      <c r="L109" s="39" t="s">
        <v>4889</v>
      </c>
      <c r="M109" s="46">
        <f>DATE(YEAR(F109),MONTH(F109),1)</f>
        <v>45413</v>
      </c>
      <c r="N109" s="47" t="str">
        <f>IF(B109="",N108,B109)</f>
        <v>Mayfair Private</v>
      </c>
    </row>
    <row r="110" spans="1:14" ht="15.75" x14ac:dyDescent="0.5">
      <c r="A110" s="7"/>
      <c r="B110" s="26"/>
      <c r="C110" s="26"/>
      <c r="D110" s="12">
        <v>22219.58</v>
      </c>
      <c r="E110" s="13" t="s">
        <v>466</v>
      </c>
      <c r="F110" s="27">
        <v>45440</v>
      </c>
      <c r="G110" s="27">
        <v>45204</v>
      </c>
      <c r="H110" s="14">
        <v>105584.78</v>
      </c>
      <c r="I110" s="15">
        <v>1</v>
      </c>
      <c r="J110" s="13" t="s">
        <v>309</v>
      </c>
      <c r="K110" s="36">
        <f>D110*VLOOKUP(L110,Assumptions!$B$5:$C$11,2,FALSE)</f>
        <v>762.13159399999995</v>
      </c>
      <c r="L110" s="39" t="s">
        <v>4889</v>
      </c>
      <c r="M110" s="46">
        <f>DATE(YEAR(F110),MONTH(F110),1)</f>
        <v>45413</v>
      </c>
      <c r="N110" s="47" t="str">
        <f>IF(B110="",N109,B110)</f>
        <v>Mayfair Private</v>
      </c>
    </row>
    <row r="111" spans="1:14" ht="15.75" x14ac:dyDescent="0.5">
      <c r="A111" s="7"/>
      <c r="B111" s="26"/>
      <c r="C111" s="26"/>
      <c r="D111" s="12">
        <v>67169.17</v>
      </c>
      <c r="E111" s="13" t="s">
        <v>467</v>
      </c>
      <c r="F111" s="27">
        <v>45523</v>
      </c>
      <c r="G111" s="27">
        <v>45204</v>
      </c>
      <c r="H111" s="14">
        <v>101271.99</v>
      </c>
      <c r="I111" s="15">
        <v>8</v>
      </c>
      <c r="J111" s="13" t="s">
        <v>300</v>
      </c>
      <c r="K111" s="36">
        <f>D111*VLOOKUP(L111,Assumptions!$B$5:$C$11,2,FALSE)</f>
        <v>2303.9025309999997</v>
      </c>
      <c r="L111" s="39" t="s">
        <v>4889</v>
      </c>
      <c r="M111" s="46">
        <f>DATE(YEAR(F111),MONTH(F111),1)</f>
        <v>45505</v>
      </c>
      <c r="N111" s="47" t="str">
        <f>IF(B111="",N110,B111)</f>
        <v>Mayfair Private</v>
      </c>
    </row>
    <row r="112" spans="1:14" ht="15.75" x14ac:dyDescent="0.5">
      <c r="A112" s="7"/>
      <c r="B112" s="26"/>
      <c r="C112" s="26"/>
      <c r="D112" s="12">
        <v>41786.93</v>
      </c>
      <c r="E112" s="13" t="s">
        <v>468</v>
      </c>
      <c r="F112" s="27">
        <v>45523</v>
      </c>
      <c r="G112" s="27">
        <v>45204</v>
      </c>
      <c r="H112" s="14">
        <v>93499.42</v>
      </c>
      <c r="I112" s="15">
        <v>1</v>
      </c>
      <c r="J112" s="13" t="s">
        <v>304</v>
      </c>
      <c r="K112" s="36">
        <f>D112*VLOOKUP(L112,Assumptions!$B$5:$C$11,2,FALSE)</f>
        <v>1433.2916989999999</v>
      </c>
      <c r="L112" s="39" t="s">
        <v>4889</v>
      </c>
      <c r="M112" s="46">
        <f>DATE(YEAR(F112),MONTH(F112),1)</f>
        <v>45505</v>
      </c>
      <c r="N112" s="47" t="str">
        <f>IF(B112="",N111,B112)</f>
        <v>Mayfair Private</v>
      </c>
    </row>
    <row r="113" spans="1:14" ht="15.75" x14ac:dyDescent="0.5">
      <c r="A113" s="7"/>
      <c r="B113" s="26"/>
      <c r="C113" s="26"/>
      <c r="D113" s="12">
        <v>58146.66</v>
      </c>
      <c r="E113" s="13" t="s">
        <v>469</v>
      </c>
      <c r="F113" s="27">
        <v>45523</v>
      </c>
      <c r="G113" s="27">
        <v>45204</v>
      </c>
      <c r="H113" s="14">
        <v>104728.28</v>
      </c>
      <c r="I113" s="15">
        <v>5</v>
      </c>
      <c r="J113" s="13" t="s">
        <v>305</v>
      </c>
      <c r="K113" s="36">
        <f>D113*VLOOKUP(L113,Assumptions!$B$5:$C$11,2,FALSE)</f>
        <v>1994.4304379999999</v>
      </c>
      <c r="L113" s="39" t="s">
        <v>4889</v>
      </c>
      <c r="M113" s="46">
        <f>DATE(YEAR(F113),MONTH(F113),1)</f>
        <v>45505</v>
      </c>
      <c r="N113" s="47" t="str">
        <f>IF(B113="",N112,B113)</f>
        <v>Mayfair Private</v>
      </c>
    </row>
    <row r="114" spans="1:14" ht="15.75" x14ac:dyDescent="0.5">
      <c r="A114" s="7"/>
      <c r="B114" s="26"/>
      <c r="C114" s="26"/>
      <c r="D114" s="12">
        <v>62995.16</v>
      </c>
      <c r="E114" s="13" t="s">
        <v>470</v>
      </c>
      <c r="F114" s="27">
        <v>45523</v>
      </c>
      <c r="G114" s="27">
        <v>45204</v>
      </c>
      <c r="H114" s="14">
        <v>123601.93</v>
      </c>
      <c r="I114" s="15">
        <v>7</v>
      </c>
      <c r="J114" s="13" t="s">
        <v>301</v>
      </c>
      <c r="K114" s="36">
        <f>D114*VLOOKUP(L114,Assumptions!$B$5:$C$11,2,FALSE)</f>
        <v>2160.733988</v>
      </c>
      <c r="L114" s="39" t="s">
        <v>4889</v>
      </c>
      <c r="M114" s="46">
        <f>DATE(YEAR(F114),MONTH(F114),1)</f>
        <v>45505</v>
      </c>
      <c r="N114" s="47" t="str">
        <f>IF(B114="",N113,B114)</f>
        <v>Mayfair Private</v>
      </c>
    </row>
    <row r="115" spans="1:14" ht="15.75" x14ac:dyDescent="0.5">
      <c r="A115" s="7"/>
      <c r="B115" s="26"/>
      <c r="C115" s="26"/>
      <c r="D115" s="12">
        <v>49559.45</v>
      </c>
      <c r="E115" s="13" t="s">
        <v>471</v>
      </c>
      <c r="F115" s="27">
        <v>45523</v>
      </c>
      <c r="G115" s="27">
        <v>45204</v>
      </c>
      <c r="H115" s="14">
        <v>120937.08</v>
      </c>
      <c r="I115" s="15">
        <v>7</v>
      </c>
      <c r="J115" s="13" t="s">
        <v>319</v>
      </c>
      <c r="K115" s="36">
        <f>D115*VLOOKUP(L115,Assumptions!$B$5:$C$11,2,FALSE)</f>
        <v>1699.8891349999997</v>
      </c>
      <c r="L115" s="39" t="s">
        <v>4889</v>
      </c>
      <c r="M115" s="46">
        <f>DATE(YEAR(F115),MONTH(F115),1)</f>
        <v>45505</v>
      </c>
      <c r="N115" s="47" t="str">
        <f>IF(B115="",N114,B115)</f>
        <v>Mayfair Private</v>
      </c>
    </row>
    <row r="116" spans="1:14" ht="15.75" x14ac:dyDescent="0.5">
      <c r="A116" s="7"/>
      <c r="B116" s="26"/>
      <c r="C116" s="26"/>
      <c r="D116" s="12">
        <v>50400.88</v>
      </c>
      <c r="E116" s="13" t="s">
        <v>472</v>
      </c>
      <c r="F116" s="27">
        <v>45523</v>
      </c>
      <c r="G116" s="27">
        <v>45204</v>
      </c>
      <c r="H116" s="14">
        <v>126552.41</v>
      </c>
      <c r="I116" s="15">
        <v>7</v>
      </c>
      <c r="J116" s="13" t="s">
        <v>321</v>
      </c>
      <c r="K116" s="36">
        <f>D116*VLOOKUP(L116,Assumptions!$B$5:$C$11,2,FALSE)</f>
        <v>1728.7501839999998</v>
      </c>
      <c r="L116" s="39" t="s">
        <v>4889</v>
      </c>
      <c r="M116" s="46">
        <f>DATE(YEAR(F116),MONTH(F116),1)</f>
        <v>45505</v>
      </c>
      <c r="N116" s="47" t="str">
        <f>IF(B116="",N115,B116)</f>
        <v>Mayfair Private</v>
      </c>
    </row>
    <row r="117" spans="1:14" ht="15.75" x14ac:dyDescent="0.5">
      <c r="A117" s="7"/>
      <c r="B117" s="26"/>
      <c r="C117" s="26"/>
      <c r="D117" s="12">
        <v>60479.22</v>
      </c>
      <c r="E117" s="13" t="s">
        <v>473</v>
      </c>
      <c r="F117" s="27">
        <v>45523</v>
      </c>
      <c r="G117" s="27">
        <v>45204</v>
      </c>
      <c r="H117" s="14">
        <v>87439.18</v>
      </c>
      <c r="I117" s="15">
        <v>1</v>
      </c>
      <c r="J117" s="13" t="s">
        <v>312</v>
      </c>
      <c r="K117" s="36">
        <f>D117*VLOOKUP(L117,Assumptions!$B$5:$C$11,2,FALSE)</f>
        <v>2074.437246</v>
      </c>
      <c r="L117" s="39" t="s">
        <v>4889</v>
      </c>
      <c r="M117" s="46">
        <f>DATE(YEAR(F117),MONTH(F117),1)</f>
        <v>45505</v>
      </c>
      <c r="N117" s="47" t="str">
        <f>IF(B117="",N116,B117)</f>
        <v>Mayfair Private</v>
      </c>
    </row>
    <row r="118" spans="1:14" ht="15.75" x14ac:dyDescent="0.5">
      <c r="A118" s="7"/>
      <c r="B118" s="26"/>
      <c r="C118" s="26"/>
      <c r="D118" s="12">
        <v>14547.98</v>
      </c>
      <c r="E118" s="13" t="s">
        <v>474</v>
      </c>
      <c r="F118" s="27">
        <v>45805</v>
      </c>
      <c r="G118" s="27">
        <v>45540</v>
      </c>
      <c r="H118" s="14">
        <v>79530.87</v>
      </c>
      <c r="I118" s="15">
        <v>3</v>
      </c>
      <c r="J118" s="13" t="s">
        <v>300</v>
      </c>
      <c r="K118" s="36">
        <f>D118*VLOOKUP(L118,Assumptions!$B$5:$C$11,2,FALSE)</f>
        <v>498.99571399999996</v>
      </c>
      <c r="L118" s="39" t="s">
        <v>4889</v>
      </c>
      <c r="M118" s="46">
        <f>DATE(YEAR(F118),MONTH(F118),1)</f>
        <v>45778</v>
      </c>
      <c r="N118" s="47" t="str">
        <f>IF(B118="",N117,B118)</f>
        <v>Mayfair Private</v>
      </c>
    </row>
    <row r="119" spans="1:14" ht="15.75" x14ac:dyDescent="0.5">
      <c r="A119" s="7"/>
      <c r="B119" s="26"/>
      <c r="C119" s="26"/>
      <c r="D119" s="12">
        <v>19075.349999999999</v>
      </c>
      <c r="E119" s="13" t="s">
        <v>475</v>
      </c>
      <c r="F119" s="27">
        <v>45805</v>
      </c>
      <c r="G119" s="27">
        <v>45540</v>
      </c>
      <c r="H119" s="14">
        <v>101890.96</v>
      </c>
      <c r="I119" s="15">
        <v>5</v>
      </c>
      <c r="J119" s="13" t="s">
        <v>301</v>
      </c>
      <c r="K119" s="36">
        <f>D119*VLOOKUP(L119,Assumptions!$B$5:$C$11,2,FALSE)</f>
        <v>654.28450499999985</v>
      </c>
      <c r="L119" s="39" t="s">
        <v>4889</v>
      </c>
      <c r="M119" s="46">
        <f>DATE(YEAR(F119),MONTH(F119),1)</f>
        <v>45778</v>
      </c>
      <c r="N119" s="47" t="str">
        <f>IF(B119="",N118,B119)</f>
        <v>Mayfair Private</v>
      </c>
    </row>
    <row r="120" spans="1:14" ht="15.75" x14ac:dyDescent="0.5">
      <c r="A120" s="7"/>
      <c r="B120" s="26"/>
      <c r="C120" s="26"/>
      <c r="D120" s="12">
        <v>14690.01</v>
      </c>
      <c r="E120" s="13" t="s">
        <v>476</v>
      </c>
      <c r="F120" s="27">
        <v>45805</v>
      </c>
      <c r="G120" s="27">
        <v>45540</v>
      </c>
      <c r="H120" s="14">
        <v>121483.02</v>
      </c>
      <c r="I120" s="15">
        <v>4</v>
      </c>
      <c r="J120" s="13" t="s">
        <v>322</v>
      </c>
      <c r="K120" s="36">
        <f>D120*VLOOKUP(L120,Assumptions!$B$5:$C$11,2,FALSE)</f>
        <v>503.86734299999995</v>
      </c>
      <c r="L120" s="39" t="s">
        <v>4889</v>
      </c>
      <c r="M120" s="46">
        <f>DATE(YEAR(F120),MONTH(F120),1)</f>
        <v>45778</v>
      </c>
      <c r="N120" s="47" t="str">
        <f>IF(B120="",N119,B120)</f>
        <v>Mayfair Private</v>
      </c>
    </row>
    <row r="121" spans="1:14" ht="15.75" x14ac:dyDescent="0.5">
      <c r="A121" s="7"/>
      <c r="B121" s="26"/>
      <c r="C121" s="26"/>
      <c r="D121" s="12">
        <v>40038</v>
      </c>
      <c r="E121" s="13" t="s">
        <v>477</v>
      </c>
      <c r="F121" s="27">
        <v>45873</v>
      </c>
      <c r="G121" s="27">
        <v>45560</v>
      </c>
      <c r="H121" s="14">
        <v>121950.31</v>
      </c>
      <c r="I121" s="15">
        <v>5</v>
      </c>
      <c r="J121" s="13" t="s">
        <v>301</v>
      </c>
      <c r="K121" s="36">
        <f>D121*VLOOKUP(L121,Assumptions!$B$5:$C$11,2,FALSE)</f>
        <v>1373.3033999999998</v>
      </c>
      <c r="L121" s="39" t="s">
        <v>4889</v>
      </c>
      <c r="M121" s="46">
        <f>DATE(YEAR(F121),MONTH(F121),1)</f>
        <v>45870</v>
      </c>
      <c r="N121" s="47" t="str">
        <f>IF(B121="",N120,B121)</f>
        <v>Mayfair Private</v>
      </c>
    </row>
    <row r="122" spans="1:14" ht="15.75" x14ac:dyDescent="0.5">
      <c r="A122" s="7"/>
      <c r="B122" s="26"/>
      <c r="C122" s="26"/>
      <c r="D122" s="12">
        <v>65973.570000000007</v>
      </c>
      <c r="E122" s="13" t="s">
        <v>478</v>
      </c>
      <c r="F122" s="27">
        <v>45873</v>
      </c>
      <c r="G122" s="27">
        <v>45560</v>
      </c>
      <c r="H122" s="14">
        <v>93717.43</v>
      </c>
      <c r="I122" s="15">
        <v>1</v>
      </c>
      <c r="J122" s="13" t="s">
        <v>305</v>
      </c>
      <c r="K122" s="36">
        <f>D122*VLOOKUP(L122,Assumptions!$B$5:$C$11,2,FALSE)</f>
        <v>2262.8934509999999</v>
      </c>
      <c r="L122" s="39" t="s">
        <v>4889</v>
      </c>
      <c r="M122" s="46">
        <f>DATE(YEAR(F122),MONTH(F122),1)</f>
        <v>45870</v>
      </c>
      <c r="N122" s="47" t="str">
        <f>IF(B122="",N121,B122)</f>
        <v>Mayfair Private</v>
      </c>
    </row>
    <row r="123" spans="1:14" ht="15.75" x14ac:dyDescent="0.5">
      <c r="A123" s="7"/>
      <c r="B123" s="26"/>
      <c r="C123" s="26"/>
      <c r="D123" s="12">
        <v>39980.69</v>
      </c>
      <c r="E123" s="13" t="s">
        <v>479</v>
      </c>
      <c r="F123" s="27">
        <v>45873</v>
      </c>
      <c r="G123" s="27">
        <v>45560</v>
      </c>
      <c r="H123" s="14">
        <v>100602.99</v>
      </c>
      <c r="I123" s="15">
        <v>1</v>
      </c>
      <c r="J123" s="13" t="s">
        <v>304</v>
      </c>
      <c r="K123" s="36">
        <f>D123*VLOOKUP(L123,Assumptions!$B$5:$C$11,2,FALSE)</f>
        <v>1371.337667</v>
      </c>
      <c r="L123" s="39" t="s">
        <v>4889</v>
      </c>
      <c r="M123" s="46">
        <f>DATE(YEAR(F123),MONTH(F123),1)</f>
        <v>45870</v>
      </c>
      <c r="N123" s="47" t="str">
        <f>IF(B123="",N122,B123)</f>
        <v>Mayfair Private</v>
      </c>
    </row>
    <row r="124" spans="1:14" ht="15.75" x14ac:dyDescent="0.5">
      <c r="A124" s="7"/>
      <c r="B124" s="26"/>
      <c r="C124" s="26"/>
      <c r="D124" s="12">
        <v>63877.75</v>
      </c>
      <c r="E124" s="13" t="s">
        <v>480</v>
      </c>
      <c r="F124" s="27">
        <v>45873</v>
      </c>
      <c r="G124" s="27">
        <v>45560</v>
      </c>
      <c r="H124" s="14">
        <v>122702.07</v>
      </c>
      <c r="I124" s="15">
        <v>8</v>
      </c>
      <c r="J124" s="13" t="s">
        <v>300</v>
      </c>
      <c r="K124" s="36">
        <f>D124*VLOOKUP(L124,Assumptions!$B$5:$C$11,2,FALSE)</f>
        <v>2191.0068249999999</v>
      </c>
      <c r="L124" s="39" t="s">
        <v>4889</v>
      </c>
      <c r="M124" s="46">
        <f>DATE(YEAR(F124),MONTH(F124),1)</f>
        <v>45870</v>
      </c>
      <c r="N124" s="47" t="str">
        <f>IF(B124="",N123,B124)</f>
        <v>Mayfair Private</v>
      </c>
    </row>
    <row r="125" spans="1:14" ht="15.75" x14ac:dyDescent="0.5">
      <c r="A125" s="7"/>
      <c r="B125" s="25" t="s">
        <v>39</v>
      </c>
      <c r="C125" s="25"/>
      <c r="D125" s="14">
        <v>784.07</v>
      </c>
      <c r="E125" s="13" t="s">
        <v>481</v>
      </c>
      <c r="F125" s="27">
        <v>44693</v>
      </c>
      <c r="G125" s="27">
        <v>44692</v>
      </c>
      <c r="H125" s="14">
        <v>839.21</v>
      </c>
      <c r="I125" s="15">
        <v>2</v>
      </c>
      <c r="J125" s="13" t="s">
        <v>308</v>
      </c>
      <c r="K125" s="36">
        <f>D125*VLOOKUP(L125,Assumptions!$B$5:$C$11,2,FALSE)</f>
        <v>784.07</v>
      </c>
      <c r="L125" s="39" t="s">
        <v>4883</v>
      </c>
      <c r="M125" s="46">
        <f>DATE(YEAR(F125),MONTH(F125),1)</f>
        <v>44682</v>
      </c>
      <c r="N125" s="47" t="str">
        <f>IF(B125="",N124,B125)</f>
        <v>Fairhaven Trust</v>
      </c>
    </row>
    <row r="126" spans="1:14" ht="15.75" x14ac:dyDescent="0.5">
      <c r="A126" s="7"/>
      <c r="B126" s="25" t="s">
        <v>40</v>
      </c>
      <c r="C126" s="25"/>
      <c r="D126" s="14">
        <v>2336.5700000000002</v>
      </c>
      <c r="E126" s="13" t="s">
        <v>482</v>
      </c>
      <c r="F126" s="27">
        <v>45922</v>
      </c>
      <c r="G126" s="27">
        <v>44790</v>
      </c>
      <c r="H126" s="14">
        <v>0</v>
      </c>
      <c r="I126" s="15">
        <v>1</v>
      </c>
      <c r="J126" s="13" t="s">
        <v>300</v>
      </c>
      <c r="K126" s="36">
        <f>D126*VLOOKUP(L126,Assumptions!$B$5:$C$11,2,FALSE)</f>
        <v>2336.5700000000002</v>
      </c>
      <c r="L126" s="39" t="s">
        <v>4883</v>
      </c>
      <c r="M126" s="46">
        <f>DATE(YEAR(F126),MONTH(F126),1)</f>
        <v>45901</v>
      </c>
      <c r="N126" s="47" t="str">
        <f>IF(B126="",N125,B126)</f>
        <v>Valemont Trust LLP</v>
      </c>
    </row>
    <row r="127" spans="1:14" ht="15.75" x14ac:dyDescent="0.5">
      <c r="A127" s="7"/>
      <c r="B127" s="25" t="s">
        <v>41</v>
      </c>
      <c r="C127" s="25"/>
      <c r="D127" s="14">
        <v>3091.76</v>
      </c>
      <c r="E127" s="13" t="s">
        <v>483</v>
      </c>
      <c r="F127" s="27">
        <v>45667</v>
      </c>
      <c r="G127" s="27">
        <v>45646</v>
      </c>
      <c r="H127" s="14">
        <v>0</v>
      </c>
      <c r="I127" s="15">
        <v>1</v>
      </c>
      <c r="J127" s="13" t="s">
        <v>300</v>
      </c>
      <c r="K127" s="36">
        <f>D127*VLOOKUP(L127,Assumptions!$B$5:$C$11,2,FALSE)</f>
        <v>3091.76</v>
      </c>
      <c r="L127" s="39" t="s">
        <v>4883</v>
      </c>
      <c r="M127" s="46">
        <f>DATE(YEAR(F127),MONTH(F127),1)</f>
        <v>45658</v>
      </c>
      <c r="N127" s="47" t="str">
        <f>IF(B127="",N126,B127)</f>
        <v>Pembroke Management LLP</v>
      </c>
    </row>
    <row r="128" spans="1:14" ht="15.75" x14ac:dyDescent="0.5">
      <c r="A128" s="7"/>
      <c r="B128" s="25" t="s">
        <v>42</v>
      </c>
      <c r="C128" s="25"/>
      <c r="D128" s="14">
        <v>4908.97</v>
      </c>
      <c r="E128" s="13" t="s">
        <v>484</v>
      </c>
      <c r="F128" s="27">
        <v>44984</v>
      </c>
      <c r="G128" s="27">
        <v>44888</v>
      </c>
      <c r="H128" s="14">
        <v>5277.26</v>
      </c>
      <c r="I128" s="15">
        <v>1</v>
      </c>
      <c r="J128" s="13" t="s">
        <v>300</v>
      </c>
      <c r="K128" s="36">
        <f>D128*VLOOKUP(L128,Assumptions!$B$5:$C$11,2,FALSE)</f>
        <v>4908.97</v>
      </c>
      <c r="L128" s="39" t="s">
        <v>4883</v>
      </c>
      <c r="M128" s="46">
        <f>DATE(YEAR(F128),MONTH(F128),1)</f>
        <v>44958</v>
      </c>
      <c r="N128" s="47" t="str">
        <f>IF(B128="",N127,B128)</f>
        <v>Zurich Bay Global</v>
      </c>
    </row>
    <row r="129" spans="1:14" ht="15.75" x14ac:dyDescent="0.5">
      <c r="A129" s="7"/>
      <c r="B129" s="26"/>
      <c r="C129" s="26"/>
      <c r="D129" s="14">
        <v>5134.43</v>
      </c>
      <c r="E129" s="13" t="s">
        <v>485</v>
      </c>
      <c r="F129" s="27">
        <v>44984</v>
      </c>
      <c r="G129" s="27">
        <v>44888</v>
      </c>
      <c r="H129" s="14">
        <v>5648.62</v>
      </c>
      <c r="I129" s="15">
        <v>5</v>
      </c>
      <c r="J129" s="13" t="s">
        <v>301</v>
      </c>
      <c r="K129" s="36">
        <f>D129*VLOOKUP(L129,Assumptions!$B$5:$C$11,2,FALSE)</f>
        <v>5134.43</v>
      </c>
      <c r="L129" s="39" t="s">
        <v>4883</v>
      </c>
      <c r="M129" s="46">
        <f>DATE(YEAR(F129),MONTH(F129),1)</f>
        <v>44958</v>
      </c>
      <c r="N129" s="47" t="str">
        <f>IF(B129="",N128,B129)</f>
        <v>Zurich Bay Global</v>
      </c>
    </row>
    <row r="130" spans="1:14" ht="15.75" x14ac:dyDescent="0.5">
      <c r="A130" s="7"/>
      <c r="B130" s="26"/>
      <c r="C130" s="26"/>
      <c r="D130" s="14">
        <v>4425.9799999999996</v>
      </c>
      <c r="E130" s="13" t="s">
        <v>486</v>
      </c>
      <c r="F130" s="27">
        <v>44984</v>
      </c>
      <c r="G130" s="27">
        <v>44888</v>
      </c>
      <c r="H130" s="14">
        <v>3919.85</v>
      </c>
      <c r="I130" s="15">
        <v>1</v>
      </c>
      <c r="J130" s="13" t="s">
        <v>309</v>
      </c>
      <c r="K130" s="36">
        <f>D130*VLOOKUP(L130,Assumptions!$B$5:$C$11,2,FALSE)</f>
        <v>4425.9799999999996</v>
      </c>
      <c r="L130" s="39" t="s">
        <v>4883</v>
      </c>
      <c r="M130" s="46">
        <f>DATE(YEAR(F130),MONTH(F130),1)</f>
        <v>44958</v>
      </c>
      <c r="N130" s="47" t="str">
        <f>IF(B130="",N129,B130)</f>
        <v>Zurich Bay Global</v>
      </c>
    </row>
    <row r="131" spans="1:14" ht="15.75" x14ac:dyDescent="0.5">
      <c r="A131" s="7"/>
      <c r="B131" s="26"/>
      <c r="C131" s="26"/>
      <c r="D131" s="14">
        <v>6028.71</v>
      </c>
      <c r="E131" s="13" t="s">
        <v>487</v>
      </c>
      <c r="F131" s="27">
        <v>44984</v>
      </c>
      <c r="G131" s="27">
        <v>44888</v>
      </c>
      <c r="H131" s="14">
        <v>6314.73</v>
      </c>
      <c r="I131" s="15">
        <v>1</v>
      </c>
      <c r="J131" s="13" t="s">
        <v>318</v>
      </c>
      <c r="K131" s="36">
        <f>D131*VLOOKUP(L131,Assumptions!$B$5:$C$11,2,FALSE)</f>
        <v>6028.71</v>
      </c>
      <c r="L131" s="39" t="s">
        <v>4883</v>
      </c>
      <c r="M131" s="46">
        <f>DATE(YEAR(F131),MONTH(F131),1)</f>
        <v>44958</v>
      </c>
      <c r="N131" s="47" t="str">
        <f>IF(B131="",N130,B131)</f>
        <v>Zurich Bay Global</v>
      </c>
    </row>
    <row r="132" spans="1:14" ht="15.75" x14ac:dyDescent="0.5">
      <c r="A132" s="7"/>
      <c r="B132" s="26"/>
      <c r="C132" s="26"/>
      <c r="D132" s="14">
        <v>4212.57</v>
      </c>
      <c r="E132" s="13" t="s">
        <v>488</v>
      </c>
      <c r="F132" s="27">
        <v>45313</v>
      </c>
      <c r="G132" s="27">
        <v>45035</v>
      </c>
      <c r="H132" s="14">
        <v>5160.25</v>
      </c>
      <c r="I132" s="15">
        <v>1</v>
      </c>
      <c r="J132" s="13" t="s">
        <v>300</v>
      </c>
      <c r="K132" s="36">
        <f>D132*VLOOKUP(L132,Assumptions!$B$5:$C$11,2,FALSE)</f>
        <v>4212.57</v>
      </c>
      <c r="L132" s="39" t="s">
        <v>4883</v>
      </c>
      <c r="M132" s="46">
        <f>DATE(YEAR(F132),MONTH(F132),1)</f>
        <v>45292</v>
      </c>
      <c r="N132" s="47" t="str">
        <f>IF(B132="",N131,B132)</f>
        <v>Zurich Bay Global</v>
      </c>
    </row>
    <row r="133" spans="1:14" ht="15.75" x14ac:dyDescent="0.5">
      <c r="A133" s="7"/>
      <c r="B133" s="26"/>
      <c r="C133" s="26"/>
      <c r="D133" s="14">
        <v>5098.49</v>
      </c>
      <c r="E133" s="13" t="s">
        <v>489</v>
      </c>
      <c r="F133" s="27">
        <v>45313</v>
      </c>
      <c r="G133" s="27">
        <v>45035</v>
      </c>
      <c r="H133" s="14">
        <v>5021.57</v>
      </c>
      <c r="I133" s="15">
        <v>1</v>
      </c>
      <c r="J133" s="13" t="s">
        <v>310</v>
      </c>
      <c r="K133" s="36">
        <f>D133*VLOOKUP(L133,Assumptions!$B$5:$C$11,2,FALSE)</f>
        <v>5098.49</v>
      </c>
      <c r="L133" s="39" t="s">
        <v>4883</v>
      </c>
      <c r="M133" s="46">
        <f>DATE(YEAR(F133),MONTH(F133),1)</f>
        <v>45292</v>
      </c>
      <c r="N133" s="47" t="str">
        <f>IF(B133="",N132,B133)</f>
        <v>Zurich Bay Global</v>
      </c>
    </row>
    <row r="134" spans="1:14" ht="15.75" x14ac:dyDescent="0.5">
      <c r="A134" s="7"/>
      <c r="B134" s="26"/>
      <c r="C134" s="26"/>
      <c r="D134" s="14">
        <v>4744.62</v>
      </c>
      <c r="E134" s="13" t="s">
        <v>490</v>
      </c>
      <c r="F134" s="27">
        <v>45313</v>
      </c>
      <c r="G134" s="27">
        <v>45035</v>
      </c>
      <c r="H134" s="14">
        <v>6093.85</v>
      </c>
      <c r="I134" s="15">
        <v>1</v>
      </c>
      <c r="J134" s="13" t="s">
        <v>311</v>
      </c>
      <c r="K134" s="36">
        <f>D134*VLOOKUP(L134,Assumptions!$B$5:$C$11,2,FALSE)</f>
        <v>4744.62</v>
      </c>
      <c r="L134" s="39" t="s">
        <v>4883</v>
      </c>
      <c r="M134" s="46">
        <f>DATE(YEAR(F134),MONTH(F134),1)</f>
        <v>45292</v>
      </c>
      <c r="N134" s="47" t="str">
        <f>IF(B134="",N133,B134)</f>
        <v>Zurich Bay Global</v>
      </c>
    </row>
    <row r="135" spans="1:14" ht="15.75" x14ac:dyDescent="0.5">
      <c r="A135" s="7"/>
      <c r="B135" s="26"/>
      <c r="C135" s="26"/>
      <c r="D135" s="14">
        <v>4075.62</v>
      </c>
      <c r="E135" s="13" t="s">
        <v>491</v>
      </c>
      <c r="F135" s="27">
        <v>45313</v>
      </c>
      <c r="G135" s="27">
        <v>45035</v>
      </c>
      <c r="H135" s="14">
        <v>4792.09</v>
      </c>
      <c r="I135" s="15">
        <v>1</v>
      </c>
      <c r="J135" s="13" t="s">
        <v>309</v>
      </c>
      <c r="K135" s="36">
        <f>D135*VLOOKUP(L135,Assumptions!$B$5:$C$11,2,FALSE)</f>
        <v>4075.62</v>
      </c>
      <c r="L135" s="39" t="s">
        <v>4883</v>
      </c>
      <c r="M135" s="46">
        <f>DATE(YEAR(F135),MONTH(F135),1)</f>
        <v>45292</v>
      </c>
      <c r="N135" s="47" t="str">
        <f>IF(B135="",N134,B135)</f>
        <v>Zurich Bay Global</v>
      </c>
    </row>
    <row r="136" spans="1:14" ht="15.75" x14ac:dyDescent="0.5">
      <c r="A136" s="7"/>
      <c r="B136" s="26"/>
      <c r="C136" s="26"/>
      <c r="D136" s="14">
        <v>4299.88</v>
      </c>
      <c r="E136" s="13" t="s">
        <v>492</v>
      </c>
      <c r="F136" s="27">
        <v>45313</v>
      </c>
      <c r="G136" s="27">
        <v>45035</v>
      </c>
      <c r="H136" s="14">
        <v>5434.43</v>
      </c>
      <c r="I136" s="15">
        <v>1</v>
      </c>
      <c r="J136" s="13" t="s">
        <v>318</v>
      </c>
      <c r="K136" s="36">
        <f>D136*VLOOKUP(L136,Assumptions!$B$5:$C$11,2,FALSE)</f>
        <v>4299.88</v>
      </c>
      <c r="L136" s="39" t="s">
        <v>4883</v>
      </c>
      <c r="M136" s="46">
        <f>DATE(YEAR(F136),MONTH(F136),1)</f>
        <v>45292</v>
      </c>
      <c r="N136" s="47" t="str">
        <f>IF(B136="",N135,B136)</f>
        <v>Zurich Bay Global</v>
      </c>
    </row>
    <row r="137" spans="1:14" ht="15.75" x14ac:dyDescent="0.5">
      <c r="A137" s="7"/>
      <c r="B137" s="25" t="s">
        <v>43</v>
      </c>
      <c r="C137" s="25"/>
      <c r="D137" s="14">
        <v>680.03</v>
      </c>
      <c r="E137" s="13" t="s">
        <v>493</v>
      </c>
      <c r="F137" s="27">
        <v>44798</v>
      </c>
      <c r="G137" s="27">
        <v>44621</v>
      </c>
      <c r="H137" s="14">
        <v>3039.27</v>
      </c>
      <c r="I137" s="15">
        <v>4</v>
      </c>
      <c r="J137" s="13" t="s">
        <v>323</v>
      </c>
      <c r="K137" s="36">
        <f>D137*VLOOKUP(L137,Assumptions!$B$5:$C$11,2,FALSE)</f>
        <v>680.03</v>
      </c>
      <c r="L137" s="39" t="s">
        <v>4883</v>
      </c>
      <c r="M137" s="46">
        <f>DATE(YEAR(F137),MONTH(F137),1)</f>
        <v>44774</v>
      </c>
      <c r="N137" s="47" t="str">
        <f>IF(B137="",N136,B137)</f>
        <v>Inverness Global Ltd</v>
      </c>
    </row>
    <row r="138" spans="1:14" ht="15.75" x14ac:dyDescent="0.5">
      <c r="A138" s="7"/>
      <c r="B138" s="26"/>
      <c r="C138" s="26"/>
      <c r="D138" s="14">
        <v>778.12</v>
      </c>
      <c r="E138" s="13" t="s">
        <v>493</v>
      </c>
      <c r="F138" s="27">
        <v>44798</v>
      </c>
      <c r="G138" s="27">
        <v>44789</v>
      </c>
      <c r="H138" s="14">
        <v>4176.1099999999997</v>
      </c>
      <c r="I138" s="15">
        <v>3</v>
      </c>
      <c r="J138" s="13" t="s">
        <v>323</v>
      </c>
      <c r="K138" s="36">
        <f>D138*VLOOKUP(L138,Assumptions!$B$5:$C$11,2,FALSE)</f>
        <v>778.12</v>
      </c>
      <c r="L138" s="39" t="s">
        <v>4883</v>
      </c>
      <c r="M138" s="46">
        <f>DATE(YEAR(F138),MONTH(F138),1)</f>
        <v>44774</v>
      </c>
      <c r="N138" s="47" t="str">
        <f>IF(B138="",N137,B138)</f>
        <v>Inverness Global Ltd</v>
      </c>
    </row>
    <row r="139" spans="1:14" ht="15.75" x14ac:dyDescent="0.5">
      <c r="A139" s="7"/>
      <c r="B139" s="26"/>
      <c r="C139" s="26"/>
      <c r="D139" s="14">
        <v>1296.4000000000001</v>
      </c>
      <c r="E139" s="13" t="s">
        <v>494</v>
      </c>
      <c r="F139" s="27">
        <v>45017</v>
      </c>
      <c r="G139" s="27">
        <v>45001</v>
      </c>
      <c r="H139" s="14">
        <v>3140.58</v>
      </c>
      <c r="I139" s="15">
        <v>5</v>
      </c>
      <c r="J139" s="13" t="s">
        <v>308</v>
      </c>
      <c r="K139" s="36">
        <f>D139*VLOOKUP(L139,Assumptions!$B$5:$C$11,2,FALSE)</f>
        <v>1296.4000000000001</v>
      </c>
      <c r="L139" s="39" t="s">
        <v>4883</v>
      </c>
      <c r="M139" s="46">
        <f>DATE(YEAR(F139),MONTH(F139),1)</f>
        <v>45017</v>
      </c>
      <c r="N139" s="47" t="str">
        <f>IF(B139="",N138,B139)</f>
        <v>Inverness Global Ltd</v>
      </c>
    </row>
    <row r="140" spans="1:14" ht="15.75" x14ac:dyDescent="0.5">
      <c r="A140" s="7"/>
      <c r="B140" s="26"/>
      <c r="C140" s="26"/>
      <c r="D140" s="14">
        <v>421.9</v>
      </c>
      <c r="E140" s="13" t="s">
        <v>495</v>
      </c>
      <c r="F140" s="27">
        <v>45141</v>
      </c>
      <c r="G140" s="27">
        <v>45141</v>
      </c>
      <c r="H140" s="14">
        <v>3365.08</v>
      </c>
      <c r="I140" s="15">
        <v>2</v>
      </c>
      <c r="J140" s="13" t="s">
        <v>323</v>
      </c>
      <c r="K140" s="36">
        <f>D140*VLOOKUP(L140,Assumptions!$B$5:$C$11,2,FALSE)</f>
        <v>421.9</v>
      </c>
      <c r="L140" s="39" t="s">
        <v>4883</v>
      </c>
      <c r="M140" s="46">
        <f>DATE(YEAR(F140),MONTH(F140),1)</f>
        <v>45139</v>
      </c>
      <c r="N140" s="47" t="str">
        <f>IF(B140="",N139,B140)</f>
        <v>Inverness Global Ltd</v>
      </c>
    </row>
    <row r="141" spans="1:14" ht="15.75" x14ac:dyDescent="0.5">
      <c r="A141" s="7"/>
      <c r="B141" s="26"/>
      <c r="C141" s="26"/>
      <c r="D141" s="14">
        <v>690.77</v>
      </c>
      <c r="E141" s="13" t="s">
        <v>496</v>
      </c>
      <c r="F141" s="27">
        <v>45268</v>
      </c>
      <c r="G141" s="27">
        <v>45268</v>
      </c>
      <c r="H141" s="14">
        <v>3186.09</v>
      </c>
      <c r="I141" s="15">
        <v>3</v>
      </c>
      <c r="J141" s="13" t="s">
        <v>323</v>
      </c>
      <c r="K141" s="36">
        <f>D141*VLOOKUP(L141,Assumptions!$B$5:$C$11,2,FALSE)</f>
        <v>690.77</v>
      </c>
      <c r="L141" s="39" t="s">
        <v>4883</v>
      </c>
      <c r="M141" s="46">
        <f>DATE(YEAR(F141),MONTH(F141),1)</f>
        <v>45261</v>
      </c>
      <c r="N141" s="47" t="str">
        <f>IF(B141="",N140,B141)</f>
        <v>Inverness Global Ltd</v>
      </c>
    </row>
    <row r="142" spans="1:14" ht="15.75" x14ac:dyDescent="0.5">
      <c r="A142" s="7"/>
      <c r="B142" s="26"/>
      <c r="C142" s="26"/>
      <c r="D142" s="14">
        <v>257.45999999999998</v>
      </c>
      <c r="E142" s="13" t="s">
        <v>497</v>
      </c>
      <c r="F142" s="27">
        <v>45299</v>
      </c>
      <c r="G142" s="27">
        <v>45299</v>
      </c>
      <c r="H142" s="14">
        <v>4431.28</v>
      </c>
      <c r="I142" s="15">
        <v>1</v>
      </c>
      <c r="J142" s="13" t="s">
        <v>323</v>
      </c>
      <c r="K142" s="36">
        <f>D142*VLOOKUP(L142,Assumptions!$B$5:$C$11,2,FALSE)</f>
        <v>257.45999999999998</v>
      </c>
      <c r="L142" s="39" t="s">
        <v>4883</v>
      </c>
      <c r="M142" s="46">
        <f>DATE(YEAR(F142),MONTH(F142),1)</f>
        <v>45292</v>
      </c>
      <c r="N142" s="47" t="str">
        <f>IF(B142="",N141,B142)</f>
        <v>Inverness Global Ltd</v>
      </c>
    </row>
    <row r="143" spans="1:14" ht="15.75" x14ac:dyDescent="0.5">
      <c r="A143" s="7"/>
      <c r="B143" s="26"/>
      <c r="C143" s="26"/>
      <c r="D143" s="14">
        <v>746.16</v>
      </c>
      <c r="E143" s="13" t="s">
        <v>498</v>
      </c>
      <c r="F143" s="27">
        <v>45523</v>
      </c>
      <c r="G143" s="27">
        <v>45490</v>
      </c>
      <c r="H143" s="14">
        <v>3421.07</v>
      </c>
      <c r="I143" s="15">
        <v>2</v>
      </c>
      <c r="J143" s="13" t="s">
        <v>301</v>
      </c>
      <c r="K143" s="36">
        <f>D143*VLOOKUP(L143,Assumptions!$B$5:$C$11,2,FALSE)</f>
        <v>746.16</v>
      </c>
      <c r="L143" s="39" t="s">
        <v>4883</v>
      </c>
      <c r="M143" s="46">
        <f>DATE(YEAR(F143),MONTH(F143),1)</f>
        <v>45505</v>
      </c>
      <c r="N143" s="47" t="str">
        <f>IF(B143="",N142,B143)</f>
        <v>Inverness Global Ltd</v>
      </c>
    </row>
    <row r="144" spans="1:14" ht="15.75" x14ac:dyDescent="0.5">
      <c r="A144" s="7"/>
      <c r="B144" s="26"/>
      <c r="C144" s="26"/>
      <c r="D144" s="14">
        <v>346.55</v>
      </c>
      <c r="E144" s="13" t="s">
        <v>499</v>
      </c>
      <c r="F144" s="27">
        <v>45699</v>
      </c>
      <c r="G144" s="27">
        <v>45693</v>
      </c>
      <c r="H144" s="14">
        <v>3812.83</v>
      </c>
      <c r="I144" s="15">
        <v>1</v>
      </c>
      <c r="J144" s="13" t="s">
        <v>301</v>
      </c>
      <c r="K144" s="36">
        <f>D144*VLOOKUP(L144,Assumptions!$B$5:$C$11,2,FALSE)</f>
        <v>346.55</v>
      </c>
      <c r="L144" s="39" t="s">
        <v>4883</v>
      </c>
      <c r="M144" s="46">
        <f>DATE(YEAR(F144),MONTH(F144),1)</f>
        <v>45689</v>
      </c>
      <c r="N144" s="47" t="str">
        <f>IF(B144="",N143,B144)</f>
        <v>Inverness Global Ltd</v>
      </c>
    </row>
    <row r="145" spans="1:14" ht="15.75" x14ac:dyDescent="0.5">
      <c r="A145" s="7"/>
      <c r="B145" s="26"/>
      <c r="C145" s="26"/>
      <c r="D145" s="14">
        <v>265.19</v>
      </c>
      <c r="E145" s="13" t="s">
        <v>500</v>
      </c>
      <c r="F145" s="27">
        <v>45792</v>
      </c>
      <c r="G145" s="27">
        <v>45792</v>
      </c>
      <c r="H145" s="14">
        <v>3241.41</v>
      </c>
      <c r="I145" s="15">
        <v>1</v>
      </c>
      <c r="J145" s="13" t="s">
        <v>323</v>
      </c>
      <c r="K145" s="36">
        <f>D145*VLOOKUP(L145,Assumptions!$B$5:$C$11,2,FALSE)</f>
        <v>265.19</v>
      </c>
      <c r="L145" s="39" t="s">
        <v>4883</v>
      </c>
      <c r="M145" s="46">
        <f>DATE(YEAR(F145),MONTH(F145),1)</f>
        <v>45778</v>
      </c>
      <c r="N145" s="47" t="str">
        <f>IF(B145="",N144,B145)</f>
        <v>Inverness Global Ltd</v>
      </c>
    </row>
    <row r="146" spans="1:14" ht="15.75" x14ac:dyDescent="0.5">
      <c r="A146" s="7"/>
      <c r="B146" s="26"/>
      <c r="C146" s="26"/>
      <c r="D146" s="14">
        <v>2125.39</v>
      </c>
      <c r="E146" s="13" t="s">
        <v>501</v>
      </c>
      <c r="F146" s="27">
        <v>45873</v>
      </c>
      <c r="G146" s="27">
        <v>45813</v>
      </c>
      <c r="H146" s="14">
        <v>4007.98</v>
      </c>
      <c r="I146" s="15">
        <v>1</v>
      </c>
      <c r="J146" s="13" t="s">
        <v>324</v>
      </c>
      <c r="K146" s="36">
        <f>D146*VLOOKUP(L146,Assumptions!$B$5:$C$11,2,FALSE)</f>
        <v>2125.39</v>
      </c>
      <c r="L146" s="39" t="s">
        <v>4883</v>
      </c>
      <c r="M146" s="46">
        <f>DATE(YEAR(F146),MONTH(F146),1)</f>
        <v>45870</v>
      </c>
      <c r="N146" s="47" t="str">
        <f>IF(B146="",N145,B146)</f>
        <v>Inverness Global Ltd</v>
      </c>
    </row>
    <row r="147" spans="1:14" ht="15.75" x14ac:dyDescent="0.5">
      <c r="A147" s="7"/>
      <c r="B147" s="26"/>
      <c r="C147" s="26"/>
      <c r="D147" s="14">
        <v>1908.52</v>
      </c>
      <c r="E147" s="13" t="s">
        <v>502</v>
      </c>
      <c r="F147" s="27">
        <v>45873</v>
      </c>
      <c r="G147" s="27">
        <v>45813</v>
      </c>
      <c r="H147" s="14">
        <v>4053.71</v>
      </c>
      <c r="I147" s="15">
        <v>5</v>
      </c>
      <c r="J147" s="13" t="s">
        <v>301</v>
      </c>
      <c r="K147" s="36">
        <f>D147*VLOOKUP(L147,Assumptions!$B$5:$C$11,2,FALSE)</f>
        <v>1908.52</v>
      </c>
      <c r="L147" s="39" t="s">
        <v>4883</v>
      </c>
      <c r="M147" s="46">
        <f>DATE(YEAR(F147),MONTH(F147),1)</f>
        <v>45870</v>
      </c>
      <c r="N147" s="47" t="str">
        <f>IF(B147="",N146,B147)</f>
        <v>Inverness Global Ltd</v>
      </c>
    </row>
    <row r="148" spans="1:14" ht="15.75" x14ac:dyDescent="0.5">
      <c r="A148" s="7"/>
      <c r="B148" s="25" t="s">
        <v>44</v>
      </c>
      <c r="C148" s="25"/>
      <c r="D148" s="12">
        <v>1362.02</v>
      </c>
      <c r="E148" s="13" t="s">
        <v>503</v>
      </c>
      <c r="F148" s="27">
        <v>45523</v>
      </c>
      <c r="G148" s="27">
        <v>45527</v>
      </c>
      <c r="H148" s="14">
        <v>0</v>
      </c>
      <c r="I148" s="15">
        <v>2</v>
      </c>
      <c r="J148" s="13" t="s">
        <v>301</v>
      </c>
      <c r="K148" s="36">
        <f>D148*VLOOKUP(L148,Assumptions!$B$5:$C$11,2,FALSE)</f>
        <v>46.717285999999994</v>
      </c>
      <c r="L148" s="39" t="s">
        <v>4889</v>
      </c>
      <c r="M148" s="46">
        <f>DATE(YEAR(F148),MONTH(F148),1)</f>
        <v>45505</v>
      </c>
      <c r="N148" s="47" t="str">
        <f>IF(B148="",N147,B148)</f>
        <v>Upton Investments SA</v>
      </c>
    </row>
    <row r="149" spans="1:14" ht="15.75" x14ac:dyDescent="0.5">
      <c r="A149" s="7"/>
      <c r="B149" s="25" t="s">
        <v>45</v>
      </c>
      <c r="C149" s="25"/>
      <c r="D149" s="14">
        <v>10879.88</v>
      </c>
      <c r="E149" s="13" t="s">
        <v>504</v>
      </c>
      <c r="F149" s="27">
        <v>44875</v>
      </c>
      <c r="G149" s="27">
        <v>44867</v>
      </c>
      <c r="H149" s="14">
        <v>31807.97</v>
      </c>
      <c r="I149" s="15">
        <v>42</v>
      </c>
      <c r="J149" s="13" t="s">
        <v>325</v>
      </c>
      <c r="K149" s="36">
        <f>D149*VLOOKUP(L149,Assumptions!$B$5:$C$11,2,FALSE)</f>
        <v>10879.88</v>
      </c>
      <c r="L149" s="39" t="s">
        <v>4883</v>
      </c>
      <c r="M149" s="46">
        <f>DATE(YEAR(F149),MONTH(F149),1)</f>
        <v>44866</v>
      </c>
      <c r="N149" s="47" t="str">
        <f>IF(B149="",N148,B149)</f>
        <v>Westbrook Equity plc</v>
      </c>
    </row>
    <row r="150" spans="1:14" ht="15.75" x14ac:dyDescent="0.5">
      <c r="A150" s="7"/>
      <c r="B150" s="26"/>
      <c r="C150" s="26"/>
      <c r="D150" s="14">
        <v>3740.57</v>
      </c>
      <c r="E150" s="13" t="s">
        <v>505</v>
      </c>
      <c r="F150" s="27">
        <v>44945</v>
      </c>
      <c r="G150" s="27">
        <v>44841</v>
      </c>
      <c r="H150" s="14">
        <v>21420.98</v>
      </c>
      <c r="I150" s="15">
        <v>1</v>
      </c>
      <c r="J150" s="13" t="s">
        <v>300</v>
      </c>
      <c r="K150" s="36">
        <f>D150*VLOOKUP(L150,Assumptions!$B$5:$C$11,2,FALSE)</f>
        <v>3740.57</v>
      </c>
      <c r="L150" s="39" t="s">
        <v>4883</v>
      </c>
      <c r="M150" s="46">
        <f>DATE(YEAR(F150),MONTH(F150),1)</f>
        <v>44927</v>
      </c>
      <c r="N150" s="47" t="str">
        <f>IF(B150="",N149,B150)</f>
        <v>Westbrook Equity plc</v>
      </c>
    </row>
    <row r="151" spans="1:14" ht="15.75" x14ac:dyDescent="0.5">
      <c r="A151" s="7"/>
      <c r="B151" s="26"/>
      <c r="C151" s="26"/>
      <c r="D151" s="14">
        <v>4269.9799999999996</v>
      </c>
      <c r="E151" s="13" t="s">
        <v>506</v>
      </c>
      <c r="F151" s="27">
        <v>44945</v>
      </c>
      <c r="G151" s="27">
        <v>44841</v>
      </c>
      <c r="H151" s="14">
        <v>35755.49</v>
      </c>
      <c r="I151" s="15">
        <v>1</v>
      </c>
      <c r="J151" s="13" t="s">
        <v>311</v>
      </c>
      <c r="K151" s="36">
        <f>D151*VLOOKUP(L151,Assumptions!$B$5:$C$11,2,FALSE)</f>
        <v>4269.9799999999996</v>
      </c>
      <c r="L151" s="39" t="s">
        <v>4883</v>
      </c>
      <c r="M151" s="46">
        <f>DATE(YEAR(F151),MONTH(F151),1)</f>
        <v>44927</v>
      </c>
      <c r="N151" s="47" t="str">
        <f>IF(B151="",N150,B151)</f>
        <v>Westbrook Equity plc</v>
      </c>
    </row>
    <row r="152" spans="1:14" ht="15.75" x14ac:dyDescent="0.5">
      <c r="A152" s="7"/>
      <c r="B152" s="26"/>
      <c r="C152" s="26"/>
      <c r="D152" s="14">
        <v>5001.6400000000003</v>
      </c>
      <c r="E152" s="13" t="s">
        <v>507</v>
      </c>
      <c r="F152" s="27">
        <v>44945</v>
      </c>
      <c r="G152" s="27">
        <v>44841</v>
      </c>
      <c r="H152" s="14">
        <v>22722.59</v>
      </c>
      <c r="I152" s="15">
        <v>1</v>
      </c>
      <c r="J152" s="13" t="s">
        <v>318</v>
      </c>
      <c r="K152" s="36">
        <f>D152*VLOOKUP(L152,Assumptions!$B$5:$C$11,2,FALSE)</f>
        <v>5001.6400000000003</v>
      </c>
      <c r="L152" s="39" t="s">
        <v>4883</v>
      </c>
      <c r="M152" s="46">
        <f>DATE(YEAR(F152),MONTH(F152),1)</f>
        <v>44927</v>
      </c>
      <c r="N152" s="47" t="str">
        <f>IF(B152="",N151,B152)</f>
        <v>Westbrook Equity plc</v>
      </c>
    </row>
    <row r="153" spans="1:14" ht="15.75" x14ac:dyDescent="0.5">
      <c r="A153" s="7"/>
      <c r="B153" s="26"/>
      <c r="C153" s="26"/>
      <c r="D153" s="14">
        <v>3132.92</v>
      </c>
      <c r="E153" s="13" t="s">
        <v>508</v>
      </c>
      <c r="F153" s="27">
        <v>44945</v>
      </c>
      <c r="G153" s="27">
        <v>44841</v>
      </c>
      <c r="H153" s="14">
        <v>29178.77</v>
      </c>
      <c r="I153" s="15">
        <v>1</v>
      </c>
      <c r="J153" s="13" t="s">
        <v>309</v>
      </c>
      <c r="K153" s="36">
        <f>D153*VLOOKUP(L153,Assumptions!$B$5:$C$11,2,FALSE)</f>
        <v>3132.92</v>
      </c>
      <c r="L153" s="39" t="s">
        <v>4883</v>
      </c>
      <c r="M153" s="46">
        <f>DATE(YEAR(F153),MONTH(F153),1)</f>
        <v>44927</v>
      </c>
      <c r="N153" s="47" t="str">
        <f>IF(B153="",N152,B153)</f>
        <v>Westbrook Equity plc</v>
      </c>
    </row>
    <row r="154" spans="1:14" ht="15.75" x14ac:dyDescent="0.5">
      <c r="A154" s="7"/>
      <c r="B154" s="26"/>
      <c r="C154" s="26"/>
      <c r="D154" s="14">
        <v>14834.74</v>
      </c>
      <c r="E154" s="13" t="s">
        <v>509</v>
      </c>
      <c r="F154" s="27">
        <v>45195</v>
      </c>
      <c r="G154" s="27">
        <v>45093</v>
      </c>
      <c r="H154" s="14">
        <v>27657.68</v>
      </c>
      <c r="I154" s="15">
        <v>5</v>
      </c>
      <c r="J154" s="13" t="s">
        <v>300</v>
      </c>
      <c r="K154" s="36">
        <f>D154*VLOOKUP(L154,Assumptions!$B$5:$C$11,2,FALSE)</f>
        <v>14834.74</v>
      </c>
      <c r="L154" s="39" t="s">
        <v>4883</v>
      </c>
      <c r="M154" s="46">
        <f>DATE(YEAR(F154),MONTH(F154),1)</f>
        <v>45170</v>
      </c>
      <c r="N154" s="47" t="str">
        <f>IF(B154="",N153,B154)</f>
        <v>Westbrook Equity plc</v>
      </c>
    </row>
    <row r="155" spans="1:14" ht="15.75" x14ac:dyDescent="0.5">
      <c r="A155" s="7"/>
      <c r="B155" s="26"/>
      <c r="C155" s="26"/>
      <c r="D155" s="14">
        <v>11646.4</v>
      </c>
      <c r="E155" s="13" t="s">
        <v>510</v>
      </c>
      <c r="F155" s="27">
        <v>45195</v>
      </c>
      <c r="G155" s="27">
        <v>45093</v>
      </c>
      <c r="H155" s="14">
        <v>24587.24</v>
      </c>
      <c r="I155" s="15">
        <v>1</v>
      </c>
      <c r="J155" s="13" t="s">
        <v>301</v>
      </c>
      <c r="K155" s="36">
        <f>D155*VLOOKUP(L155,Assumptions!$B$5:$C$11,2,FALSE)</f>
        <v>11646.4</v>
      </c>
      <c r="L155" s="39" t="s">
        <v>4883</v>
      </c>
      <c r="M155" s="46">
        <f>DATE(YEAR(F155),MONTH(F155),1)</f>
        <v>45170</v>
      </c>
      <c r="N155" s="47" t="str">
        <f>IF(B155="",N154,B155)</f>
        <v>Westbrook Equity plc</v>
      </c>
    </row>
    <row r="156" spans="1:14" ht="15.75" x14ac:dyDescent="0.5">
      <c r="A156" s="7"/>
      <c r="B156" s="26"/>
      <c r="C156" s="26"/>
      <c r="D156" s="14">
        <v>1959.58</v>
      </c>
      <c r="E156" s="13" t="s">
        <v>511</v>
      </c>
      <c r="F156" s="27">
        <v>45324</v>
      </c>
      <c r="G156" s="27">
        <v>45321</v>
      </c>
      <c r="H156" s="14">
        <v>32703.08</v>
      </c>
      <c r="I156" s="15">
        <v>10</v>
      </c>
      <c r="J156" s="13" t="s">
        <v>301</v>
      </c>
      <c r="K156" s="36">
        <f>D156*VLOOKUP(L156,Assumptions!$B$5:$C$11,2,FALSE)</f>
        <v>1959.58</v>
      </c>
      <c r="L156" s="39" t="s">
        <v>4883</v>
      </c>
      <c r="M156" s="46">
        <f>DATE(YEAR(F156),MONTH(F156),1)</f>
        <v>45323</v>
      </c>
      <c r="N156" s="47" t="str">
        <f>IF(B156="",N155,B156)</f>
        <v>Westbrook Equity plc</v>
      </c>
    </row>
    <row r="157" spans="1:14" ht="15.75" x14ac:dyDescent="0.5">
      <c r="A157" s="7"/>
      <c r="B157" s="26"/>
      <c r="C157" s="26"/>
      <c r="D157" s="14">
        <v>220.8</v>
      </c>
      <c r="E157" s="13" t="s">
        <v>512</v>
      </c>
      <c r="F157" s="27">
        <v>45443</v>
      </c>
      <c r="G157" s="27">
        <v>45443</v>
      </c>
      <c r="H157" s="14">
        <v>26385.05</v>
      </c>
      <c r="I157" s="15">
        <v>1</v>
      </c>
      <c r="J157" s="13" t="s">
        <v>301</v>
      </c>
      <c r="K157" s="36">
        <f>D157*VLOOKUP(L157,Assumptions!$B$5:$C$11,2,FALSE)</f>
        <v>220.8</v>
      </c>
      <c r="L157" s="39" t="s">
        <v>4883</v>
      </c>
      <c r="M157" s="46">
        <f>DATE(YEAR(F157),MONTH(F157),1)</f>
        <v>45413</v>
      </c>
      <c r="N157" s="47" t="str">
        <f>IF(B157="",N156,B157)</f>
        <v>Westbrook Equity plc</v>
      </c>
    </row>
    <row r="158" spans="1:14" ht="15.75" x14ac:dyDescent="0.5">
      <c r="A158" s="7"/>
      <c r="B158" s="26"/>
      <c r="C158" s="26"/>
      <c r="D158" s="14">
        <v>797.42</v>
      </c>
      <c r="E158" s="13" t="s">
        <v>513</v>
      </c>
      <c r="F158" s="27">
        <v>45545</v>
      </c>
      <c r="G158" s="27">
        <v>45545</v>
      </c>
      <c r="H158" s="14">
        <v>21858.799999999999</v>
      </c>
      <c r="I158" s="15">
        <v>3</v>
      </c>
      <c r="J158" s="13" t="s">
        <v>301</v>
      </c>
      <c r="K158" s="36">
        <f>D158*VLOOKUP(L158,Assumptions!$B$5:$C$11,2,FALSE)</f>
        <v>797.42</v>
      </c>
      <c r="L158" s="39" t="s">
        <v>4883</v>
      </c>
      <c r="M158" s="46">
        <f>DATE(YEAR(F158),MONTH(F158),1)</f>
        <v>45536</v>
      </c>
      <c r="N158" s="47" t="str">
        <f>IF(B158="",N157,B158)</f>
        <v>Westbrook Equity plc</v>
      </c>
    </row>
    <row r="159" spans="1:14" ht="15.75" x14ac:dyDescent="0.5">
      <c r="A159" s="7"/>
      <c r="B159" s="26"/>
      <c r="C159" s="26"/>
      <c r="D159" s="14">
        <v>840.05</v>
      </c>
      <c r="E159" s="13" t="s">
        <v>514</v>
      </c>
      <c r="F159" s="27">
        <v>45579</v>
      </c>
      <c r="G159" s="27">
        <v>45579</v>
      </c>
      <c r="H159" s="14">
        <v>22364.99</v>
      </c>
      <c r="I159" s="15">
        <v>2</v>
      </c>
      <c r="J159" s="13" t="s">
        <v>301</v>
      </c>
      <c r="K159" s="36">
        <f>D159*VLOOKUP(L159,Assumptions!$B$5:$C$11,2,FALSE)</f>
        <v>840.05</v>
      </c>
      <c r="L159" s="39" t="s">
        <v>4883</v>
      </c>
      <c r="M159" s="46">
        <f>DATE(YEAR(F159),MONTH(F159),1)</f>
        <v>45566</v>
      </c>
      <c r="N159" s="47" t="str">
        <f>IF(B159="",N158,B159)</f>
        <v>Westbrook Equity plc</v>
      </c>
    </row>
    <row r="160" spans="1:14" ht="15.75" x14ac:dyDescent="0.5">
      <c r="A160" s="7"/>
      <c r="B160" s="26"/>
      <c r="C160" s="26"/>
      <c r="D160" s="14">
        <v>884.08</v>
      </c>
      <c r="E160" s="13" t="s">
        <v>514</v>
      </c>
      <c r="F160" s="27">
        <v>45579</v>
      </c>
      <c r="G160" s="27">
        <v>45579</v>
      </c>
      <c r="H160" s="14">
        <v>32120.34</v>
      </c>
      <c r="I160" s="15">
        <v>1</v>
      </c>
      <c r="J160" s="13" t="s">
        <v>301</v>
      </c>
      <c r="K160" s="36">
        <f>D160*VLOOKUP(L160,Assumptions!$B$5:$C$11,2,FALSE)</f>
        <v>884.08</v>
      </c>
      <c r="L160" s="39" t="s">
        <v>4883</v>
      </c>
      <c r="M160" s="46">
        <f>DATE(YEAR(F160),MONTH(F160),1)</f>
        <v>45566</v>
      </c>
      <c r="N160" s="47" t="str">
        <f>IF(B160="",N159,B160)</f>
        <v>Westbrook Equity plc</v>
      </c>
    </row>
    <row r="161" spans="1:14" ht="15.75" x14ac:dyDescent="0.5">
      <c r="A161" s="7"/>
      <c r="B161" s="26"/>
      <c r="C161" s="26"/>
      <c r="D161" s="14">
        <v>11691.11</v>
      </c>
      <c r="E161" s="13" t="s">
        <v>515</v>
      </c>
      <c r="F161" s="27">
        <v>45642</v>
      </c>
      <c r="G161" s="27">
        <v>45600</v>
      </c>
      <c r="H161" s="14">
        <v>35559.67</v>
      </c>
      <c r="I161" s="15">
        <v>3</v>
      </c>
      <c r="J161" s="13" t="s">
        <v>300</v>
      </c>
      <c r="K161" s="36">
        <f>D161*VLOOKUP(L161,Assumptions!$B$5:$C$11,2,FALSE)</f>
        <v>11691.11</v>
      </c>
      <c r="L161" s="39" t="s">
        <v>4883</v>
      </c>
      <c r="M161" s="46">
        <f>DATE(YEAR(F161),MONTH(F161),1)</f>
        <v>45627</v>
      </c>
      <c r="N161" s="47" t="str">
        <f>IF(B161="",N160,B161)</f>
        <v>Westbrook Equity plc</v>
      </c>
    </row>
    <row r="162" spans="1:14" ht="15.75" x14ac:dyDescent="0.5">
      <c r="A162" s="7"/>
      <c r="B162" s="26"/>
      <c r="C162" s="26"/>
      <c r="D162" s="14">
        <v>2256.63</v>
      </c>
      <c r="E162" s="13" t="s">
        <v>516</v>
      </c>
      <c r="F162" s="27">
        <v>45705</v>
      </c>
      <c r="G162" s="27">
        <v>45700</v>
      </c>
      <c r="H162" s="14">
        <v>32820.76</v>
      </c>
      <c r="I162" s="15">
        <v>10</v>
      </c>
      <c r="J162" s="13" t="s">
        <v>301</v>
      </c>
      <c r="K162" s="36">
        <f>D162*VLOOKUP(L162,Assumptions!$B$5:$C$11,2,FALSE)</f>
        <v>2256.63</v>
      </c>
      <c r="L162" s="39" t="s">
        <v>4883</v>
      </c>
      <c r="M162" s="46">
        <f>DATE(YEAR(F162),MONTH(F162),1)</f>
        <v>45689</v>
      </c>
      <c r="N162" s="47" t="str">
        <f>IF(B162="",N161,B162)</f>
        <v>Westbrook Equity plc</v>
      </c>
    </row>
    <row r="163" spans="1:14" ht="15.75" x14ac:dyDescent="0.5">
      <c r="A163" s="7"/>
      <c r="B163" s="26"/>
      <c r="C163" s="26"/>
      <c r="D163" s="14">
        <v>310.08</v>
      </c>
      <c r="E163" s="13" t="s">
        <v>517</v>
      </c>
      <c r="F163" s="27">
        <v>45807</v>
      </c>
      <c r="G163" s="27">
        <v>45807</v>
      </c>
      <c r="H163" s="14">
        <v>22836.31</v>
      </c>
      <c r="I163" s="15">
        <v>1</v>
      </c>
      <c r="J163" s="13" t="s">
        <v>301</v>
      </c>
      <c r="K163" s="36">
        <f>D163*VLOOKUP(L163,Assumptions!$B$5:$C$11,2,FALSE)</f>
        <v>310.08</v>
      </c>
      <c r="L163" s="39" t="s">
        <v>4883</v>
      </c>
      <c r="M163" s="46">
        <f>DATE(YEAR(F163),MONTH(F163),1)</f>
        <v>45778</v>
      </c>
      <c r="N163" s="47" t="str">
        <f>IF(B163="",N162,B163)</f>
        <v>Westbrook Equity plc</v>
      </c>
    </row>
    <row r="164" spans="1:14" ht="15.75" x14ac:dyDescent="0.5">
      <c r="A164" s="7"/>
      <c r="B164" s="25" t="s">
        <v>46</v>
      </c>
      <c r="C164" s="25"/>
      <c r="D164" s="14">
        <v>432.31</v>
      </c>
      <c r="E164" s="13" t="s">
        <v>518</v>
      </c>
      <c r="F164" s="27">
        <v>44742</v>
      </c>
      <c r="G164" s="27">
        <v>44657</v>
      </c>
      <c r="H164" s="14">
        <v>466.91</v>
      </c>
      <c r="I164" s="15">
        <v>1</v>
      </c>
      <c r="J164" s="13" t="s">
        <v>308</v>
      </c>
      <c r="K164" s="36">
        <f>D164*VLOOKUP(L164,Assumptions!$B$5:$C$11,2,FALSE)</f>
        <v>432.31</v>
      </c>
      <c r="L164" s="39" t="s">
        <v>4883</v>
      </c>
      <c r="M164" s="46">
        <f>DATE(YEAR(F164),MONTH(F164),1)</f>
        <v>44713</v>
      </c>
      <c r="N164" s="47" t="str">
        <f>IF(B164="",N163,B164)</f>
        <v>Cairn Strategies</v>
      </c>
    </row>
    <row r="165" spans="1:14" ht="15.75" x14ac:dyDescent="0.5">
      <c r="A165" s="7"/>
      <c r="B165" s="26"/>
      <c r="C165" s="26"/>
      <c r="D165" s="14">
        <v>596.32000000000005</v>
      </c>
      <c r="E165" s="13" t="s">
        <v>519</v>
      </c>
      <c r="F165" s="27">
        <v>44742</v>
      </c>
      <c r="G165" s="27">
        <v>44657</v>
      </c>
      <c r="H165" s="14">
        <v>482.99</v>
      </c>
      <c r="I165" s="15">
        <v>1</v>
      </c>
      <c r="J165" s="13" t="s">
        <v>326</v>
      </c>
      <c r="K165" s="36">
        <f>D165*VLOOKUP(L165,Assumptions!$B$5:$C$11,2,FALSE)</f>
        <v>596.32000000000005</v>
      </c>
      <c r="L165" s="39" t="s">
        <v>4883</v>
      </c>
      <c r="M165" s="46">
        <f>DATE(YEAR(F165),MONTH(F165),1)</f>
        <v>44713</v>
      </c>
      <c r="N165" s="47" t="str">
        <f>IF(B165="",N164,B165)</f>
        <v>Cairn Strategies</v>
      </c>
    </row>
    <row r="166" spans="1:14" ht="15.75" x14ac:dyDescent="0.5">
      <c r="A166" s="7"/>
      <c r="B166" s="25" t="s">
        <v>47</v>
      </c>
      <c r="C166" s="25"/>
      <c r="D166" s="12">
        <v>26861.58</v>
      </c>
      <c r="E166" s="13" t="s">
        <v>520</v>
      </c>
      <c r="F166" s="27">
        <v>44200</v>
      </c>
      <c r="G166" s="27">
        <v>44095</v>
      </c>
      <c r="H166" s="14">
        <v>63201.03</v>
      </c>
      <c r="I166" s="15">
        <v>5</v>
      </c>
      <c r="J166" s="13" t="s">
        <v>300</v>
      </c>
      <c r="K166" s="36">
        <f>D166*VLOOKUP(L166,Assumptions!$B$5:$C$11,2,FALSE)</f>
        <v>921.35219399999994</v>
      </c>
      <c r="L166" s="39" t="s">
        <v>4889</v>
      </c>
      <c r="M166" s="46">
        <f>DATE(YEAR(F166),MONTH(F166),1)</f>
        <v>44197</v>
      </c>
      <c r="N166" s="47" t="str">
        <f>IF(B166="",N165,B166)</f>
        <v>Inverness Credit LLC</v>
      </c>
    </row>
    <row r="167" spans="1:14" ht="15.75" x14ac:dyDescent="0.5">
      <c r="A167" s="7"/>
      <c r="B167" s="26"/>
      <c r="C167" s="26"/>
      <c r="D167" s="12">
        <v>33575.46</v>
      </c>
      <c r="E167" s="13" t="s">
        <v>521</v>
      </c>
      <c r="F167" s="27">
        <v>44200</v>
      </c>
      <c r="G167" s="27">
        <v>44095</v>
      </c>
      <c r="H167" s="14">
        <v>65770.13</v>
      </c>
      <c r="I167" s="15">
        <v>1</v>
      </c>
      <c r="J167" s="13" t="s">
        <v>309</v>
      </c>
      <c r="K167" s="36">
        <f>D167*VLOOKUP(L167,Assumptions!$B$5:$C$11,2,FALSE)</f>
        <v>1151.6382779999999</v>
      </c>
      <c r="L167" s="39" t="s">
        <v>4889</v>
      </c>
      <c r="M167" s="46">
        <f>DATE(YEAR(F167),MONTH(F167),1)</f>
        <v>44197</v>
      </c>
      <c r="N167" s="47" t="str">
        <f>IF(B167="",N166,B167)</f>
        <v>Inverness Credit LLC</v>
      </c>
    </row>
    <row r="168" spans="1:14" ht="15.75" x14ac:dyDescent="0.5">
      <c r="A168" s="7"/>
      <c r="B168" s="26"/>
      <c r="C168" s="26"/>
      <c r="D168" s="12">
        <v>26382.560000000001</v>
      </c>
      <c r="E168" s="13" t="s">
        <v>522</v>
      </c>
      <c r="F168" s="27">
        <v>44200</v>
      </c>
      <c r="G168" s="27">
        <v>44095</v>
      </c>
      <c r="H168" s="14">
        <v>88790.85</v>
      </c>
      <c r="I168" s="15">
        <v>1</v>
      </c>
      <c r="J168" s="13" t="s">
        <v>318</v>
      </c>
      <c r="K168" s="36">
        <f>D168*VLOOKUP(L168,Assumptions!$B$5:$C$11,2,FALSE)</f>
        <v>904.92180799999994</v>
      </c>
      <c r="L168" s="39" t="s">
        <v>4889</v>
      </c>
      <c r="M168" s="46">
        <f>DATE(YEAR(F168),MONTH(F168),1)</f>
        <v>44197</v>
      </c>
      <c r="N168" s="47" t="str">
        <f>IF(B168="",N167,B168)</f>
        <v>Inverness Credit LLC</v>
      </c>
    </row>
    <row r="169" spans="1:14" ht="15.75" x14ac:dyDescent="0.5">
      <c r="A169" s="7"/>
      <c r="B169" s="26"/>
      <c r="C169" s="26"/>
      <c r="D169" s="12">
        <v>27284.7</v>
      </c>
      <c r="E169" s="13" t="s">
        <v>523</v>
      </c>
      <c r="F169" s="27">
        <v>44417</v>
      </c>
      <c r="G169" s="27">
        <v>44328</v>
      </c>
      <c r="H169" s="14">
        <v>73315.199999999997</v>
      </c>
      <c r="I169" s="15">
        <v>5</v>
      </c>
      <c r="J169" s="13" t="s">
        <v>300</v>
      </c>
      <c r="K169" s="36">
        <f>D169*VLOOKUP(L169,Assumptions!$B$5:$C$11,2,FALSE)</f>
        <v>935.86520999999993</v>
      </c>
      <c r="L169" s="39" t="s">
        <v>4889</v>
      </c>
      <c r="M169" s="46">
        <f>DATE(YEAR(F169),MONTH(F169),1)</f>
        <v>44409</v>
      </c>
      <c r="N169" s="47" t="str">
        <f>IF(B169="",N168,B169)</f>
        <v>Inverness Credit LLC</v>
      </c>
    </row>
    <row r="170" spans="1:14" ht="15.75" x14ac:dyDescent="0.5">
      <c r="A170" s="7"/>
      <c r="B170" s="26"/>
      <c r="C170" s="26"/>
      <c r="D170" s="12">
        <v>25534.53</v>
      </c>
      <c r="E170" s="13" t="s">
        <v>524</v>
      </c>
      <c r="F170" s="27">
        <v>44417</v>
      </c>
      <c r="G170" s="27">
        <v>44328</v>
      </c>
      <c r="H170" s="14">
        <v>68366.17</v>
      </c>
      <c r="I170" s="15">
        <v>17</v>
      </c>
      <c r="J170" s="13" t="s">
        <v>322</v>
      </c>
      <c r="K170" s="36">
        <f>D170*VLOOKUP(L170,Assumptions!$B$5:$C$11,2,FALSE)</f>
        <v>875.8343789999999</v>
      </c>
      <c r="L170" s="39" t="s">
        <v>4889</v>
      </c>
      <c r="M170" s="46">
        <f>DATE(YEAR(F170),MONTH(F170),1)</f>
        <v>44409</v>
      </c>
      <c r="N170" s="47" t="str">
        <f>IF(B170="",N169,B170)</f>
        <v>Inverness Credit LLC</v>
      </c>
    </row>
    <row r="171" spans="1:14" ht="15.75" x14ac:dyDescent="0.5">
      <c r="A171" s="7"/>
      <c r="B171" s="26"/>
      <c r="C171" s="26"/>
      <c r="D171" s="12">
        <v>22959.99</v>
      </c>
      <c r="E171" s="13" t="s">
        <v>525</v>
      </c>
      <c r="F171" s="27">
        <v>44781</v>
      </c>
      <c r="G171" s="27">
        <v>44575</v>
      </c>
      <c r="H171" s="14">
        <v>76760.3</v>
      </c>
      <c r="I171" s="15">
        <v>5</v>
      </c>
      <c r="J171" s="13" t="s">
        <v>327</v>
      </c>
      <c r="K171" s="36">
        <f>D171*VLOOKUP(L171,Assumptions!$B$5:$C$11,2,FALSE)</f>
        <v>787.52765699999998</v>
      </c>
      <c r="L171" s="39" t="s">
        <v>4889</v>
      </c>
      <c r="M171" s="46">
        <f>DATE(YEAR(F171),MONTH(F171),1)</f>
        <v>44774</v>
      </c>
      <c r="N171" s="47" t="str">
        <f>IF(B171="",N170,B171)</f>
        <v>Inverness Credit LLC</v>
      </c>
    </row>
    <row r="172" spans="1:14" ht="15.75" x14ac:dyDescent="0.5">
      <c r="A172" s="7"/>
      <c r="B172" s="26"/>
      <c r="C172" s="26"/>
      <c r="D172" s="12">
        <v>31699.55</v>
      </c>
      <c r="E172" s="13" t="s">
        <v>526</v>
      </c>
      <c r="F172" s="27">
        <v>44781</v>
      </c>
      <c r="G172" s="27">
        <v>44575</v>
      </c>
      <c r="H172" s="14">
        <v>61262.36</v>
      </c>
      <c r="I172" s="15">
        <v>1</v>
      </c>
      <c r="J172" s="13" t="s">
        <v>318</v>
      </c>
      <c r="K172" s="36">
        <f>D172*VLOOKUP(L172,Assumptions!$B$5:$C$11,2,FALSE)</f>
        <v>1087.2945649999999</v>
      </c>
      <c r="L172" s="39" t="s">
        <v>4889</v>
      </c>
      <c r="M172" s="46">
        <f>DATE(YEAR(F172),MONTH(F172),1)</f>
        <v>44774</v>
      </c>
      <c r="N172" s="47" t="str">
        <f>IF(B172="",N171,B172)</f>
        <v>Inverness Credit LLC</v>
      </c>
    </row>
    <row r="173" spans="1:14" ht="15.75" x14ac:dyDescent="0.5">
      <c r="A173" s="7"/>
      <c r="B173" s="26"/>
      <c r="C173" s="26"/>
      <c r="D173" s="12">
        <v>29378.85</v>
      </c>
      <c r="E173" s="13" t="s">
        <v>526</v>
      </c>
      <c r="F173" s="27">
        <v>44781</v>
      </c>
      <c r="G173" s="27">
        <v>44575</v>
      </c>
      <c r="H173" s="14">
        <v>79334.820000000007</v>
      </c>
      <c r="I173" s="15">
        <v>1</v>
      </c>
      <c r="J173" s="13" t="s">
        <v>318</v>
      </c>
      <c r="K173" s="36">
        <f>D173*VLOOKUP(L173,Assumptions!$B$5:$C$11,2,FALSE)</f>
        <v>1007.6945549999999</v>
      </c>
      <c r="L173" s="39" t="s">
        <v>4889</v>
      </c>
      <c r="M173" s="46">
        <f>DATE(YEAR(F173),MONTH(F173),1)</f>
        <v>44774</v>
      </c>
      <c r="N173" s="47" t="str">
        <f>IF(B173="",N172,B173)</f>
        <v>Inverness Credit LLC</v>
      </c>
    </row>
    <row r="174" spans="1:14" ht="15.75" x14ac:dyDescent="0.5">
      <c r="A174" s="7"/>
      <c r="B174" s="26"/>
      <c r="C174" s="26"/>
      <c r="D174" s="12">
        <v>27061.919999999998</v>
      </c>
      <c r="E174" s="13" t="s">
        <v>527</v>
      </c>
      <c r="F174" s="27">
        <v>44781</v>
      </c>
      <c r="G174" s="27">
        <v>44575</v>
      </c>
      <c r="H174" s="14">
        <v>98861.99</v>
      </c>
      <c r="I174" s="15">
        <v>1</v>
      </c>
      <c r="J174" s="13" t="s">
        <v>309</v>
      </c>
      <c r="K174" s="36">
        <f>D174*VLOOKUP(L174,Assumptions!$B$5:$C$11,2,FALSE)</f>
        <v>928.22385599999984</v>
      </c>
      <c r="L174" s="39" t="s">
        <v>4889</v>
      </c>
      <c r="M174" s="46">
        <f>DATE(YEAR(F174),MONTH(F174),1)</f>
        <v>44774</v>
      </c>
      <c r="N174" s="47" t="str">
        <f>IF(B174="",N173,B174)</f>
        <v>Inverness Credit LLC</v>
      </c>
    </row>
    <row r="175" spans="1:14" ht="15.75" x14ac:dyDescent="0.5">
      <c r="A175" s="7"/>
      <c r="B175" s="26"/>
      <c r="C175" s="26"/>
      <c r="D175" s="12">
        <v>28377.98</v>
      </c>
      <c r="E175" s="13" t="s">
        <v>528</v>
      </c>
      <c r="F175" s="27">
        <v>44781</v>
      </c>
      <c r="G175" s="27">
        <v>44575</v>
      </c>
      <c r="H175" s="14">
        <v>94063.7</v>
      </c>
      <c r="I175" s="15">
        <v>22</v>
      </c>
      <c r="J175" s="13" t="s">
        <v>322</v>
      </c>
      <c r="K175" s="36">
        <f>D175*VLOOKUP(L175,Assumptions!$B$5:$C$11,2,FALSE)</f>
        <v>973.36471399999994</v>
      </c>
      <c r="L175" s="39" t="s">
        <v>4889</v>
      </c>
      <c r="M175" s="46">
        <f>DATE(YEAR(F175),MONTH(F175),1)</f>
        <v>44774</v>
      </c>
      <c r="N175" s="47" t="str">
        <f>IF(B175="",N174,B175)</f>
        <v>Inverness Credit LLC</v>
      </c>
    </row>
    <row r="176" spans="1:14" ht="15.75" x14ac:dyDescent="0.5">
      <c r="A176" s="7"/>
      <c r="B176" s="26"/>
      <c r="C176" s="26"/>
      <c r="D176" s="12">
        <v>30448.92</v>
      </c>
      <c r="E176" s="13" t="s">
        <v>529</v>
      </c>
      <c r="F176" s="27">
        <v>45152</v>
      </c>
      <c r="G176" s="27">
        <v>44860</v>
      </c>
      <c r="H176" s="14">
        <v>82212.09</v>
      </c>
      <c r="I176" s="15">
        <v>5</v>
      </c>
      <c r="J176" s="13" t="s">
        <v>327</v>
      </c>
      <c r="K176" s="36">
        <f>D176*VLOOKUP(L176,Assumptions!$B$5:$C$11,2,FALSE)</f>
        <v>1044.3979559999998</v>
      </c>
      <c r="L176" s="39" t="s">
        <v>4889</v>
      </c>
      <c r="M176" s="46">
        <f>DATE(YEAR(F176),MONTH(F176),1)</f>
        <v>45139</v>
      </c>
      <c r="N176" s="47" t="str">
        <f>IF(B176="",N175,B176)</f>
        <v>Inverness Credit LLC</v>
      </c>
    </row>
    <row r="177" spans="1:14" ht="15.75" x14ac:dyDescent="0.5">
      <c r="A177" s="7"/>
      <c r="B177" s="26"/>
      <c r="C177" s="26"/>
      <c r="D177" s="12">
        <v>32317.68</v>
      </c>
      <c r="E177" s="13" t="s">
        <v>530</v>
      </c>
      <c r="F177" s="27">
        <v>45152</v>
      </c>
      <c r="G177" s="27">
        <v>44860</v>
      </c>
      <c r="H177" s="14">
        <v>91639.679999999993</v>
      </c>
      <c r="I177" s="15">
        <v>26</v>
      </c>
      <c r="J177" s="13" t="s">
        <v>305</v>
      </c>
      <c r="K177" s="36">
        <f>D177*VLOOKUP(L177,Assumptions!$B$5:$C$11,2,FALSE)</f>
        <v>1108.4964239999999</v>
      </c>
      <c r="L177" s="39" t="s">
        <v>4889</v>
      </c>
      <c r="M177" s="46">
        <f>DATE(YEAR(F177),MONTH(F177),1)</f>
        <v>45139</v>
      </c>
      <c r="N177" s="47" t="str">
        <f>IF(B177="",N176,B177)</f>
        <v>Inverness Credit LLC</v>
      </c>
    </row>
    <row r="178" spans="1:14" ht="15.75" x14ac:dyDescent="0.5">
      <c r="A178" s="7"/>
      <c r="B178" s="26"/>
      <c r="C178" s="26"/>
      <c r="D178" s="12">
        <v>29355.02</v>
      </c>
      <c r="E178" s="13" t="s">
        <v>531</v>
      </c>
      <c r="F178" s="27">
        <v>45152</v>
      </c>
      <c r="G178" s="27">
        <v>44860</v>
      </c>
      <c r="H178" s="14">
        <v>70980.259999999995</v>
      </c>
      <c r="I178" s="15">
        <v>1</v>
      </c>
      <c r="J178" s="13" t="s">
        <v>304</v>
      </c>
      <c r="K178" s="36">
        <f>D178*VLOOKUP(L178,Assumptions!$B$5:$C$11,2,FALSE)</f>
        <v>1006.8771859999999</v>
      </c>
      <c r="L178" s="39" t="s">
        <v>4889</v>
      </c>
      <c r="M178" s="46">
        <f>DATE(YEAR(F178),MONTH(F178),1)</f>
        <v>45139</v>
      </c>
      <c r="N178" s="47" t="str">
        <f>IF(B178="",N177,B178)</f>
        <v>Inverness Credit LLC</v>
      </c>
    </row>
    <row r="179" spans="1:14" ht="15.75" x14ac:dyDescent="0.5">
      <c r="A179" s="7"/>
      <c r="B179" s="26"/>
      <c r="C179" s="26"/>
      <c r="D179" s="12">
        <v>22731.59</v>
      </c>
      <c r="E179" s="13" t="s">
        <v>532</v>
      </c>
      <c r="F179" s="27">
        <v>45152</v>
      </c>
      <c r="G179" s="27">
        <v>44860</v>
      </c>
      <c r="H179" s="14">
        <v>78992.72</v>
      </c>
      <c r="I179" s="15">
        <v>26</v>
      </c>
      <c r="J179" s="13" t="s">
        <v>322</v>
      </c>
      <c r="K179" s="36">
        <f>D179*VLOOKUP(L179,Assumptions!$B$5:$C$11,2,FALSE)</f>
        <v>779.69353699999999</v>
      </c>
      <c r="L179" s="39" t="s">
        <v>4889</v>
      </c>
      <c r="M179" s="46">
        <f>DATE(YEAR(F179),MONTH(F179),1)</f>
        <v>45139</v>
      </c>
      <c r="N179" s="47" t="str">
        <f>IF(B179="",N178,B179)</f>
        <v>Inverness Credit LLC</v>
      </c>
    </row>
    <row r="180" spans="1:14" ht="15.75" x14ac:dyDescent="0.5">
      <c r="A180" s="7"/>
      <c r="B180" s="26"/>
      <c r="C180" s="26"/>
      <c r="D180" s="12">
        <v>28441.18</v>
      </c>
      <c r="E180" s="13" t="s">
        <v>533</v>
      </c>
      <c r="F180" s="27">
        <v>45152</v>
      </c>
      <c r="G180" s="27">
        <v>44860</v>
      </c>
      <c r="H180" s="14">
        <v>93923.28</v>
      </c>
      <c r="I180" s="15">
        <v>1</v>
      </c>
      <c r="J180" s="13" t="s">
        <v>309</v>
      </c>
      <c r="K180" s="36">
        <f>D180*VLOOKUP(L180,Assumptions!$B$5:$C$11,2,FALSE)</f>
        <v>975.53247399999998</v>
      </c>
      <c r="L180" s="39" t="s">
        <v>4889</v>
      </c>
      <c r="M180" s="46">
        <f>DATE(YEAR(F180),MONTH(F180),1)</f>
        <v>45139</v>
      </c>
      <c r="N180" s="47" t="str">
        <f>IF(B180="",N179,B180)</f>
        <v>Inverness Credit LLC</v>
      </c>
    </row>
    <row r="181" spans="1:14" ht="15.75" x14ac:dyDescent="0.5">
      <c r="A181" s="7"/>
      <c r="B181" s="26"/>
      <c r="C181" s="26"/>
      <c r="D181" s="12">
        <v>36520.1</v>
      </c>
      <c r="E181" s="13" t="s">
        <v>534</v>
      </c>
      <c r="F181" s="27">
        <v>45152</v>
      </c>
      <c r="G181" s="27">
        <v>44860</v>
      </c>
      <c r="H181" s="14">
        <v>72950.02</v>
      </c>
      <c r="I181" s="15">
        <v>1</v>
      </c>
      <c r="J181" s="13" t="s">
        <v>310</v>
      </c>
      <c r="K181" s="36">
        <f>D181*VLOOKUP(L181,Assumptions!$B$5:$C$11,2,FALSE)</f>
        <v>1252.6394299999999</v>
      </c>
      <c r="L181" s="39" t="s">
        <v>4889</v>
      </c>
      <c r="M181" s="46">
        <f>DATE(YEAR(F181),MONTH(F181),1)</f>
        <v>45139</v>
      </c>
      <c r="N181" s="47" t="str">
        <f>IF(B181="",N180,B181)</f>
        <v>Inverness Credit LLC</v>
      </c>
    </row>
    <row r="182" spans="1:14" ht="15.75" x14ac:dyDescent="0.5">
      <c r="A182" s="7"/>
      <c r="B182" s="26"/>
      <c r="C182" s="26"/>
      <c r="D182" s="12">
        <v>22575.37</v>
      </c>
      <c r="E182" s="13" t="s">
        <v>535</v>
      </c>
      <c r="F182" s="27">
        <v>45152</v>
      </c>
      <c r="G182" s="27">
        <v>44860</v>
      </c>
      <c r="H182" s="14">
        <v>82643.69</v>
      </c>
      <c r="I182" s="15">
        <v>1</v>
      </c>
      <c r="J182" s="13" t="s">
        <v>318</v>
      </c>
      <c r="K182" s="36">
        <f>D182*VLOOKUP(L182,Assumptions!$B$5:$C$11,2,FALSE)</f>
        <v>774.3351909999999</v>
      </c>
      <c r="L182" s="39" t="s">
        <v>4889</v>
      </c>
      <c r="M182" s="46">
        <f>DATE(YEAR(F182),MONTH(F182),1)</f>
        <v>45139</v>
      </c>
      <c r="N182" s="47" t="str">
        <f>IF(B182="",N181,B182)</f>
        <v>Inverness Credit LLC</v>
      </c>
    </row>
    <row r="183" spans="1:14" ht="15.75" x14ac:dyDescent="0.5">
      <c r="A183" s="7"/>
      <c r="B183" s="26"/>
      <c r="C183" s="26"/>
      <c r="D183" s="12">
        <v>25051.07</v>
      </c>
      <c r="E183" s="13" t="s">
        <v>536</v>
      </c>
      <c r="F183" s="27">
        <v>45516</v>
      </c>
      <c r="G183" s="27">
        <v>45211</v>
      </c>
      <c r="H183" s="14">
        <v>82993.95</v>
      </c>
      <c r="I183" s="15">
        <v>19</v>
      </c>
      <c r="J183" s="13" t="s">
        <v>305</v>
      </c>
      <c r="K183" s="36">
        <f>D183*VLOOKUP(L183,Assumptions!$B$5:$C$11,2,FALSE)</f>
        <v>859.25170099999991</v>
      </c>
      <c r="L183" s="39" t="s">
        <v>4889</v>
      </c>
      <c r="M183" s="46">
        <f>DATE(YEAR(F183),MONTH(F183),1)</f>
        <v>45505</v>
      </c>
      <c r="N183" s="47" t="str">
        <f>IF(B183="",N182,B183)</f>
        <v>Inverness Credit LLC</v>
      </c>
    </row>
    <row r="184" spans="1:14" ht="15.75" x14ac:dyDescent="0.5">
      <c r="A184" s="7"/>
      <c r="B184" s="26"/>
      <c r="C184" s="26"/>
      <c r="D184" s="12">
        <v>30530.58</v>
      </c>
      <c r="E184" s="13" t="s">
        <v>537</v>
      </c>
      <c r="F184" s="27">
        <v>45516</v>
      </c>
      <c r="G184" s="27">
        <v>45211</v>
      </c>
      <c r="H184" s="14">
        <v>85467.62</v>
      </c>
      <c r="I184" s="15">
        <v>1</v>
      </c>
      <c r="J184" s="13" t="s">
        <v>304</v>
      </c>
      <c r="K184" s="36">
        <f>D184*VLOOKUP(L184,Assumptions!$B$5:$C$11,2,FALSE)</f>
        <v>1047.1988939999999</v>
      </c>
      <c r="L184" s="39" t="s">
        <v>4889</v>
      </c>
      <c r="M184" s="46">
        <f>DATE(YEAR(F184),MONTH(F184),1)</f>
        <v>45505</v>
      </c>
      <c r="N184" s="47" t="str">
        <f>IF(B184="",N183,B184)</f>
        <v>Inverness Credit LLC</v>
      </c>
    </row>
    <row r="185" spans="1:14" ht="15.75" x14ac:dyDescent="0.5">
      <c r="A185" s="7"/>
      <c r="B185" s="26"/>
      <c r="C185" s="26"/>
      <c r="D185" s="12">
        <v>37957.08</v>
      </c>
      <c r="E185" s="13" t="s">
        <v>538</v>
      </c>
      <c r="F185" s="27">
        <v>45516</v>
      </c>
      <c r="G185" s="27">
        <v>45211</v>
      </c>
      <c r="H185" s="14">
        <v>85983.01</v>
      </c>
      <c r="I185" s="15">
        <v>21</v>
      </c>
      <c r="J185" s="13" t="s">
        <v>322</v>
      </c>
      <c r="K185" s="36">
        <f>D185*VLOOKUP(L185,Assumptions!$B$5:$C$11,2,FALSE)</f>
        <v>1301.9278440000001</v>
      </c>
      <c r="L185" s="39" t="s">
        <v>4889</v>
      </c>
      <c r="M185" s="46">
        <f>DATE(YEAR(F185),MONTH(F185),1)</f>
        <v>45505</v>
      </c>
      <c r="N185" s="47" t="str">
        <f>IF(B185="",N184,B185)</f>
        <v>Inverness Credit LLC</v>
      </c>
    </row>
    <row r="186" spans="1:14" ht="15.75" x14ac:dyDescent="0.5">
      <c r="A186" s="7"/>
      <c r="B186" s="26"/>
      <c r="C186" s="26"/>
      <c r="D186" s="12">
        <v>24195.55</v>
      </c>
      <c r="E186" s="13" t="s">
        <v>539</v>
      </c>
      <c r="F186" s="27">
        <v>45516</v>
      </c>
      <c r="G186" s="27">
        <v>45211</v>
      </c>
      <c r="H186" s="14">
        <v>70666.64</v>
      </c>
      <c r="I186" s="15">
        <v>21</v>
      </c>
      <c r="J186" s="13" t="s">
        <v>328</v>
      </c>
      <c r="K186" s="36">
        <f>D186*VLOOKUP(L186,Assumptions!$B$5:$C$11,2,FALSE)</f>
        <v>829.90736499999991</v>
      </c>
      <c r="L186" s="39" t="s">
        <v>4889</v>
      </c>
      <c r="M186" s="46">
        <f>DATE(YEAR(F186),MONTH(F186),1)</f>
        <v>45505</v>
      </c>
      <c r="N186" s="47" t="str">
        <f>IF(B186="",N185,B186)</f>
        <v>Inverness Credit LLC</v>
      </c>
    </row>
    <row r="187" spans="1:14" ht="15.75" x14ac:dyDescent="0.5">
      <c r="A187" s="7"/>
      <c r="B187" s="26"/>
      <c r="C187" s="26"/>
      <c r="D187" s="12">
        <v>38020.949999999997</v>
      </c>
      <c r="E187" s="13" t="s">
        <v>540</v>
      </c>
      <c r="F187" s="27">
        <v>45516</v>
      </c>
      <c r="G187" s="27">
        <v>45211</v>
      </c>
      <c r="H187" s="14">
        <v>76959.27</v>
      </c>
      <c r="I187" s="15">
        <v>5</v>
      </c>
      <c r="J187" s="13" t="s">
        <v>300</v>
      </c>
      <c r="K187" s="36">
        <f>D187*VLOOKUP(L187,Assumptions!$B$5:$C$11,2,FALSE)</f>
        <v>1304.1185849999997</v>
      </c>
      <c r="L187" s="39" t="s">
        <v>4889</v>
      </c>
      <c r="M187" s="46">
        <f>DATE(YEAR(F187),MONTH(F187),1)</f>
        <v>45505</v>
      </c>
      <c r="N187" s="47" t="str">
        <f>IF(B187="",N186,B187)</f>
        <v>Inverness Credit LLC</v>
      </c>
    </row>
    <row r="188" spans="1:14" ht="15.75" x14ac:dyDescent="0.5">
      <c r="A188" s="7"/>
      <c r="B188" s="26"/>
      <c r="C188" s="26"/>
      <c r="D188" s="12">
        <v>29541.57</v>
      </c>
      <c r="E188" s="13" t="s">
        <v>541</v>
      </c>
      <c r="F188" s="27">
        <v>45516</v>
      </c>
      <c r="G188" s="27">
        <v>45211</v>
      </c>
      <c r="H188" s="14">
        <v>78437.78</v>
      </c>
      <c r="I188" s="15">
        <v>1</v>
      </c>
      <c r="J188" s="13" t="s">
        <v>311</v>
      </c>
      <c r="K188" s="36">
        <f>D188*VLOOKUP(L188,Assumptions!$B$5:$C$11,2,FALSE)</f>
        <v>1013.2758509999999</v>
      </c>
      <c r="L188" s="39" t="s">
        <v>4889</v>
      </c>
      <c r="M188" s="46">
        <f>DATE(YEAR(F188),MONTH(F188),1)</f>
        <v>45505</v>
      </c>
      <c r="N188" s="47" t="str">
        <f>IF(B188="",N187,B188)</f>
        <v>Inverness Credit LLC</v>
      </c>
    </row>
    <row r="189" spans="1:14" ht="15.75" x14ac:dyDescent="0.5">
      <c r="A189" s="7"/>
      <c r="B189" s="26"/>
      <c r="C189" s="26"/>
      <c r="D189" s="12">
        <v>33109.35</v>
      </c>
      <c r="E189" s="13" t="s">
        <v>542</v>
      </c>
      <c r="F189" s="27">
        <v>45516</v>
      </c>
      <c r="G189" s="27">
        <v>45211</v>
      </c>
      <c r="H189" s="14">
        <v>65479.25</v>
      </c>
      <c r="I189" s="15">
        <v>1</v>
      </c>
      <c r="J189" s="13" t="s">
        <v>310</v>
      </c>
      <c r="K189" s="36">
        <f>D189*VLOOKUP(L189,Assumptions!$B$5:$C$11,2,FALSE)</f>
        <v>1135.6507049999998</v>
      </c>
      <c r="L189" s="39" t="s">
        <v>4889</v>
      </c>
      <c r="M189" s="46">
        <f>DATE(YEAR(F189),MONTH(F189),1)</f>
        <v>45505</v>
      </c>
      <c r="N189" s="47" t="str">
        <f>IF(B189="",N188,B189)</f>
        <v>Inverness Credit LLC</v>
      </c>
    </row>
    <row r="190" spans="1:14" ht="15.75" x14ac:dyDescent="0.5">
      <c r="A190" s="7"/>
      <c r="B190" s="26"/>
      <c r="C190" s="26"/>
      <c r="D190" s="12">
        <v>27478.15</v>
      </c>
      <c r="E190" s="13" t="s">
        <v>543</v>
      </c>
      <c r="F190" s="27">
        <v>45516</v>
      </c>
      <c r="G190" s="27">
        <v>45211</v>
      </c>
      <c r="H190" s="14">
        <v>89396.98</v>
      </c>
      <c r="I190" s="15">
        <v>1</v>
      </c>
      <c r="J190" s="13" t="s">
        <v>309</v>
      </c>
      <c r="K190" s="36">
        <f>D190*VLOOKUP(L190,Assumptions!$B$5:$C$11,2,FALSE)</f>
        <v>942.50054499999999</v>
      </c>
      <c r="L190" s="39" t="s">
        <v>4889</v>
      </c>
      <c r="M190" s="46">
        <f>DATE(YEAR(F190),MONTH(F190),1)</f>
        <v>45505</v>
      </c>
      <c r="N190" s="47" t="str">
        <f>IF(B190="",N189,B190)</f>
        <v>Inverness Credit LLC</v>
      </c>
    </row>
    <row r="191" spans="1:14" ht="15.75" x14ac:dyDescent="0.5">
      <c r="A191" s="7"/>
      <c r="B191" s="26"/>
      <c r="C191" s="26"/>
      <c r="D191" s="12">
        <v>25097.35</v>
      </c>
      <c r="E191" s="13" t="s">
        <v>544</v>
      </c>
      <c r="F191" s="27">
        <v>45516</v>
      </c>
      <c r="G191" s="27">
        <v>45211</v>
      </c>
      <c r="H191" s="14">
        <v>81615.03</v>
      </c>
      <c r="I191" s="15">
        <v>1</v>
      </c>
      <c r="J191" s="13" t="s">
        <v>318</v>
      </c>
      <c r="K191" s="36">
        <f>D191*VLOOKUP(L191,Assumptions!$B$5:$C$11,2,FALSE)</f>
        <v>860.8391049999999</v>
      </c>
      <c r="L191" s="39" t="s">
        <v>4889</v>
      </c>
      <c r="M191" s="46">
        <f>DATE(YEAR(F191),MONTH(F191),1)</f>
        <v>45505</v>
      </c>
      <c r="N191" s="47" t="str">
        <f>IF(B191="",N190,B191)</f>
        <v>Inverness Credit LLC</v>
      </c>
    </row>
    <row r="192" spans="1:14" ht="15.75" x14ac:dyDescent="0.5">
      <c r="A192" s="7"/>
      <c r="B192" s="26"/>
      <c r="C192" s="26"/>
      <c r="D192" s="12">
        <v>23014.17</v>
      </c>
      <c r="E192" s="13" t="s">
        <v>540</v>
      </c>
      <c r="F192" s="27">
        <v>45516</v>
      </c>
      <c r="G192" s="27">
        <v>45474</v>
      </c>
      <c r="H192" s="14">
        <v>103211.87</v>
      </c>
      <c r="I192" s="15">
        <v>5</v>
      </c>
      <c r="J192" s="13" t="s">
        <v>300</v>
      </c>
      <c r="K192" s="36">
        <f>D192*VLOOKUP(L192,Assumptions!$B$5:$C$11,2,FALSE)</f>
        <v>789.38603099999989</v>
      </c>
      <c r="L192" s="39" t="s">
        <v>4889</v>
      </c>
      <c r="M192" s="46">
        <f>DATE(YEAR(F192),MONTH(F192),1)</f>
        <v>45505</v>
      </c>
      <c r="N192" s="47" t="str">
        <f>IF(B192="",N191,B192)</f>
        <v>Inverness Credit LLC</v>
      </c>
    </row>
    <row r="193" spans="1:14" ht="15.75" x14ac:dyDescent="0.5">
      <c r="A193" s="7"/>
      <c r="B193" s="26"/>
      <c r="C193" s="26"/>
      <c r="D193" s="12">
        <v>22535.61</v>
      </c>
      <c r="E193" s="13" t="s">
        <v>541</v>
      </c>
      <c r="F193" s="27">
        <v>45516</v>
      </c>
      <c r="G193" s="27">
        <v>45474</v>
      </c>
      <c r="H193" s="14">
        <v>101522.17</v>
      </c>
      <c r="I193" s="15">
        <v>1</v>
      </c>
      <c r="J193" s="13" t="s">
        <v>311</v>
      </c>
      <c r="K193" s="36">
        <f>D193*VLOOKUP(L193,Assumptions!$B$5:$C$11,2,FALSE)</f>
        <v>772.97142299999996</v>
      </c>
      <c r="L193" s="39" t="s">
        <v>4889</v>
      </c>
      <c r="M193" s="46">
        <f>DATE(YEAR(F193),MONTH(F193),1)</f>
        <v>45505</v>
      </c>
      <c r="N193" s="47" t="str">
        <f>IF(B193="",N192,B193)</f>
        <v>Inverness Credit LLC</v>
      </c>
    </row>
    <row r="194" spans="1:14" ht="15.75" x14ac:dyDescent="0.5">
      <c r="A194" s="7"/>
      <c r="B194" s="26"/>
      <c r="C194" s="26"/>
      <c r="D194" s="12">
        <v>32572.01</v>
      </c>
      <c r="E194" s="13" t="s">
        <v>544</v>
      </c>
      <c r="F194" s="27">
        <v>45516</v>
      </c>
      <c r="G194" s="27">
        <v>45474</v>
      </c>
      <c r="H194" s="14">
        <v>74598.25</v>
      </c>
      <c r="I194" s="15">
        <v>1</v>
      </c>
      <c r="J194" s="13" t="s">
        <v>318</v>
      </c>
      <c r="K194" s="36">
        <f>D194*VLOOKUP(L194,Assumptions!$B$5:$C$11,2,FALSE)</f>
        <v>1117.2199429999998</v>
      </c>
      <c r="L194" s="39" t="s">
        <v>4889</v>
      </c>
      <c r="M194" s="46">
        <f>DATE(YEAR(F194),MONTH(F194),1)</f>
        <v>45505</v>
      </c>
      <c r="N194" s="47" t="str">
        <f>IF(B194="",N193,B194)</f>
        <v>Inverness Credit LLC</v>
      </c>
    </row>
    <row r="195" spans="1:14" ht="15.75" x14ac:dyDescent="0.5">
      <c r="A195" s="7"/>
      <c r="B195" s="26"/>
      <c r="C195" s="26"/>
      <c r="D195" s="12">
        <v>25393.24</v>
      </c>
      <c r="E195" s="13" t="s">
        <v>543</v>
      </c>
      <c r="F195" s="27">
        <v>45516</v>
      </c>
      <c r="G195" s="27">
        <v>45474</v>
      </c>
      <c r="H195" s="14">
        <v>64535.01</v>
      </c>
      <c r="I195" s="15">
        <v>1</v>
      </c>
      <c r="J195" s="13" t="s">
        <v>309</v>
      </c>
      <c r="K195" s="36">
        <f>D195*VLOOKUP(L195,Assumptions!$B$5:$C$11,2,FALSE)</f>
        <v>870.98813199999995</v>
      </c>
      <c r="L195" s="39" t="s">
        <v>4889</v>
      </c>
      <c r="M195" s="46">
        <f>DATE(YEAR(F195),MONTH(F195),1)</f>
        <v>45505</v>
      </c>
      <c r="N195" s="47" t="str">
        <f>IF(B195="",N194,B195)</f>
        <v>Inverness Credit LLC</v>
      </c>
    </row>
    <row r="196" spans="1:14" ht="15.75" x14ac:dyDescent="0.5">
      <c r="A196" s="7"/>
      <c r="B196" s="26"/>
      <c r="C196" s="26"/>
      <c r="D196" s="12">
        <v>32406.07</v>
      </c>
      <c r="E196" s="13" t="s">
        <v>542</v>
      </c>
      <c r="F196" s="27">
        <v>45516</v>
      </c>
      <c r="G196" s="27">
        <v>45474</v>
      </c>
      <c r="H196" s="14">
        <v>63347.94</v>
      </c>
      <c r="I196" s="15">
        <v>1</v>
      </c>
      <c r="J196" s="13" t="s">
        <v>310</v>
      </c>
      <c r="K196" s="36">
        <f>D196*VLOOKUP(L196,Assumptions!$B$5:$C$11,2,FALSE)</f>
        <v>1111.5282009999999</v>
      </c>
      <c r="L196" s="39" t="s">
        <v>4889</v>
      </c>
      <c r="M196" s="46">
        <f>DATE(YEAR(F196),MONTH(F196),1)</f>
        <v>45505</v>
      </c>
      <c r="N196" s="47" t="str">
        <f>IF(B196="",N195,B196)</f>
        <v>Inverness Credit LLC</v>
      </c>
    </row>
    <row r="197" spans="1:14" ht="15.75" x14ac:dyDescent="0.5">
      <c r="A197" s="7"/>
      <c r="B197" s="26"/>
      <c r="C197" s="26"/>
      <c r="D197" s="12">
        <v>34639.08</v>
      </c>
      <c r="E197" s="13" t="s">
        <v>537</v>
      </c>
      <c r="F197" s="27">
        <v>45516</v>
      </c>
      <c r="G197" s="27">
        <v>45474</v>
      </c>
      <c r="H197" s="14">
        <v>89787.62</v>
      </c>
      <c r="I197" s="15">
        <v>1</v>
      </c>
      <c r="J197" s="13" t="s">
        <v>304</v>
      </c>
      <c r="K197" s="36">
        <f>D197*VLOOKUP(L197,Assumptions!$B$5:$C$11,2,FALSE)</f>
        <v>1188.1204439999999</v>
      </c>
      <c r="L197" s="39" t="s">
        <v>4889</v>
      </c>
      <c r="M197" s="46">
        <f>DATE(YEAR(F197),MONTH(F197),1)</f>
        <v>45505</v>
      </c>
      <c r="N197" s="47" t="str">
        <f>IF(B197="",N196,B197)</f>
        <v>Inverness Credit LLC</v>
      </c>
    </row>
    <row r="198" spans="1:14" ht="15.75" x14ac:dyDescent="0.5">
      <c r="A198" s="7"/>
      <c r="B198" s="26"/>
      <c r="C198" s="26"/>
      <c r="D198" s="12">
        <v>29812.3</v>
      </c>
      <c r="E198" s="13" t="s">
        <v>536</v>
      </c>
      <c r="F198" s="27">
        <v>45516</v>
      </c>
      <c r="G198" s="27">
        <v>45474</v>
      </c>
      <c r="H198" s="14">
        <v>70111.3</v>
      </c>
      <c r="I198" s="15">
        <v>4</v>
      </c>
      <c r="J198" s="13" t="s">
        <v>305</v>
      </c>
      <c r="K198" s="36">
        <f>D198*VLOOKUP(L198,Assumptions!$B$5:$C$11,2,FALSE)</f>
        <v>1022.5618899999998</v>
      </c>
      <c r="L198" s="39" t="s">
        <v>4889</v>
      </c>
      <c r="M198" s="46">
        <f>DATE(YEAR(F198),MONTH(F198),1)</f>
        <v>45505</v>
      </c>
      <c r="N198" s="47" t="str">
        <f>IF(B198="",N197,B198)</f>
        <v>Inverness Credit LLC</v>
      </c>
    </row>
    <row r="199" spans="1:14" ht="15.75" x14ac:dyDescent="0.5">
      <c r="A199" s="7"/>
      <c r="B199" s="26"/>
      <c r="C199" s="26"/>
      <c r="D199" s="12">
        <v>34950.97</v>
      </c>
      <c r="E199" s="13" t="s">
        <v>545</v>
      </c>
      <c r="F199" s="27">
        <v>45880</v>
      </c>
      <c r="G199" s="27">
        <v>45609</v>
      </c>
      <c r="H199" s="14">
        <v>78001.539999999994</v>
      </c>
      <c r="I199" s="15">
        <v>5</v>
      </c>
      <c r="J199" s="13" t="s">
        <v>300</v>
      </c>
      <c r="K199" s="36">
        <f>D199*VLOOKUP(L199,Assumptions!$B$5:$C$11,2,FALSE)</f>
        <v>1198.8182709999999</v>
      </c>
      <c r="L199" s="39" t="s">
        <v>4889</v>
      </c>
      <c r="M199" s="46">
        <f>DATE(YEAR(F199),MONTH(F199),1)</f>
        <v>45870</v>
      </c>
      <c r="N199" s="47" t="str">
        <f>IF(B199="",N198,B199)</f>
        <v>Inverness Credit LLC</v>
      </c>
    </row>
    <row r="200" spans="1:14" ht="15.75" x14ac:dyDescent="0.5">
      <c r="A200" s="7"/>
      <c r="B200" s="25" t="s">
        <v>48</v>
      </c>
      <c r="C200" s="25"/>
      <c r="D200" s="16">
        <v>549.49</v>
      </c>
      <c r="E200" s="13" t="s">
        <v>546</v>
      </c>
      <c r="F200" s="27">
        <v>45588</v>
      </c>
      <c r="G200" s="27">
        <v>45580</v>
      </c>
      <c r="H200" s="14">
        <v>0</v>
      </c>
      <c r="I200" s="15">
        <v>1</v>
      </c>
      <c r="J200" s="13" t="s">
        <v>329</v>
      </c>
      <c r="K200" s="36">
        <f>D200*VLOOKUP(L200,Assumptions!$B$5:$C$11,2,FALSE)</f>
        <v>262.16167899999999</v>
      </c>
      <c r="L200" s="39" t="s">
        <v>4885</v>
      </c>
      <c r="M200" s="46">
        <f>DATE(YEAR(F200),MONTH(F200),1)</f>
        <v>45566</v>
      </c>
      <c r="N200" s="47" t="str">
        <f>IF(B200="",N199,B200)</f>
        <v>Hawthorn Trust LLC</v>
      </c>
    </row>
    <row r="201" spans="1:14" ht="15.75" x14ac:dyDescent="0.5">
      <c r="A201" s="7"/>
      <c r="B201" s="25" t="s">
        <v>49</v>
      </c>
      <c r="C201" s="25"/>
      <c r="D201" s="14">
        <v>2337.89</v>
      </c>
      <c r="E201" s="13" t="s">
        <v>547</v>
      </c>
      <c r="F201" s="27">
        <v>44816</v>
      </c>
      <c r="G201" s="27">
        <v>44803</v>
      </c>
      <c r="H201" s="14">
        <v>3020.46</v>
      </c>
      <c r="I201" s="15">
        <v>10</v>
      </c>
      <c r="J201" s="13" t="s">
        <v>308</v>
      </c>
      <c r="K201" s="36">
        <f>D201*VLOOKUP(L201,Assumptions!$B$5:$C$11,2,FALSE)</f>
        <v>2337.89</v>
      </c>
      <c r="L201" s="39" t="s">
        <v>4883</v>
      </c>
      <c r="M201" s="46">
        <f>DATE(YEAR(F201),MONTH(F201),1)</f>
        <v>44805</v>
      </c>
      <c r="N201" s="47" t="str">
        <f>IF(B201="",N200,B201)</f>
        <v>Jarrow Resources</v>
      </c>
    </row>
    <row r="202" spans="1:14" ht="15.75" x14ac:dyDescent="0.5">
      <c r="A202" s="7"/>
      <c r="B202" s="25" t="s">
        <v>50</v>
      </c>
      <c r="C202" s="25"/>
      <c r="D202" s="14">
        <v>3512.45</v>
      </c>
      <c r="E202" s="13" t="s">
        <v>548</v>
      </c>
      <c r="F202" s="27">
        <v>45328</v>
      </c>
      <c r="G202" s="27">
        <v>45303</v>
      </c>
      <c r="H202" s="14">
        <v>0</v>
      </c>
      <c r="I202" s="15">
        <v>12</v>
      </c>
      <c r="J202" s="13" t="s">
        <v>301</v>
      </c>
      <c r="K202" s="36">
        <f>D202*VLOOKUP(L202,Assumptions!$B$5:$C$11,2,FALSE)</f>
        <v>3512.45</v>
      </c>
      <c r="L202" s="39" t="s">
        <v>4883</v>
      </c>
      <c r="M202" s="46">
        <f>DATE(YEAR(F202),MONTH(F202),1)</f>
        <v>45323</v>
      </c>
      <c r="N202" s="47" t="str">
        <f>IF(B202="",N201,B202)</f>
        <v>Lancer Management LLP</v>
      </c>
    </row>
    <row r="203" spans="1:14" ht="15.75" x14ac:dyDescent="0.5">
      <c r="A203" s="7"/>
      <c r="B203" s="26"/>
      <c r="C203" s="26"/>
      <c r="D203" s="14">
        <v>1234.8800000000001</v>
      </c>
      <c r="E203" s="13" t="s">
        <v>549</v>
      </c>
      <c r="F203" s="27">
        <v>45469</v>
      </c>
      <c r="G203" s="27">
        <v>45469</v>
      </c>
      <c r="H203" s="14">
        <v>0</v>
      </c>
      <c r="I203" s="15">
        <v>4</v>
      </c>
      <c r="J203" s="13" t="s">
        <v>301</v>
      </c>
      <c r="K203" s="36">
        <f>D203*VLOOKUP(L203,Assumptions!$B$5:$C$11,2,FALSE)</f>
        <v>1234.8800000000001</v>
      </c>
      <c r="L203" s="39" t="s">
        <v>4883</v>
      </c>
      <c r="M203" s="46">
        <f>DATE(YEAR(F203),MONTH(F203),1)</f>
        <v>45444</v>
      </c>
      <c r="N203" s="47" t="str">
        <f>IF(B203="",N202,B203)</f>
        <v>Lancer Management LLP</v>
      </c>
    </row>
    <row r="204" spans="1:14" ht="15.75" x14ac:dyDescent="0.5">
      <c r="A204" s="7"/>
      <c r="B204" s="26"/>
      <c r="C204" s="26"/>
      <c r="D204" s="14">
        <v>334.29</v>
      </c>
      <c r="E204" s="13" t="s">
        <v>550</v>
      </c>
      <c r="F204" s="27">
        <v>45484</v>
      </c>
      <c r="G204" s="27">
        <v>45484</v>
      </c>
      <c r="H204" s="14">
        <v>0</v>
      </c>
      <c r="I204" s="15">
        <v>1</v>
      </c>
      <c r="J204" s="13" t="s">
        <v>301</v>
      </c>
      <c r="K204" s="36">
        <f>D204*VLOOKUP(L204,Assumptions!$B$5:$C$11,2,FALSE)</f>
        <v>334.29</v>
      </c>
      <c r="L204" s="39" t="s">
        <v>4883</v>
      </c>
      <c r="M204" s="46">
        <f>DATE(YEAR(F204),MONTH(F204),1)</f>
        <v>45474</v>
      </c>
      <c r="N204" s="47" t="str">
        <f>IF(B204="",N203,B204)</f>
        <v>Lancer Management LLP</v>
      </c>
    </row>
    <row r="205" spans="1:14" ht="15.75" x14ac:dyDescent="0.5">
      <c r="A205" s="7"/>
      <c r="B205" s="26"/>
      <c r="C205" s="26"/>
      <c r="D205" s="14">
        <v>1283.3399999999999</v>
      </c>
      <c r="E205" s="13" t="s">
        <v>551</v>
      </c>
      <c r="F205" s="27">
        <v>45691</v>
      </c>
      <c r="G205" s="27">
        <v>45680</v>
      </c>
      <c r="H205" s="14">
        <v>0</v>
      </c>
      <c r="I205" s="15">
        <v>4</v>
      </c>
      <c r="J205" s="13" t="s">
        <v>301</v>
      </c>
      <c r="K205" s="36">
        <f>D205*VLOOKUP(L205,Assumptions!$B$5:$C$11,2,FALSE)</f>
        <v>1283.3399999999999</v>
      </c>
      <c r="L205" s="39" t="s">
        <v>4883</v>
      </c>
      <c r="M205" s="46">
        <f>DATE(YEAR(F205),MONTH(F205),1)</f>
        <v>45689</v>
      </c>
      <c r="N205" s="47" t="str">
        <f>IF(B205="",N204,B205)</f>
        <v>Lancer Management LLP</v>
      </c>
    </row>
    <row r="206" spans="1:14" ht="15.75" x14ac:dyDescent="0.5">
      <c r="A206" s="7"/>
      <c r="B206" s="26"/>
      <c r="C206" s="26"/>
      <c r="D206" s="14">
        <v>506.79</v>
      </c>
      <c r="E206" s="13" t="s">
        <v>552</v>
      </c>
      <c r="F206" s="27">
        <v>45734</v>
      </c>
      <c r="G206" s="27">
        <v>45734</v>
      </c>
      <c r="H206" s="14">
        <v>0</v>
      </c>
      <c r="I206" s="15">
        <v>2</v>
      </c>
      <c r="J206" s="13" t="s">
        <v>301</v>
      </c>
      <c r="K206" s="36">
        <f>D206*VLOOKUP(L206,Assumptions!$B$5:$C$11,2,FALSE)</f>
        <v>506.79</v>
      </c>
      <c r="L206" s="39" t="s">
        <v>4883</v>
      </c>
      <c r="M206" s="46">
        <f>DATE(YEAR(F206),MONTH(F206),1)</f>
        <v>45717</v>
      </c>
      <c r="N206" s="47" t="str">
        <f>IF(B206="",N205,B206)</f>
        <v>Lancer Management LLP</v>
      </c>
    </row>
    <row r="207" spans="1:14" ht="15.75" x14ac:dyDescent="0.5">
      <c r="A207" s="7"/>
      <c r="B207" s="25" t="s">
        <v>51</v>
      </c>
      <c r="C207" s="25"/>
      <c r="D207" s="14">
        <v>1547.37</v>
      </c>
      <c r="E207" s="13" t="s">
        <v>553</v>
      </c>
      <c r="F207" s="27">
        <v>44939</v>
      </c>
      <c r="G207" s="27">
        <v>44935</v>
      </c>
      <c r="H207" s="14">
        <v>2680.54</v>
      </c>
      <c r="I207" s="15">
        <v>29</v>
      </c>
      <c r="J207" s="13" t="s">
        <v>301</v>
      </c>
      <c r="K207" s="36">
        <f>D207*VLOOKUP(L207,Assumptions!$B$5:$C$11,2,FALSE)</f>
        <v>1547.37</v>
      </c>
      <c r="L207" s="39" t="s">
        <v>4883</v>
      </c>
      <c r="M207" s="46">
        <f>DATE(YEAR(F207),MONTH(F207),1)</f>
        <v>44927</v>
      </c>
      <c r="N207" s="47" t="str">
        <f>IF(B207="",N206,B207)</f>
        <v>Xerxes Holdings SA</v>
      </c>
    </row>
    <row r="208" spans="1:14" ht="15.75" x14ac:dyDescent="0.5">
      <c r="A208" s="7"/>
      <c r="B208" s="26"/>
      <c r="C208" s="26"/>
      <c r="D208" s="14">
        <v>858.28</v>
      </c>
      <c r="E208" s="13" t="s">
        <v>554</v>
      </c>
      <c r="F208" s="27">
        <v>45119</v>
      </c>
      <c r="G208" s="27">
        <v>45120</v>
      </c>
      <c r="H208" s="14">
        <v>2657.21</v>
      </c>
      <c r="I208" s="15">
        <v>16</v>
      </c>
      <c r="J208" s="13" t="s">
        <v>301</v>
      </c>
      <c r="K208" s="36">
        <f>D208*VLOOKUP(L208,Assumptions!$B$5:$C$11,2,FALSE)</f>
        <v>858.28</v>
      </c>
      <c r="L208" s="39" t="s">
        <v>4883</v>
      </c>
      <c r="M208" s="46">
        <f>DATE(YEAR(F208),MONTH(F208),1)</f>
        <v>45108</v>
      </c>
      <c r="N208" s="47" t="str">
        <f>IF(B208="",N207,B208)</f>
        <v>Xerxes Holdings SA</v>
      </c>
    </row>
    <row r="209" spans="1:14" ht="15.75" x14ac:dyDescent="0.5">
      <c r="A209" s="7"/>
      <c r="B209" s="26"/>
      <c r="C209" s="26"/>
      <c r="D209" s="14">
        <v>225.96</v>
      </c>
      <c r="E209" s="13" t="s">
        <v>554</v>
      </c>
      <c r="F209" s="27">
        <v>45119</v>
      </c>
      <c r="G209" s="27">
        <v>45204</v>
      </c>
      <c r="H209" s="14">
        <v>2633.88</v>
      </c>
      <c r="I209" s="15">
        <v>5</v>
      </c>
      <c r="J209" s="13" t="s">
        <v>301</v>
      </c>
      <c r="K209" s="36">
        <f>D209*VLOOKUP(L209,Assumptions!$B$5:$C$11,2,FALSE)</f>
        <v>225.96</v>
      </c>
      <c r="L209" s="39" t="s">
        <v>4883</v>
      </c>
      <c r="M209" s="46">
        <f>DATE(YEAR(F209),MONTH(F209),1)</f>
        <v>45108</v>
      </c>
      <c r="N209" s="47" t="str">
        <f>IF(B209="",N208,B209)</f>
        <v>Xerxes Holdings SA</v>
      </c>
    </row>
    <row r="210" spans="1:14" ht="15.75" x14ac:dyDescent="0.5">
      <c r="A210" s="7"/>
      <c r="B210" s="26"/>
      <c r="C210" s="26"/>
      <c r="D210" s="14">
        <v>919.17</v>
      </c>
      <c r="E210" s="13" t="s">
        <v>555</v>
      </c>
      <c r="F210" s="27">
        <v>45316</v>
      </c>
      <c r="G210" s="27">
        <v>45223</v>
      </c>
      <c r="H210" s="14">
        <v>2202.33</v>
      </c>
      <c r="I210" s="15">
        <v>15</v>
      </c>
      <c r="J210" s="13" t="s">
        <v>301</v>
      </c>
      <c r="K210" s="36">
        <f>D210*VLOOKUP(L210,Assumptions!$B$5:$C$11,2,FALSE)</f>
        <v>919.17</v>
      </c>
      <c r="L210" s="39" t="s">
        <v>4883</v>
      </c>
      <c r="M210" s="46">
        <f>DATE(YEAR(F210),MONTH(F210),1)</f>
        <v>45292</v>
      </c>
      <c r="N210" s="47" t="str">
        <f>IF(B210="",N209,B210)</f>
        <v>Xerxes Holdings SA</v>
      </c>
    </row>
    <row r="211" spans="1:14" ht="15.75" x14ac:dyDescent="0.5">
      <c r="A211" s="7"/>
      <c r="B211" s="26"/>
      <c r="C211" s="26"/>
      <c r="D211" s="14">
        <v>526</v>
      </c>
      <c r="E211" s="13" t="s">
        <v>556</v>
      </c>
      <c r="F211" s="27">
        <v>45358</v>
      </c>
      <c r="G211" s="27">
        <v>45359</v>
      </c>
      <c r="H211" s="14">
        <v>2411.6</v>
      </c>
      <c r="I211" s="15">
        <v>10</v>
      </c>
      <c r="J211" s="13" t="s">
        <v>301</v>
      </c>
      <c r="K211" s="36">
        <f>D211*VLOOKUP(L211,Assumptions!$B$5:$C$11,2,FALSE)</f>
        <v>526</v>
      </c>
      <c r="L211" s="39" t="s">
        <v>4883</v>
      </c>
      <c r="M211" s="46">
        <f>DATE(YEAR(F211),MONTH(F211),1)</f>
        <v>45352</v>
      </c>
      <c r="N211" s="47" t="str">
        <f>IF(B211="",N210,B211)</f>
        <v>Xerxes Holdings SA</v>
      </c>
    </row>
    <row r="212" spans="1:14" ht="15.75" x14ac:dyDescent="0.5">
      <c r="A212" s="7"/>
      <c r="B212" s="25" t="s">
        <v>52</v>
      </c>
      <c r="C212" s="25"/>
      <c r="D212" s="12">
        <v>765160.17</v>
      </c>
      <c r="E212" s="13" t="s">
        <v>557</v>
      </c>
      <c r="F212" s="27">
        <v>44396</v>
      </c>
      <c r="G212" s="27">
        <v>44179</v>
      </c>
      <c r="H212" s="14">
        <v>2476121.7799999998</v>
      </c>
      <c r="I212" s="15">
        <v>18</v>
      </c>
      <c r="J212" s="13" t="s">
        <v>300</v>
      </c>
      <c r="K212" s="36">
        <f>D212*VLOOKUP(L212,Assumptions!$B$5:$C$11,2,FALSE)</f>
        <v>26244.993831</v>
      </c>
      <c r="L212" s="39" t="s">
        <v>4889</v>
      </c>
      <c r="M212" s="46">
        <f>DATE(YEAR(F212),MONTH(F212),1)</f>
        <v>44378</v>
      </c>
      <c r="N212" s="47" t="str">
        <f>IF(B212="",N211,B212)</f>
        <v>Cairn Group Ltd</v>
      </c>
    </row>
    <row r="213" spans="1:14" ht="15.75" x14ac:dyDescent="0.5">
      <c r="A213" s="7"/>
      <c r="B213" s="26"/>
      <c r="C213" s="26"/>
      <c r="D213" s="12">
        <v>642193.78</v>
      </c>
      <c r="E213" s="13" t="s">
        <v>557</v>
      </c>
      <c r="F213" s="27">
        <v>44396</v>
      </c>
      <c r="G213" s="27">
        <v>44179</v>
      </c>
      <c r="H213" s="14">
        <v>2323872.6800000002</v>
      </c>
      <c r="I213" s="15">
        <v>18</v>
      </c>
      <c r="J213" s="13" t="s">
        <v>300</v>
      </c>
      <c r="K213" s="36">
        <f>D213*VLOOKUP(L213,Assumptions!$B$5:$C$11,2,FALSE)</f>
        <v>22027.246653999999</v>
      </c>
      <c r="L213" s="39" t="s">
        <v>4889</v>
      </c>
      <c r="M213" s="46">
        <f>DATE(YEAR(F213),MONTH(F213),1)</f>
        <v>44378</v>
      </c>
      <c r="N213" s="47" t="str">
        <f>IF(B213="",N212,B213)</f>
        <v>Cairn Group Ltd</v>
      </c>
    </row>
    <row r="214" spans="1:14" ht="15.75" x14ac:dyDescent="0.5">
      <c r="A214" s="7"/>
      <c r="B214" s="26"/>
      <c r="C214" s="26"/>
      <c r="D214" s="12">
        <v>594668.56999999995</v>
      </c>
      <c r="E214" s="13" t="s">
        <v>557</v>
      </c>
      <c r="F214" s="27">
        <v>44396</v>
      </c>
      <c r="G214" s="27">
        <v>44179</v>
      </c>
      <c r="H214" s="14">
        <v>2922004.65</v>
      </c>
      <c r="I214" s="15">
        <v>18</v>
      </c>
      <c r="J214" s="13" t="s">
        <v>300</v>
      </c>
      <c r="K214" s="36">
        <f>D214*VLOOKUP(L214,Assumptions!$B$5:$C$11,2,FALSE)</f>
        <v>20397.131950999996</v>
      </c>
      <c r="L214" s="39" t="s">
        <v>4889</v>
      </c>
      <c r="M214" s="46">
        <f>DATE(YEAR(F214),MONTH(F214),1)</f>
        <v>44378</v>
      </c>
      <c r="N214" s="47" t="str">
        <f>IF(B214="",N213,B214)</f>
        <v>Cairn Group Ltd</v>
      </c>
    </row>
    <row r="215" spans="1:14" ht="15.75" x14ac:dyDescent="0.5">
      <c r="A215" s="7"/>
      <c r="B215" s="26"/>
      <c r="C215" s="26"/>
      <c r="D215" s="12">
        <v>583674.57999999996</v>
      </c>
      <c r="E215" s="13" t="s">
        <v>557</v>
      </c>
      <c r="F215" s="27">
        <v>44396</v>
      </c>
      <c r="G215" s="27">
        <v>44179</v>
      </c>
      <c r="H215" s="14">
        <v>3134726.75</v>
      </c>
      <c r="I215" s="15">
        <v>18</v>
      </c>
      <c r="J215" s="13" t="s">
        <v>300</v>
      </c>
      <c r="K215" s="36">
        <f>D215*VLOOKUP(L215,Assumptions!$B$5:$C$11,2,FALSE)</f>
        <v>20020.038093999996</v>
      </c>
      <c r="L215" s="39" t="s">
        <v>4889</v>
      </c>
      <c r="M215" s="46">
        <f>DATE(YEAR(F215),MONTH(F215),1)</f>
        <v>44378</v>
      </c>
      <c r="N215" s="47" t="str">
        <f>IF(B215="",N214,B215)</f>
        <v>Cairn Group Ltd</v>
      </c>
    </row>
    <row r="216" spans="1:14" ht="15.75" x14ac:dyDescent="0.5">
      <c r="A216" s="7"/>
      <c r="B216" s="26"/>
      <c r="C216" s="26"/>
      <c r="D216" s="12">
        <v>863073.83</v>
      </c>
      <c r="E216" s="13" t="s">
        <v>557</v>
      </c>
      <c r="F216" s="27">
        <v>44396</v>
      </c>
      <c r="G216" s="27">
        <v>44179</v>
      </c>
      <c r="H216" s="14">
        <v>3448473.61</v>
      </c>
      <c r="I216" s="15">
        <v>18</v>
      </c>
      <c r="J216" s="13" t="s">
        <v>300</v>
      </c>
      <c r="K216" s="36">
        <f>D216*VLOOKUP(L216,Assumptions!$B$5:$C$11,2,FALSE)</f>
        <v>29603.432368999995</v>
      </c>
      <c r="L216" s="39" t="s">
        <v>4889</v>
      </c>
      <c r="M216" s="46">
        <f>DATE(YEAR(F216),MONTH(F216),1)</f>
        <v>44378</v>
      </c>
      <c r="N216" s="47" t="str">
        <f>IF(B216="",N215,B216)</f>
        <v>Cairn Group Ltd</v>
      </c>
    </row>
    <row r="217" spans="1:14" ht="15.75" x14ac:dyDescent="0.5">
      <c r="A217" s="7"/>
      <c r="B217" s="26"/>
      <c r="C217" s="26"/>
      <c r="D217" s="12">
        <v>701124.08</v>
      </c>
      <c r="E217" s="13" t="s">
        <v>558</v>
      </c>
      <c r="F217" s="27">
        <v>44396</v>
      </c>
      <c r="G217" s="27">
        <v>44179</v>
      </c>
      <c r="H217" s="14">
        <v>2277727.38</v>
      </c>
      <c r="I217" s="15">
        <v>126</v>
      </c>
      <c r="J217" s="13" t="s">
        <v>330</v>
      </c>
      <c r="K217" s="36">
        <f>D217*VLOOKUP(L217,Assumptions!$B$5:$C$11,2,FALSE)</f>
        <v>24048.555943999996</v>
      </c>
      <c r="L217" s="39" t="s">
        <v>4889</v>
      </c>
      <c r="M217" s="46">
        <f>DATE(YEAR(F217),MONTH(F217),1)</f>
        <v>44378</v>
      </c>
      <c r="N217" s="47" t="str">
        <f>IF(B217="",N216,B217)</f>
        <v>Cairn Group Ltd</v>
      </c>
    </row>
    <row r="218" spans="1:14" ht="15.75" x14ac:dyDescent="0.5">
      <c r="A218" s="7"/>
      <c r="B218" s="26"/>
      <c r="C218" s="26"/>
      <c r="D218" s="12">
        <v>653812.67000000004</v>
      </c>
      <c r="E218" s="13" t="s">
        <v>559</v>
      </c>
      <c r="F218" s="27">
        <v>44396</v>
      </c>
      <c r="G218" s="27">
        <v>44179</v>
      </c>
      <c r="H218" s="14">
        <v>3254999.91</v>
      </c>
      <c r="I218" s="15">
        <v>593</v>
      </c>
      <c r="J218" s="13" t="s">
        <v>321</v>
      </c>
      <c r="K218" s="36">
        <f>D218*VLOOKUP(L218,Assumptions!$B$5:$C$11,2,FALSE)</f>
        <v>22425.774580999998</v>
      </c>
      <c r="L218" s="39" t="s">
        <v>4889</v>
      </c>
      <c r="M218" s="46">
        <f>DATE(YEAR(F218),MONTH(F218),1)</f>
        <v>44378</v>
      </c>
      <c r="N218" s="47" t="str">
        <f>IF(B218="",N217,B218)</f>
        <v>Cairn Group Ltd</v>
      </c>
    </row>
    <row r="219" spans="1:14" ht="15.75" x14ac:dyDescent="0.5">
      <c r="A219" s="7"/>
      <c r="B219" s="26"/>
      <c r="C219" s="26"/>
      <c r="D219" s="12">
        <v>656662.89</v>
      </c>
      <c r="E219" s="13" t="s">
        <v>560</v>
      </c>
      <c r="F219" s="27">
        <v>44396</v>
      </c>
      <c r="G219" s="27">
        <v>44179</v>
      </c>
      <c r="H219" s="14">
        <v>3073658.91</v>
      </c>
      <c r="I219" s="15">
        <v>593</v>
      </c>
      <c r="J219" s="13" t="s">
        <v>319</v>
      </c>
      <c r="K219" s="36">
        <f>D219*VLOOKUP(L219,Assumptions!$B$5:$C$11,2,FALSE)</f>
        <v>22523.537127</v>
      </c>
      <c r="L219" s="39" t="s">
        <v>4889</v>
      </c>
      <c r="M219" s="46">
        <f>DATE(YEAR(F219),MONTH(F219),1)</f>
        <v>44378</v>
      </c>
      <c r="N219" s="47" t="str">
        <f>IF(B219="",N218,B219)</f>
        <v>Cairn Group Ltd</v>
      </c>
    </row>
    <row r="220" spans="1:14" ht="15.75" x14ac:dyDescent="0.5">
      <c r="A220" s="7"/>
      <c r="B220" s="26"/>
      <c r="C220" s="26"/>
      <c r="D220" s="12">
        <v>666415.92000000004</v>
      </c>
      <c r="E220" s="13" t="s">
        <v>561</v>
      </c>
      <c r="F220" s="27">
        <v>44396</v>
      </c>
      <c r="G220" s="27">
        <v>44179</v>
      </c>
      <c r="H220" s="14">
        <v>3033061.22</v>
      </c>
      <c r="I220" s="15">
        <v>593</v>
      </c>
      <c r="J220" s="13" t="s">
        <v>320</v>
      </c>
      <c r="K220" s="36">
        <f>D220*VLOOKUP(L220,Assumptions!$B$5:$C$11,2,FALSE)</f>
        <v>22858.066056</v>
      </c>
      <c r="L220" s="39" t="s">
        <v>4889</v>
      </c>
      <c r="M220" s="46">
        <f>DATE(YEAR(F220),MONTH(F220),1)</f>
        <v>44378</v>
      </c>
      <c r="N220" s="47" t="str">
        <f>IF(B220="",N219,B220)</f>
        <v>Cairn Group Ltd</v>
      </c>
    </row>
    <row r="221" spans="1:14" ht="15.75" x14ac:dyDescent="0.5">
      <c r="A221" s="7"/>
      <c r="B221" s="26"/>
      <c r="C221" s="26"/>
      <c r="D221" s="12">
        <v>565665.61</v>
      </c>
      <c r="E221" s="13" t="s">
        <v>562</v>
      </c>
      <c r="F221" s="27">
        <v>44396</v>
      </c>
      <c r="G221" s="27">
        <v>44179</v>
      </c>
      <c r="H221" s="14">
        <v>2550107.87</v>
      </c>
      <c r="I221" s="15">
        <v>571</v>
      </c>
      <c r="J221" s="13" t="s">
        <v>331</v>
      </c>
      <c r="K221" s="36">
        <f>D221*VLOOKUP(L221,Assumptions!$B$5:$C$11,2,FALSE)</f>
        <v>19402.330422999999</v>
      </c>
      <c r="L221" s="39" t="s">
        <v>4889</v>
      </c>
      <c r="M221" s="46">
        <f>DATE(YEAR(F221),MONTH(F221),1)</f>
        <v>44378</v>
      </c>
      <c r="N221" s="47" t="str">
        <f>IF(B221="",N220,B221)</f>
        <v>Cairn Group Ltd</v>
      </c>
    </row>
    <row r="222" spans="1:14" ht="15.75" x14ac:dyDescent="0.5">
      <c r="A222" s="7"/>
      <c r="B222" s="26"/>
      <c r="C222" s="26"/>
      <c r="D222" s="12">
        <v>839696.93</v>
      </c>
      <c r="E222" s="13" t="s">
        <v>563</v>
      </c>
      <c r="F222" s="27">
        <v>44396</v>
      </c>
      <c r="G222" s="27">
        <v>44179</v>
      </c>
      <c r="H222" s="14">
        <v>3450545.77</v>
      </c>
      <c r="I222" s="15">
        <v>593</v>
      </c>
      <c r="J222" s="13" t="s">
        <v>301</v>
      </c>
      <c r="K222" s="36">
        <f>D222*VLOOKUP(L222,Assumptions!$B$5:$C$11,2,FALSE)</f>
        <v>28801.604699</v>
      </c>
      <c r="L222" s="39" t="s">
        <v>4889</v>
      </c>
      <c r="M222" s="46">
        <f>DATE(YEAR(F222),MONTH(F222),1)</f>
        <v>44378</v>
      </c>
      <c r="N222" s="47" t="str">
        <f>IF(B222="",N221,B222)</f>
        <v>Cairn Group Ltd</v>
      </c>
    </row>
    <row r="223" spans="1:14" ht="15.75" x14ac:dyDescent="0.5">
      <c r="A223" s="7"/>
      <c r="B223" s="26"/>
      <c r="C223" s="26"/>
      <c r="D223" s="12">
        <v>864221.5</v>
      </c>
      <c r="E223" s="13" t="s">
        <v>564</v>
      </c>
      <c r="F223" s="27">
        <v>44396</v>
      </c>
      <c r="G223" s="27">
        <v>44179</v>
      </c>
      <c r="H223" s="14">
        <v>3508029.7</v>
      </c>
      <c r="I223" s="15">
        <v>1</v>
      </c>
      <c r="J223" s="13" t="s">
        <v>304</v>
      </c>
      <c r="K223" s="36">
        <f>D223*VLOOKUP(L223,Assumptions!$B$5:$C$11,2,FALSE)</f>
        <v>29642.797449999998</v>
      </c>
      <c r="L223" s="39" t="s">
        <v>4889</v>
      </c>
      <c r="M223" s="46">
        <f>DATE(YEAR(F223),MONTH(F223),1)</f>
        <v>44378</v>
      </c>
      <c r="N223" s="47" t="str">
        <f>IF(B223="",N222,B223)</f>
        <v>Cairn Group Ltd</v>
      </c>
    </row>
    <row r="224" spans="1:14" ht="15.75" x14ac:dyDescent="0.5">
      <c r="A224" s="7"/>
      <c r="B224" s="26"/>
      <c r="C224" s="26"/>
      <c r="D224" s="12">
        <v>702934.51</v>
      </c>
      <c r="E224" s="13" t="s">
        <v>565</v>
      </c>
      <c r="F224" s="27">
        <v>44396</v>
      </c>
      <c r="G224" s="27">
        <v>44179</v>
      </c>
      <c r="H224" s="14">
        <v>3733103.81</v>
      </c>
      <c r="I224" s="15">
        <v>570</v>
      </c>
      <c r="J224" s="13" t="s">
        <v>305</v>
      </c>
      <c r="K224" s="36">
        <f>D224*VLOOKUP(L224,Assumptions!$B$5:$C$11,2,FALSE)</f>
        <v>24110.653692999997</v>
      </c>
      <c r="L224" s="39" t="s">
        <v>4889</v>
      </c>
      <c r="M224" s="46">
        <f>DATE(YEAR(F224),MONTH(F224),1)</f>
        <v>44378</v>
      </c>
      <c r="N224" s="47" t="str">
        <f>IF(B224="",N223,B224)</f>
        <v>Cairn Group Ltd</v>
      </c>
    </row>
    <row r="225" spans="1:14" ht="15.75" x14ac:dyDescent="0.5">
      <c r="A225" s="7"/>
      <c r="B225" s="26"/>
      <c r="C225" s="26"/>
      <c r="D225" s="12">
        <v>691050.93</v>
      </c>
      <c r="E225" s="13" t="s">
        <v>566</v>
      </c>
      <c r="F225" s="27">
        <v>44396</v>
      </c>
      <c r="G225" s="27">
        <v>44179</v>
      </c>
      <c r="H225" s="14">
        <v>3672063</v>
      </c>
      <c r="I225" s="15">
        <v>593</v>
      </c>
      <c r="J225" s="13" t="s">
        <v>332</v>
      </c>
      <c r="K225" s="36">
        <f>D225*VLOOKUP(L225,Assumptions!$B$5:$C$11,2,FALSE)</f>
        <v>23703.046899000001</v>
      </c>
      <c r="L225" s="39" t="s">
        <v>4889</v>
      </c>
      <c r="M225" s="46">
        <f>DATE(YEAR(F225),MONTH(F225),1)</f>
        <v>44378</v>
      </c>
      <c r="N225" s="47" t="str">
        <f>IF(B225="",N224,B225)</f>
        <v>Cairn Group Ltd</v>
      </c>
    </row>
    <row r="226" spans="1:14" ht="15.75" x14ac:dyDescent="0.5">
      <c r="A226" s="7"/>
      <c r="B226" s="26"/>
      <c r="C226" s="26"/>
      <c r="D226" s="12">
        <v>353758.56</v>
      </c>
      <c r="E226" s="13" t="s">
        <v>567</v>
      </c>
      <c r="F226" s="27">
        <v>44368</v>
      </c>
      <c r="G226" s="27">
        <v>44224</v>
      </c>
      <c r="H226" s="14">
        <v>2812626.81</v>
      </c>
      <c r="I226" s="15">
        <v>40</v>
      </c>
      <c r="J226" s="13" t="s">
        <v>300</v>
      </c>
      <c r="K226" s="36">
        <f>D226*VLOOKUP(L226,Assumptions!$B$5:$C$11,2,FALSE)</f>
        <v>12133.918607999998</v>
      </c>
      <c r="L226" s="39" t="s">
        <v>4889</v>
      </c>
      <c r="M226" s="46">
        <f>DATE(YEAR(F226),MONTH(F226),1)</f>
        <v>44348</v>
      </c>
      <c r="N226" s="47" t="str">
        <f>IF(B226="",N225,B226)</f>
        <v>Cairn Group Ltd</v>
      </c>
    </row>
    <row r="227" spans="1:14" ht="15.75" x14ac:dyDescent="0.5">
      <c r="A227" s="7"/>
      <c r="B227" s="26"/>
      <c r="C227" s="26"/>
      <c r="D227" s="12">
        <v>291288.7</v>
      </c>
      <c r="E227" s="13" t="s">
        <v>568</v>
      </c>
      <c r="F227" s="27">
        <v>44368</v>
      </c>
      <c r="G227" s="27">
        <v>44224</v>
      </c>
      <c r="H227" s="14">
        <v>2622220.0099999998</v>
      </c>
      <c r="I227" s="15">
        <v>40</v>
      </c>
      <c r="J227" s="13" t="s">
        <v>330</v>
      </c>
      <c r="K227" s="36">
        <f>D227*VLOOKUP(L227,Assumptions!$B$5:$C$11,2,FALSE)</f>
        <v>9991.2024099999999</v>
      </c>
      <c r="L227" s="39" t="s">
        <v>4889</v>
      </c>
      <c r="M227" s="46">
        <f>DATE(YEAR(F227),MONTH(F227),1)</f>
        <v>44348</v>
      </c>
      <c r="N227" s="47" t="str">
        <f>IF(B227="",N226,B227)</f>
        <v>Cairn Group Ltd</v>
      </c>
    </row>
    <row r="228" spans="1:14" ht="15.75" x14ac:dyDescent="0.5">
      <c r="A228" s="7"/>
      <c r="B228" s="26"/>
      <c r="C228" s="26"/>
      <c r="D228" s="12">
        <v>260199.21</v>
      </c>
      <c r="E228" s="13" t="s">
        <v>567</v>
      </c>
      <c r="F228" s="27">
        <v>44368</v>
      </c>
      <c r="G228" s="27">
        <v>44224</v>
      </c>
      <c r="H228" s="14">
        <v>3349920.05</v>
      </c>
      <c r="I228" s="15">
        <v>3</v>
      </c>
      <c r="J228" s="13" t="s">
        <v>300</v>
      </c>
      <c r="K228" s="36">
        <f>D228*VLOOKUP(L228,Assumptions!$B$5:$C$11,2,FALSE)</f>
        <v>8924.8329029999986</v>
      </c>
      <c r="L228" s="39" t="s">
        <v>4889</v>
      </c>
      <c r="M228" s="46">
        <f>DATE(YEAR(F228),MONTH(F228),1)</f>
        <v>44348</v>
      </c>
      <c r="N228" s="47" t="str">
        <f>IF(B228="",N227,B228)</f>
        <v>Cairn Group Ltd</v>
      </c>
    </row>
    <row r="229" spans="1:14" ht="15.75" x14ac:dyDescent="0.5">
      <c r="A229" s="7"/>
      <c r="B229" s="26"/>
      <c r="C229" s="26"/>
      <c r="D229" s="12">
        <v>364653.31</v>
      </c>
      <c r="E229" s="13" t="s">
        <v>568</v>
      </c>
      <c r="F229" s="27">
        <v>44368</v>
      </c>
      <c r="G229" s="27">
        <v>44224</v>
      </c>
      <c r="H229" s="14">
        <v>3173127.11</v>
      </c>
      <c r="I229" s="15">
        <v>3</v>
      </c>
      <c r="J229" s="13" t="s">
        <v>330</v>
      </c>
      <c r="K229" s="36">
        <f>D229*VLOOKUP(L229,Assumptions!$B$5:$C$11,2,FALSE)</f>
        <v>12507.608532999999</v>
      </c>
      <c r="L229" s="39" t="s">
        <v>4889</v>
      </c>
      <c r="M229" s="46">
        <f>DATE(YEAR(F229),MONTH(F229),1)</f>
        <v>44348</v>
      </c>
      <c r="N229" s="47" t="str">
        <f>IF(B229="",N228,B229)</f>
        <v>Cairn Group Ltd</v>
      </c>
    </row>
    <row r="230" spans="1:14" ht="15.75" x14ac:dyDescent="0.5">
      <c r="A230" s="7"/>
      <c r="B230" s="26"/>
      <c r="C230" s="26"/>
      <c r="D230" s="12">
        <v>220346.65</v>
      </c>
      <c r="E230" s="13" t="s">
        <v>569</v>
      </c>
      <c r="F230" s="27">
        <v>44368</v>
      </c>
      <c r="G230" s="27">
        <v>44224</v>
      </c>
      <c r="H230" s="14">
        <v>2883678.82</v>
      </c>
      <c r="I230" s="15">
        <v>550</v>
      </c>
      <c r="J230" s="13" t="s">
        <v>321</v>
      </c>
      <c r="K230" s="36">
        <f>D230*VLOOKUP(L230,Assumptions!$B$5:$C$11,2,FALSE)</f>
        <v>7557.8900949999988</v>
      </c>
      <c r="L230" s="39" t="s">
        <v>4889</v>
      </c>
      <c r="M230" s="46">
        <f>DATE(YEAR(F230),MONTH(F230),1)</f>
        <v>44348</v>
      </c>
      <c r="N230" s="47" t="str">
        <f>IF(B230="",N229,B230)</f>
        <v>Cairn Group Ltd</v>
      </c>
    </row>
    <row r="231" spans="1:14" ht="15.75" x14ac:dyDescent="0.5">
      <c r="A231" s="7"/>
      <c r="B231" s="26"/>
      <c r="C231" s="26"/>
      <c r="D231" s="12">
        <v>242264.99</v>
      </c>
      <c r="E231" s="13" t="s">
        <v>570</v>
      </c>
      <c r="F231" s="27">
        <v>44368</v>
      </c>
      <c r="G231" s="27">
        <v>44224</v>
      </c>
      <c r="H231" s="14">
        <v>3709106.94</v>
      </c>
      <c r="I231" s="15">
        <v>1</v>
      </c>
      <c r="J231" s="13" t="s">
        <v>304</v>
      </c>
      <c r="K231" s="36">
        <f>D231*VLOOKUP(L231,Assumptions!$B$5:$C$11,2,FALSE)</f>
        <v>8309.6891569999989</v>
      </c>
      <c r="L231" s="39" t="s">
        <v>4889</v>
      </c>
      <c r="M231" s="46">
        <f>DATE(YEAR(F231),MONTH(F231),1)</f>
        <v>44348</v>
      </c>
      <c r="N231" s="47" t="str">
        <f>IF(B231="",N230,B231)</f>
        <v>Cairn Group Ltd</v>
      </c>
    </row>
    <row r="232" spans="1:14" ht="15.75" x14ac:dyDescent="0.5">
      <c r="A232" s="7"/>
      <c r="B232" s="26"/>
      <c r="C232" s="26"/>
      <c r="D232" s="12">
        <v>298603.92</v>
      </c>
      <c r="E232" s="13" t="s">
        <v>571</v>
      </c>
      <c r="F232" s="27">
        <v>44368</v>
      </c>
      <c r="G232" s="27">
        <v>44224</v>
      </c>
      <c r="H232" s="14">
        <v>2342543.4300000002</v>
      </c>
      <c r="I232" s="15">
        <v>709</v>
      </c>
      <c r="J232" s="13" t="s">
        <v>305</v>
      </c>
      <c r="K232" s="36">
        <f>D232*VLOOKUP(L232,Assumptions!$B$5:$C$11,2,FALSE)</f>
        <v>10242.114455999999</v>
      </c>
      <c r="L232" s="39" t="s">
        <v>4889</v>
      </c>
      <c r="M232" s="46">
        <f>DATE(YEAR(F232),MONTH(F232),1)</f>
        <v>44348</v>
      </c>
      <c r="N232" s="47" t="str">
        <f>IF(B232="",N231,B232)</f>
        <v>Cairn Group Ltd</v>
      </c>
    </row>
    <row r="233" spans="1:14" ht="15.75" x14ac:dyDescent="0.5">
      <c r="A233" s="7"/>
      <c r="B233" s="26"/>
      <c r="C233" s="26"/>
      <c r="D233" s="12">
        <v>332393.36</v>
      </c>
      <c r="E233" s="13" t="s">
        <v>572</v>
      </c>
      <c r="F233" s="27">
        <v>44368</v>
      </c>
      <c r="G233" s="27">
        <v>44224</v>
      </c>
      <c r="H233" s="14">
        <v>2546415</v>
      </c>
      <c r="I233" s="15">
        <v>2</v>
      </c>
      <c r="J233" s="13" t="s">
        <v>307</v>
      </c>
      <c r="K233" s="36">
        <f>D233*VLOOKUP(L233,Assumptions!$B$5:$C$11,2,FALSE)</f>
        <v>11401.092247999999</v>
      </c>
      <c r="L233" s="39" t="s">
        <v>4889</v>
      </c>
      <c r="M233" s="46">
        <f>DATE(YEAR(F233),MONTH(F233),1)</f>
        <v>44348</v>
      </c>
      <c r="N233" s="47" t="str">
        <f>IF(B233="",N232,B233)</f>
        <v>Cairn Group Ltd</v>
      </c>
    </row>
    <row r="234" spans="1:14" ht="15.75" x14ac:dyDescent="0.5">
      <c r="A234" s="7"/>
      <c r="B234" s="26"/>
      <c r="C234" s="26"/>
      <c r="D234" s="12">
        <v>18868.52</v>
      </c>
      <c r="E234" s="13" t="s">
        <v>567</v>
      </c>
      <c r="F234" s="27">
        <v>44349</v>
      </c>
      <c r="G234" s="27">
        <v>44281</v>
      </c>
      <c r="H234" s="14">
        <v>3287005.12</v>
      </c>
      <c r="I234" s="15">
        <v>3</v>
      </c>
      <c r="J234" s="13" t="s">
        <v>300</v>
      </c>
      <c r="K234" s="36">
        <f>D234*VLOOKUP(L234,Assumptions!$B$5:$C$11,2,FALSE)</f>
        <v>647.19023599999991</v>
      </c>
      <c r="L234" s="39" t="s">
        <v>4889</v>
      </c>
      <c r="M234" s="46">
        <f>DATE(YEAR(F234),MONTH(F234),1)</f>
        <v>44348</v>
      </c>
      <c r="N234" s="47" t="str">
        <f>IF(B234="",N233,B234)</f>
        <v>Cairn Group Ltd</v>
      </c>
    </row>
    <row r="235" spans="1:14" ht="15.75" x14ac:dyDescent="0.5">
      <c r="A235" s="7"/>
      <c r="B235" s="26"/>
      <c r="C235" s="26"/>
      <c r="D235" s="12">
        <v>15286.87</v>
      </c>
      <c r="E235" s="13" t="s">
        <v>568</v>
      </c>
      <c r="F235" s="27">
        <v>44349</v>
      </c>
      <c r="G235" s="27">
        <v>44281</v>
      </c>
      <c r="H235" s="14">
        <v>3334219.83</v>
      </c>
      <c r="I235" s="15">
        <v>3</v>
      </c>
      <c r="J235" s="13" t="s">
        <v>330</v>
      </c>
      <c r="K235" s="36">
        <f>D235*VLOOKUP(L235,Assumptions!$B$5:$C$11,2,FALSE)</f>
        <v>524.33964100000003</v>
      </c>
      <c r="L235" s="39" t="s">
        <v>4889</v>
      </c>
      <c r="M235" s="46">
        <f>DATE(YEAR(F235),MONTH(F235),1)</f>
        <v>44348</v>
      </c>
      <c r="N235" s="47" t="str">
        <f>IF(B235="",N234,B235)</f>
        <v>Cairn Group Ltd</v>
      </c>
    </row>
    <row r="236" spans="1:14" ht="15.75" x14ac:dyDescent="0.5">
      <c r="A236" s="7"/>
      <c r="B236" s="26"/>
      <c r="C236" s="26"/>
      <c r="D236" s="12">
        <v>23873.49</v>
      </c>
      <c r="E236" s="13" t="s">
        <v>573</v>
      </c>
      <c r="F236" s="27">
        <v>44329</v>
      </c>
      <c r="G236" s="27">
        <v>44315</v>
      </c>
      <c r="H236" s="14">
        <v>2343203.77</v>
      </c>
      <c r="I236" s="15">
        <v>68</v>
      </c>
      <c r="J236" s="13" t="s">
        <v>300</v>
      </c>
      <c r="K236" s="36">
        <f>D236*VLOOKUP(L236,Assumptions!$B$5:$C$11,2,FALSE)</f>
        <v>818.86070699999993</v>
      </c>
      <c r="L236" s="39" t="s">
        <v>4889</v>
      </c>
      <c r="M236" s="46">
        <f>DATE(YEAR(F236),MONTH(F236),1)</f>
        <v>44317</v>
      </c>
      <c r="N236" s="47" t="str">
        <f>IF(B236="",N235,B236)</f>
        <v>Cairn Group Ltd</v>
      </c>
    </row>
    <row r="237" spans="1:14" ht="15.75" x14ac:dyDescent="0.5">
      <c r="A237" s="7"/>
      <c r="B237" s="26"/>
      <c r="C237" s="26"/>
      <c r="D237" s="12">
        <v>23472.32</v>
      </c>
      <c r="E237" s="13" t="s">
        <v>574</v>
      </c>
      <c r="F237" s="27">
        <v>44466</v>
      </c>
      <c r="G237" s="27">
        <v>44440</v>
      </c>
      <c r="H237" s="14">
        <v>2782494.67</v>
      </c>
      <c r="I237" s="15">
        <v>5</v>
      </c>
      <c r="J237" s="13" t="s">
        <v>300</v>
      </c>
      <c r="K237" s="36">
        <f>D237*VLOOKUP(L237,Assumptions!$B$5:$C$11,2,FALSE)</f>
        <v>805.10057599999993</v>
      </c>
      <c r="L237" s="39" t="s">
        <v>4889</v>
      </c>
      <c r="M237" s="46">
        <f>DATE(YEAR(F237),MONTH(F237),1)</f>
        <v>44440</v>
      </c>
      <c r="N237" s="47" t="str">
        <f>IF(B237="",N236,B237)</f>
        <v>Cairn Group Ltd</v>
      </c>
    </row>
    <row r="238" spans="1:14" ht="15.75" x14ac:dyDescent="0.5">
      <c r="A238" s="7"/>
      <c r="B238" s="26"/>
      <c r="C238" s="26"/>
      <c r="D238" s="12">
        <v>35436</v>
      </c>
      <c r="E238" s="13" t="s">
        <v>575</v>
      </c>
      <c r="F238" s="27">
        <v>44466</v>
      </c>
      <c r="G238" s="27">
        <v>44440</v>
      </c>
      <c r="H238" s="14">
        <v>3705694.09</v>
      </c>
      <c r="I238" s="15">
        <v>13</v>
      </c>
      <c r="J238" s="13" t="s">
        <v>305</v>
      </c>
      <c r="K238" s="36">
        <f>D238*VLOOKUP(L238,Assumptions!$B$5:$C$11,2,FALSE)</f>
        <v>1215.4548</v>
      </c>
      <c r="L238" s="39" t="s">
        <v>4889</v>
      </c>
      <c r="M238" s="46">
        <f>DATE(YEAR(F238),MONTH(F238),1)</f>
        <v>44440</v>
      </c>
      <c r="N238" s="47" t="str">
        <f>IF(B238="",N237,B238)</f>
        <v>Cairn Group Ltd</v>
      </c>
    </row>
    <row r="239" spans="1:14" ht="15.75" x14ac:dyDescent="0.5">
      <c r="A239" s="7"/>
      <c r="B239" s="26"/>
      <c r="C239" s="26"/>
      <c r="D239" s="12">
        <v>32940.01</v>
      </c>
      <c r="E239" s="13" t="s">
        <v>576</v>
      </c>
      <c r="F239" s="27">
        <v>44466</v>
      </c>
      <c r="G239" s="27">
        <v>44440</v>
      </c>
      <c r="H239" s="14">
        <v>3280126.81</v>
      </c>
      <c r="I239" s="15">
        <v>1</v>
      </c>
      <c r="J239" s="13" t="s">
        <v>304</v>
      </c>
      <c r="K239" s="36">
        <f>D239*VLOOKUP(L239,Assumptions!$B$5:$C$11,2,FALSE)</f>
        <v>1129.842343</v>
      </c>
      <c r="L239" s="39" t="s">
        <v>4889</v>
      </c>
      <c r="M239" s="46">
        <f>DATE(YEAR(F239),MONTH(F239),1)</f>
        <v>44440</v>
      </c>
      <c r="N239" s="47" t="str">
        <f>IF(B239="",N238,B239)</f>
        <v>Cairn Group Ltd</v>
      </c>
    </row>
    <row r="240" spans="1:14" ht="15.75" x14ac:dyDescent="0.5">
      <c r="A240" s="7"/>
      <c r="B240" s="26"/>
      <c r="C240" s="26"/>
      <c r="D240" s="12">
        <v>28919.14</v>
      </c>
      <c r="E240" s="13" t="s">
        <v>577</v>
      </c>
      <c r="F240" s="27">
        <v>44466</v>
      </c>
      <c r="G240" s="27">
        <v>44440</v>
      </c>
      <c r="H240" s="14">
        <v>3581073.07</v>
      </c>
      <c r="I240" s="15">
        <v>17</v>
      </c>
      <c r="J240" s="13" t="s">
        <v>301</v>
      </c>
      <c r="K240" s="36">
        <f>D240*VLOOKUP(L240,Assumptions!$B$5:$C$11,2,FALSE)</f>
        <v>991.92650199999991</v>
      </c>
      <c r="L240" s="39" t="s">
        <v>4889</v>
      </c>
      <c r="M240" s="46">
        <f>DATE(YEAR(F240),MONTH(F240),1)</f>
        <v>44440</v>
      </c>
      <c r="N240" s="47" t="str">
        <f>IF(B240="",N239,B240)</f>
        <v>Cairn Group Ltd</v>
      </c>
    </row>
    <row r="241" spans="1:14" ht="15.75" x14ac:dyDescent="0.5">
      <c r="A241" s="7"/>
      <c r="B241" s="26"/>
      <c r="C241" s="26"/>
      <c r="D241" s="12">
        <v>30208.560000000001</v>
      </c>
      <c r="E241" s="13" t="s">
        <v>578</v>
      </c>
      <c r="F241" s="27">
        <v>44466</v>
      </c>
      <c r="G241" s="27">
        <v>44440</v>
      </c>
      <c r="H241" s="14">
        <v>3134300.97</v>
      </c>
      <c r="I241" s="15">
        <v>17</v>
      </c>
      <c r="J241" s="13" t="s">
        <v>319</v>
      </c>
      <c r="K241" s="36">
        <f>D241*VLOOKUP(L241,Assumptions!$B$5:$C$11,2,FALSE)</f>
        <v>1036.1536079999998</v>
      </c>
      <c r="L241" s="39" t="s">
        <v>4889</v>
      </c>
      <c r="M241" s="46">
        <f>DATE(YEAR(F241),MONTH(F241),1)</f>
        <v>44440</v>
      </c>
      <c r="N241" s="47" t="str">
        <f>IF(B241="",N240,B241)</f>
        <v>Cairn Group Ltd</v>
      </c>
    </row>
    <row r="242" spans="1:14" ht="15.75" x14ac:dyDescent="0.5">
      <c r="A242" s="7"/>
      <c r="B242" s="26"/>
      <c r="C242" s="26"/>
      <c r="D242" s="12">
        <v>30038.720000000001</v>
      </c>
      <c r="E242" s="13" t="s">
        <v>579</v>
      </c>
      <c r="F242" s="27">
        <v>44466</v>
      </c>
      <c r="G242" s="27">
        <v>44440</v>
      </c>
      <c r="H242" s="14">
        <v>3423746.06</v>
      </c>
      <c r="I242" s="15">
        <v>17</v>
      </c>
      <c r="J242" s="13" t="s">
        <v>328</v>
      </c>
      <c r="K242" s="36">
        <f>D242*VLOOKUP(L242,Assumptions!$B$5:$C$11,2,FALSE)</f>
        <v>1030.328096</v>
      </c>
      <c r="L242" s="39" t="s">
        <v>4889</v>
      </c>
      <c r="M242" s="46">
        <f>DATE(YEAR(F242),MONTH(F242),1)</f>
        <v>44440</v>
      </c>
      <c r="N242" s="47" t="str">
        <f>IF(B242="",N241,B242)</f>
        <v>Cairn Group Ltd</v>
      </c>
    </row>
    <row r="243" spans="1:14" ht="15.75" x14ac:dyDescent="0.5">
      <c r="A243" s="7"/>
      <c r="B243" s="26"/>
      <c r="C243" s="26"/>
      <c r="D243" s="12">
        <v>30600.27</v>
      </c>
      <c r="E243" s="13" t="s">
        <v>580</v>
      </c>
      <c r="F243" s="27">
        <v>44466</v>
      </c>
      <c r="G243" s="27">
        <v>44440</v>
      </c>
      <c r="H243" s="14">
        <v>2871417.69</v>
      </c>
      <c r="I243" s="15">
        <v>17</v>
      </c>
      <c r="J243" s="13" t="s">
        <v>322</v>
      </c>
      <c r="K243" s="36">
        <f>D243*VLOOKUP(L243,Assumptions!$B$5:$C$11,2,FALSE)</f>
        <v>1049.5892609999999</v>
      </c>
      <c r="L243" s="39" t="s">
        <v>4889</v>
      </c>
      <c r="M243" s="46">
        <f>DATE(YEAR(F243),MONTH(F243),1)</f>
        <v>44440</v>
      </c>
      <c r="N243" s="47" t="str">
        <f>IF(B243="",N242,B243)</f>
        <v>Cairn Group Ltd</v>
      </c>
    </row>
    <row r="244" spans="1:14" ht="15.75" x14ac:dyDescent="0.5">
      <c r="A244" s="7"/>
      <c r="B244" s="26"/>
      <c r="C244" s="26"/>
      <c r="D244" s="12">
        <v>22299.85</v>
      </c>
      <c r="E244" s="13" t="s">
        <v>581</v>
      </c>
      <c r="F244" s="27">
        <v>44466</v>
      </c>
      <c r="G244" s="27">
        <v>44440</v>
      </c>
      <c r="H244" s="14">
        <v>3516478.73</v>
      </c>
      <c r="I244" s="15">
        <v>17</v>
      </c>
      <c r="J244" s="13" t="s">
        <v>333</v>
      </c>
      <c r="K244" s="36">
        <f>D244*VLOOKUP(L244,Assumptions!$B$5:$C$11,2,FALSE)</f>
        <v>764.8848549999999</v>
      </c>
      <c r="L244" s="39" t="s">
        <v>4889</v>
      </c>
      <c r="M244" s="46">
        <f>DATE(YEAR(F244),MONTH(F244),1)</f>
        <v>44440</v>
      </c>
      <c r="N244" s="47" t="str">
        <f>IF(B244="",N243,B244)</f>
        <v>Cairn Group Ltd</v>
      </c>
    </row>
    <row r="245" spans="1:14" ht="15.75" x14ac:dyDescent="0.5">
      <c r="A245" s="7"/>
      <c r="B245" s="26"/>
      <c r="C245" s="26"/>
      <c r="D245" s="12">
        <v>27110.52</v>
      </c>
      <c r="E245" s="13" t="s">
        <v>582</v>
      </c>
      <c r="F245" s="27">
        <v>44466</v>
      </c>
      <c r="G245" s="27">
        <v>44440</v>
      </c>
      <c r="H245" s="14">
        <v>3259096.4</v>
      </c>
      <c r="I245" s="15">
        <v>17</v>
      </c>
      <c r="J245" s="13" t="s">
        <v>334</v>
      </c>
      <c r="K245" s="36">
        <f>D245*VLOOKUP(L245,Assumptions!$B$5:$C$11,2,FALSE)</f>
        <v>929.89083599999992</v>
      </c>
      <c r="L245" s="39" t="s">
        <v>4889</v>
      </c>
      <c r="M245" s="46">
        <f>DATE(YEAR(F245),MONTH(F245),1)</f>
        <v>44440</v>
      </c>
      <c r="N245" s="47" t="str">
        <f>IF(B245="",N244,B245)</f>
        <v>Cairn Group Ltd</v>
      </c>
    </row>
    <row r="246" spans="1:14" ht="15.75" x14ac:dyDescent="0.5">
      <c r="A246" s="7"/>
      <c r="B246" s="26"/>
      <c r="C246" s="26"/>
      <c r="D246" s="12">
        <v>35668.949999999997</v>
      </c>
      <c r="E246" s="13" t="s">
        <v>583</v>
      </c>
      <c r="F246" s="27">
        <v>44466</v>
      </c>
      <c r="G246" s="27">
        <v>44440</v>
      </c>
      <c r="H246" s="14">
        <v>2194703.84</v>
      </c>
      <c r="I246" s="15">
        <v>17</v>
      </c>
      <c r="J246" s="13" t="s">
        <v>335</v>
      </c>
      <c r="K246" s="36">
        <f>D246*VLOOKUP(L246,Assumptions!$B$5:$C$11,2,FALSE)</f>
        <v>1223.4449849999999</v>
      </c>
      <c r="L246" s="39" t="s">
        <v>4889</v>
      </c>
      <c r="M246" s="46">
        <f>DATE(YEAR(F246),MONTH(F246),1)</f>
        <v>44440</v>
      </c>
      <c r="N246" s="47" t="str">
        <f>IF(B246="",N245,B246)</f>
        <v>Cairn Group Ltd</v>
      </c>
    </row>
    <row r="247" spans="1:14" ht="15.75" x14ac:dyDescent="0.5">
      <c r="A247" s="7"/>
      <c r="B247" s="26"/>
      <c r="C247" s="26"/>
      <c r="D247" s="12">
        <v>29211.33</v>
      </c>
      <c r="E247" s="13" t="s">
        <v>584</v>
      </c>
      <c r="F247" s="27">
        <v>44466</v>
      </c>
      <c r="G247" s="27">
        <v>44440</v>
      </c>
      <c r="H247" s="14">
        <v>3239027.92</v>
      </c>
      <c r="I247" s="15">
        <v>17</v>
      </c>
      <c r="J247" s="13" t="s">
        <v>336</v>
      </c>
      <c r="K247" s="36">
        <f>D247*VLOOKUP(L247,Assumptions!$B$5:$C$11,2,FALSE)</f>
        <v>1001.948619</v>
      </c>
      <c r="L247" s="39" t="s">
        <v>4889</v>
      </c>
      <c r="M247" s="46">
        <f>DATE(YEAR(F247),MONTH(F247),1)</f>
        <v>44440</v>
      </c>
      <c r="N247" s="47" t="str">
        <f>IF(B247="",N246,B247)</f>
        <v>Cairn Group Ltd</v>
      </c>
    </row>
    <row r="248" spans="1:14" ht="15.75" x14ac:dyDescent="0.5">
      <c r="A248" s="7"/>
      <c r="B248" s="26"/>
      <c r="C248" s="26"/>
      <c r="D248" s="12">
        <v>22033.91</v>
      </c>
      <c r="E248" s="13" t="s">
        <v>574</v>
      </c>
      <c r="F248" s="27">
        <v>44466</v>
      </c>
      <c r="G248" s="27">
        <v>44440</v>
      </c>
      <c r="H248" s="14">
        <v>3303403.77</v>
      </c>
      <c r="I248" s="15">
        <v>1</v>
      </c>
      <c r="J248" s="13" t="s">
        <v>300</v>
      </c>
      <c r="K248" s="36">
        <f>D248*VLOOKUP(L248,Assumptions!$B$5:$C$11,2,FALSE)</f>
        <v>755.76311299999998</v>
      </c>
      <c r="L248" s="39" t="s">
        <v>4889</v>
      </c>
      <c r="M248" s="46">
        <f>DATE(YEAR(F248),MONTH(F248),1)</f>
        <v>44440</v>
      </c>
      <c r="N248" s="47" t="str">
        <f>IF(B248="",N247,B248)</f>
        <v>Cairn Group Ltd</v>
      </c>
    </row>
    <row r="249" spans="1:14" ht="15.75" x14ac:dyDescent="0.5">
      <c r="A249" s="7"/>
      <c r="B249" s="26"/>
      <c r="C249" s="26"/>
      <c r="D249" s="12">
        <v>27099.41</v>
      </c>
      <c r="E249" s="13" t="s">
        <v>585</v>
      </c>
      <c r="F249" s="27">
        <v>44418</v>
      </c>
      <c r="G249" s="27">
        <v>44371</v>
      </c>
      <c r="H249" s="14">
        <v>3024089.44</v>
      </c>
      <c r="I249" s="15">
        <v>4</v>
      </c>
      <c r="J249" s="13" t="s">
        <v>300</v>
      </c>
      <c r="K249" s="36">
        <f>D249*VLOOKUP(L249,Assumptions!$B$5:$C$11,2,FALSE)</f>
        <v>929.50976299999991</v>
      </c>
      <c r="L249" s="39" t="s">
        <v>4889</v>
      </c>
      <c r="M249" s="46">
        <f>DATE(YEAR(F249),MONTH(F249),1)</f>
        <v>44409</v>
      </c>
      <c r="N249" s="47" t="str">
        <f>IF(B249="",N248,B249)</f>
        <v>Cairn Group Ltd</v>
      </c>
    </row>
    <row r="250" spans="1:14" ht="15.75" x14ac:dyDescent="0.5">
      <c r="A250" s="7"/>
      <c r="B250" s="26"/>
      <c r="C250" s="26"/>
      <c r="D250" s="12">
        <v>30630.75</v>
      </c>
      <c r="E250" s="13" t="s">
        <v>586</v>
      </c>
      <c r="F250" s="27">
        <v>44418</v>
      </c>
      <c r="G250" s="27">
        <v>44371</v>
      </c>
      <c r="H250" s="14">
        <v>3474566.32</v>
      </c>
      <c r="I250" s="15">
        <v>4</v>
      </c>
      <c r="J250" s="13" t="s">
        <v>330</v>
      </c>
      <c r="K250" s="36">
        <f>D250*VLOOKUP(L250,Assumptions!$B$5:$C$11,2,FALSE)</f>
        <v>1050.6347249999999</v>
      </c>
      <c r="L250" s="39" t="s">
        <v>4889</v>
      </c>
      <c r="M250" s="46">
        <f>DATE(YEAR(F250),MONTH(F250),1)</f>
        <v>44409</v>
      </c>
      <c r="N250" s="47" t="str">
        <f>IF(B250="",N249,B250)</f>
        <v>Cairn Group Ltd</v>
      </c>
    </row>
    <row r="251" spans="1:14" ht="15.75" x14ac:dyDescent="0.5">
      <c r="A251" s="7"/>
      <c r="B251" s="26"/>
      <c r="C251" s="26"/>
      <c r="D251" s="12">
        <v>26257.49</v>
      </c>
      <c r="E251" s="13" t="s">
        <v>587</v>
      </c>
      <c r="F251" s="27">
        <v>44418</v>
      </c>
      <c r="G251" s="27">
        <v>44371</v>
      </c>
      <c r="H251" s="14">
        <v>2505798.29</v>
      </c>
      <c r="I251" s="15">
        <v>69</v>
      </c>
      <c r="J251" s="13" t="s">
        <v>328</v>
      </c>
      <c r="K251" s="36">
        <f>D251*VLOOKUP(L251,Assumptions!$B$5:$C$11,2,FALSE)</f>
        <v>900.63190699999996</v>
      </c>
      <c r="L251" s="39" t="s">
        <v>4889</v>
      </c>
      <c r="M251" s="46">
        <f>DATE(YEAR(F251),MONTH(F251),1)</f>
        <v>44409</v>
      </c>
      <c r="N251" s="47" t="str">
        <f>IF(B251="",N250,B251)</f>
        <v>Cairn Group Ltd</v>
      </c>
    </row>
    <row r="252" spans="1:14" ht="15.75" x14ac:dyDescent="0.5">
      <c r="A252" s="7"/>
      <c r="B252" s="26"/>
      <c r="C252" s="26"/>
      <c r="D252" s="12">
        <v>28691.52</v>
      </c>
      <c r="E252" s="13" t="s">
        <v>588</v>
      </c>
      <c r="F252" s="27">
        <v>44418</v>
      </c>
      <c r="G252" s="27">
        <v>44371</v>
      </c>
      <c r="H252" s="14">
        <v>3564611.11</v>
      </c>
      <c r="I252" s="15">
        <v>69</v>
      </c>
      <c r="J252" s="13" t="s">
        <v>333</v>
      </c>
      <c r="K252" s="36">
        <f>D252*VLOOKUP(L252,Assumptions!$B$5:$C$11,2,FALSE)</f>
        <v>984.11913599999991</v>
      </c>
      <c r="L252" s="39" t="s">
        <v>4889</v>
      </c>
      <c r="M252" s="46">
        <f>DATE(YEAR(F252),MONTH(F252),1)</f>
        <v>44409</v>
      </c>
      <c r="N252" s="47" t="str">
        <f>IF(B252="",N251,B252)</f>
        <v>Cairn Group Ltd</v>
      </c>
    </row>
    <row r="253" spans="1:14" ht="15.75" x14ac:dyDescent="0.5">
      <c r="A253" s="7"/>
      <c r="B253" s="26"/>
      <c r="C253" s="26"/>
      <c r="D253" s="12">
        <v>19236.3</v>
      </c>
      <c r="E253" s="13" t="s">
        <v>589</v>
      </c>
      <c r="F253" s="27">
        <v>44418</v>
      </c>
      <c r="G253" s="27">
        <v>44371</v>
      </c>
      <c r="H253" s="14">
        <v>3011432.24</v>
      </c>
      <c r="I253" s="15">
        <v>69</v>
      </c>
      <c r="J253" s="13" t="s">
        <v>322</v>
      </c>
      <c r="K253" s="36">
        <f>D253*VLOOKUP(L253,Assumptions!$B$5:$C$11,2,FALSE)</f>
        <v>659.80508999999995</v>
      </c>
      <c r="L253" s="39" t="s">
        <v>4889</v>
      </c>
      <c r="M253" s="46">
        <f>DATE(YEAR(F253),MONTH(F253),1)</f>
        <v>44409</v>
      </c>
      <c r="N253" s="47" t="str">
        <f>IF(B253="",N252,B253)</f>
        <v>Cairn Group Ltd</v>
      </c>
    </row>
    <row r="254" spans="1:14" ht="15.75" x14ac:dyDescent="0.5">
      <c r="A254" s="7"/>
      <c r="B254" s="26"/>
      <c r="C254" s="26"/>
      <c r="D254" s="12">
        <v>23428.31</v>
      </c>
      <c r="E254" s="13" t="s">
        <v>557</v>
      </c>
      <c r="F254" s="27">
        <v>44397</v>
      </c>
      <c r="G254" s="27">
        <v>44379</v>
      </c>
      <c r="H254" s="14">
        <v>3438959.05</v>
      </c>
      <c r="I254" s="15">
        <v>4</v>
      </c>
      <c r="J254" s="13" t="s">
        <v>300</v>
      </c>
      <c r="K254" s="36">
        <f>D254*VLOOKUP(L254,Assumptions!$B$5:$C$11,2,FALSE)</f>
        <v>803.59103299999992</v>
      </c>
      <c r="L254" s="39" t="s">
        <v>4889</v>
      </c>
      <c r="M254" s="46">
        <f>DATE(YEAR(F254),MONTH(F254),1)</f>
        <v>44378</v>
      </c>
      <c r="N254" s="47" t="str">
        <f>IF(B254="",N253,B254)</f>
        <v>Cairn Group Ltd</v>
      </c>
    </row>
    <row r="255" spans="1:14" ht="15.75" x14ac:dyDescent="0.5">
      <c r="A255" s="7"/>
      <c r="B255" s="26"/>
      <c r="C255" s="26"/>
      <c r="D255" s="12">
        <v>17814.87</v>
      </c>
      <c r="E255" s="13" t="s">
        <v>590</v>
      </c>
      <c r="F255" s="27">
        <v>44397</v>
      </c>
      <c r="G255" s="27">
        <v>44379</v>
      </c>
      <c r="H255" s="14">
        <v>2424389.4300000002</v>
      </c>
      <c r="I255" s="15">
        <v>12</v>
      </c>
      <c r="J255" s="13" t="s">
        <v>328</v>
      </c>
      <c r="K255" s="36">
        <f>D255*VLOOKUP(L255,Assumptions!$B$5:$C$11,2,FALSE)</f>
        <v>611.05004099999996</v>
      </c>
      <c r="L255" s="39" t="s">
        <v>4889</v>
      </c>
      <c r="M255" s="46">
        <f>DATE(YEAR(F255),MONTH(F255),1)</f>
        <v>44378</v>
      </c>
      <c r="N255" s="47" t="str">
        <f>IF(B255="",N254,B255)</f>
        <v>Cairn Group Ltd</v>
      </c>
    </row>
    <row r="256" spans="1:14" ht="15.75" x14ac:dyDescent="0.5">
      <c r="A256" s="7"/>
      <c r="B256" s="26"/>
      <c r="C256" s="26"/>
      <c r="D256" s="12">
        <v>24381.02</v>
      </c>
      <c r="E256" s="13" t="s">
        <v>591</v>
      </c>
      <c r="F256" s="27">
        <v>44397</v>
      </c>
      <c r="G256" s="27">
        <v>44379</v>
      </c>
      <c r="H256" s="14">
        <v>3774548.97</v>
      </c>
      <c r="I256" s="15">
        <v>12</v>
      </c>
      <c r="J256" s="13" t="s">
        <v>322</v>
      </c>
      <c r="K256" s="36">
        <f>D256*VLOOKUP(L256,Assumptions!$B$5:$C$11,2,FALSE)</f>
        <v>836.26898599999993</v>
      </c>
      <c r="L256" s="39" t="s">
        <v>4889</v>
      </c>
      <c r="M256" s="46">
        <f>DATE(YEAR(F256),MONTH(F256),1)</f>
        <v>44378</v>
      </c>
      <c r="N256" s="47" t="str">
        <f>IF(B256="",N255,B256)</f>
        <v>Cairn Group Ltd</v>
      </c>
    </row>
    <row r="257" spans="1:14" ht="15.75" x14ac:dyDescent="0.5">
      <c r="A257" s="7"/>
      <c r="B257" s="26"/>
      <c r="C257" s="26"/>
      <c r="D257" s="12">
        <v>21316.6</v>
      </c>
      <c r="E257" s="13" t="s">
        <v>592</v>
      </c>
      <c r="F257" s="27">
        <v>44397</v>
      </c>
      <c r="G257" s="27">
        <v>44379</v>
      </c>
      <c r="H257" s="14">
        <v>2288314.29</v>
      </c>
      <c r="I257" s="15">
        <v>12</v>
      </c>
      <c r="J257" s="13" t="s">
        <v>333</v>
      </c>
      <c r="K257" s="36">
        <f>D257*VLOOKUP(L257,Assumptions!$B$5:$C$11,2,FALSE)</f>
        <v>731.15937999999994</v>
      </c>
      <c r="L257" s="39" t="s">
        <v>4889</v>
      </c>
      <c r="M257" s="46">
        <f>DATE(YEAR(F257),MONTH(F257),1)</f>
        <v>44378</v>
      </c>
      <c r="N257" s="47" t="str">
        <f>IF(B257="",N256,B257)</f>
        <v>Cairn Group Ltd</v>
      </c>
    </row>
    <row r="258" spans="1:14" ht="15.75" x14ac:dyDescent="0.5">
      <c r="A258" s="7"/>
      <c r="B258" s="26"/>
      <c r="C258" s="26"/>
      <c r="D258" s="12">
        <v>68034.45</v>
      </c>
      <c r="E258" s="13" t="s">
        <v>593</v>
      </c>
      <c r="F258" s="27">
        <v>44389</v>
      </c>
      <c r="G258" s="27">
        <v>44383</v>
      </c>
      <c r="H258" s="14">
        <v>3569102.88</v>
      </c>
      <c r="I258" s="15">
        <v>1</v>
      </c>
      <c r="J258" s="13" t="s">
        <v>315</v>
      </c>
      <c r="K258" s="36">
        <f>D258*VLOOKUP(L258,Assumptions!$B$5:$C$11,2,FALSE)</f>
        <v>2333.5816349999996</v>
      </c>
      <c r="L258" s="39" t="s">
        <v>4889</v>
      </c>
      <c r="M258" s="46">
        <f>DATE(YEAR(F258),MONTH(F258),1)</f>
        <v>44378</v>
      </c>
      <c r="N258" s="47" t="str">
        <f>IF(B258="",N257,B258)</f>
        <v>Cairn Group Ltd</v>
      </c>
    </row>
    <row r="259" spans="1:14" ht="15.75" x14ac:dyDescent="0.5">
      <c r="A259" s="7"/>
      <c r="B259" s="26"/>
      <c r="C259" s="26"/>
      <c r="D259" s="12">
        <v>1221583.1200000001</v>
      </c>
      <c r="E259" s="13" t="s">
        <v>594</v>
      </c>
      <c r="F259" s="27">
        <v>44757</v>
      </c>
      <c r="G259" s="27">
        <v>44483</v>
      </c>
      <c r="H259" s="14">
        <v>3087011.5</v>
      </c>
      <c r="I259" s="15">
        <v>120</v>
      </c>
      <c r="J259" s="13" t="s">
        <v>300</v>
      </c>
      <c r="K259" s="36">
        <f>D259*VLOOKUP(L259,Assumptions!$B$5:$C$11,2,FALSE)</f>
        <v>41900.301015999998</v>
      </c>
      <c r="L259" s="39" t="s">
        <v>4889</v>
      </c>
      <c r="M259" s="46">
        <f>DATE(YEAR(F259),MONTH(F259),1)</f>
        <v>44743</v>
      </c>
      <c r="N259" s="47" t="str">
        <f>IF(B259="",N258,B259)</f>
        <v>Cairn Group Ltd</v>
      </c>
    </row>
    <row r="260" spans="1:14" ht="15.75" x14ac:dyDescent="0.5">
      <c r="A260" s="7"/>
      <c r="B260" s="26"/>
      <c r="C260" s="26"/>
      <c r="D260" s="12">
        <v>1179410.26</v>
      </c>
      <c r="E260" s="13" t="s">
        <v>595</v>
      </c>
      <c r="F260" s="27">
        <v>44757</v>
      </c>
      <c r="G260" s="27">
        <v>44483</v>
      </c>
      <c r="H260" s="14">
        <v>2780189.97</v>
      </c>
      <c r="I260" s="15">
        <v>140</v>
      </c>
      <c r="J260" s="13" t="s">
        <v>330</v>
      </c>
      <c r="K260" s="36">
        <f>D260*VLOOKUP(L260,Assumptions!$B$5:$C$11,2,FALSE)</f>
        <v>40453.771917999999</v>
      </c>
      <c r="L260" s="39" t="s">
        <v>4889</v>
      </c>
      <c r="M260" s="46">
        <f>DATE(YEAR(F260),MONTH(F260),1)</f>
        <v>44743</v>
      </c>
      <c r="N260" s="47" t="str">
        <f>IF(B260="",N259,B260)</f>
        <v>Cairn Group Ltd</v>
      </c>
    </row>
    <row r="261" spans="1:14" ht="15.75" x14ac:dyDescent="0.5">
      <c r="A261" s="7"/>
      <c r="B261" s="26"/>
      <c r="C261" s="26"/>
      <c r="D261" s="12">
        <v>1105429.96</v>
      </c>
      <c r="E261" s="13" t="s">
        <v>594</v>
      </c>
      <c r="F261" s="27">
        <v>44757</v>
      </c>
      <c r="G261" s="27">
        <v>44483</v>
      </c>
      <c r="H261" s="14">
        <v>3745823.42</v>
      </c>
      <c r="I261" s="15">
        <v>6</v>
      </c>
      <c r="J261" s="13" t="s">
        <v>300</v>
      </c>
      <c r="K261" s="36">
        <f>D261*VLOOKUP(L261,Assumptions!$B$5:$C$11,2,FALSE)</f>
        <v>37916.247627999997</v>
      </c>
      <c r="L261" s="39" t="s">
        <v>4889</v>
      </c>
      <c r="M261" s="46">
        <f>DATE(YEAR(F261),MONTH(F261),1)</f>
        <v>44743</v>
      </c>
      <c r="N261" s="47" t="str">
        <f>IF(B261="",N260,B261)</f>
        <v>Cairn Group Ltd</v>
      </c>
    </row>
    <row r="262" spans="1:14" ht="15.75" x14ac:dyDescent="0.5">
      <c r="A262" s="7"/>
      <c r="B262" s="26"/>
      <c r="C262" s="26"/>
      <c r="D262" s="12">
        <v>1009405.41</v>
      </c>
      <c r="E262" s="13" t="s">
        <v>595</v>
      </c>
      <c r="F262" s="27">
        <v>44757</v>
      </c>
      <c r="G262" s="27">
        <v>44483</v>
      </c>
      <c r="H262" s="14">
        <v>2569636.5099999998</v>
      </c>
      <c r="I262" s="15">
        <v>6</v>
      </c>
      <c r="J262" s="13" t="s">
        <v>330</v>
      </c>
      <c r="K262" s="36">
        <f>D262*VLOOKUP(L262,Assumptions!$B$5:$C$11,2,FALSE)</f>
        <v>34622.605562999997</v>
      </c>
      <c r="L262" s="39" t="s">
        <v>4889</v>
      </c>
      <c r="M262" s="46">
        <f>DATE(YEAR(F262),MONTH(F262),1)</f>
        <v>44743</v>
      </c>
      <c r="N262" s="47" t="str">
        <f>IF(B262="",N261,B262)</f>
        <v>Cairn Group Ltd</v>
      </c>
    </row>
    <row r="263" spans="1:14" ht="15.75" x14ac:dyDescent="0.5">
      <c r="A263" s="7"/>
      <c r="B263" s="26"/>
      <c r="C263" s="26"/>
      <c r="D263" s="12">
        <v>1159736.71</v>
      </c>
      <c r="E263" s="13" t="s">
        <v>596</v>
      </c>
      <c r="F263" s="27">
        <v>44757</v>
      </c>
      <c r="G263" s="27">
        <v>44483</v>
      </c>
      <c r="H263" s="14">
        <v>3197188.34</v>
      </c>
      <c r="I263" s="15">
        <v>1</v>
      </c>
      <c r="J263" s="13" t="s">
        <v>311</v>
      </c>
      <c r="K263" s="36">
        <f>D263*VLOOKUP(L263,Assumptions!$B$5:$C$11,2,FALSE)</f>
        <v>39778.969152999998</v>
      </c>
      <c r="L263" s="39" t="s">
        <v>4889</v>
      </c>
      <c r="M263" s="46">
        <f>DATE(YEAR(F263),MONTH(F263),1)</f>
        <v>44743</v>
      </c>
      <c r="N263" s="47" t="str">
        <f>IF(B263="",N262,B263)</f>
        <v>Cairn Group Ltd</v>
      </c>
    </row>
    <row r="264" spans="1:14" ht="15.75" x14ac:dyDescent="0.5">
      <c r="A264" s="7"/>
      <c r="B264" s="26"/>
      <c r="C264" s="26"/>
      <c r="D264" s="12">
        <v>1123509.77</v>
      </c>
      <c r="E264" s="13" t="s">
        <v>597</v>
      </c>
      <c r="F264" s="27">
        <v>44757</v>
      </c>
      <c r="G264" s="27">
        <v>44483</v>
      </c>
      <c r="H264" s="14">
        <v>2306768.7000000002</v>
      </c>
      <c r="I264" s="15">
        <v>617</v>
      </c>
      <c r="J264" s="13" t="s">
        <v>331</v>
      </c>
      <c r="K264" s="36">
        <f>D264*VLOOKUP(L264,Assumptions!$B$5:$C$11,2,FALSE)</f>
        <v>38536.385110999996</v>
      </c>
      <c r="L264" s="39" t="s">
        <v>4889</v>
      </c>
      <c r="M264" s="46">
        <f>DATE(YEAR(F264),MONTH(F264),1)</f>
        <v>44743</v>
      </c>
      <c r="N264" s="47" t="str">
        <f>IF(B264="",N263,B264)</f>
        <v>Cairn Group Ltd</v>
      </c>
    </row>
    <row r="265" spans="1:14" ht="15.75" x14ac:dyDescent="0.5">
      <c r="A265" s="7"/>
      <c r="B265" s="26"/>
      <c r="C265" s="26"/>
      <c r="D265" s="12">
        <v>1035199.93</v>
      </c>
      <c r="E265" s="13" t="s">
        <v>598</v>
      </c>
      <c r="F265" s="27">
        <v>44757</v>
      </c>
      <c r="G265" s="27">
        <v>44483</v>
      </c>
      <c r="H265" s="14">
        <v>2704431.4</v>
      </c>
      <c r="I265" s="15">
        <v>1</v>
      </c>
      <c r="J265" s="13" t="s">
        <v>310</v>
      </c>
      <c r="K265" s="36">
        <f>D265*VLOOKUP(L265,Assumptions!$B$5:$C$11,2,FALSE)</f>
        <v>35507.357598999995</v>
      </c>
      <c r="L265" s="39" t="s">
        <v>4889</v>
      </c>
      <c r="M265" s="46">
        <f>DATE(YEAR(F265),MONTH(F265),1)</f>
        <v>44743</v>
      </c>
      <c r="N265" s="47" t="str">
        <f>IF(B265="",N264,B265)</f>
        <v>Cairn Group Ltd</v>
      </c>
    </row>
    <row r="266" spans="1:14" ht="15.75" x14ac:dyDescent="0.5">
      <c r="A266" s="7"/>
      <c r="B266" s="26"/>
      <c r="C266" s="26"/>
      <c r="D266" s="12">
        <v>846381.83</v>
      </c>
      <c r="E266" s="13" t="s">
        <v>599</v>
      </c>
      <c r="F266" s="27">
        <v>44757</v>
      </c>
      <c r="G266" s="27">
        <v>44483</v>
      </c>
      <c r="H266" s="14">
        <v>2909137.62</v>
      </c>
      <c r="I266" s="15">
        <v>1</v>
      </c>
      <c r="J266" s="13" t="s">
        <v>309</v>
      </c>
      <c r="K266" s="36">
        <f>D266*VLOOKUP(L266,Assumptions!$B$5:$C$11,2,FALSE)</f>
        <v>29030.896768999995</v>
      </c>
      <c r="L266" s="39" t="s">
        <v>4889</v>
      </c>
      <c r="M266" s="46">
        <f>DATE(YEAR(F266),MONTH(F266),1)</f>
        <v>44743</v>
      </c>
      <c r="N266" s="47" t="str">
        <f>IF(B266="",N265,B266)</f>
        <v>Cairn Group Ltd</v>
      </c>
    </row>
    <row r="267" spans="1:14" ht="15.75" x14ac:dyDescent="0.5">
      <c r="A267" s="7"/>
      <c r="B267" s="26"/>
      <c r="C267" s="26"/>
      <c r="D267" s="12">
        <v>1074200.95</v>
      </c>
      <c r="E267" s="13" t="s">
        <v>600</v>
      </c>
      <c r="F267" s="27">
        <v>44757</v>
      </c>
      <c r="G267" s="27">
        <v>44483</v>
      </c>
      <c r="H267" s="14">
        <v>3211634.37</v>
      </c>
      <c r="I267" s="15">
        <v>1</v>
      </c>
      <c r="J267" s="13" t="s">
        <v>318</v>
      </c>
      <c r="K267" s="36">
        <f>D267*VLOOKUP(L267,Assumptions!$B$5:$C$11,2,FALSE)</f>
        <v>36845.092584999999</v>
      </c>
      <c r="L267" s="39" t="s">
        <v>4889</v>
      </c>
      <c r="M267" s="46">
        <f>DATE(YEAR(F267),MONTH(F267),1)</f>
        <v>44743</v>
      </c>
      <c r="N267" s="47" t="str">
        <f>IF(B267="",N266,B267)</f>
        <v>Cairn Group Ltd</v>
      </c>
    </row>
    <row r="268" spans="1:14" ht="15.75" x14ac:dyDescent="0.5">
      <c r="A268" s="7"/>
      <c r="B268" s="26"/>
      <c r="C268" s="26"/>
      <c r="D268" s="12">
        <v>1078963.3999999999</v>
      </c>
      <c r="E268" s="13" t="s">
        <v>601</v>
      </c>
      <c r="F268" s="27">
        <v>44757</v>
      </c>
      <c r="G268" s="27">
        <v>44483</v>
      </c>
      <c r="H268" s="14">
        <v>3352991.26</v>
      </c>
      <c r="I268" s="15">
        <v>617</v>
      </c>
      <c r="J268" s="13" t="s">
        <v>321</v>
      </c>
      <c r="K268" s="36">
        <f>D268*VLOOKUP(L268,Assumptions!$B$5:$C$11,2,FALSE)</f>
        <v>37008.444619999995</v>
      </c>
      <c r="L268" s="39" t="s">
        <v>4889</v>
      </c>
      <c r="M268" s="46">
        <f>DATE(YEAR(F268),MONTH(F268),1)</f>
        <v>44743</v>
      </c>
      <c r="N268" s="47" t="str">
        <f>IF(B268="",N267,B268)</f>
        <v>Cairn Group Ltd</v>
      </c>
    </row>
    <row r="269" spans="1:14" ht="15.75" x14ac:dyDescent="0.5">
      <c r="A269" s="7"/>
      <c r="B269" s="26"/>
      <c r="C269" s="26"/>
      <c r="D269" s="12">
        <v>1086616.45</v>
      </c>
      <c r="E269" s="13" t="s">
        <v>602</v>
      </c>
      <c r="F269" s="27">
        <v>44757</v>
      </c>
      <c r="G269" s="27">
        <v>44483</v>
      </c>
      <c r="H269" s="14">
        <v>3134630.28</v>
      </c>
      <c r="I269" s="15">
        <v>617</v>
      </c>
      <c r="J269" s="13" t="s">
        <v>305</v>
      </c>
      <c r="K269" s="36">
        <f>D269*VLOOKUP(L269,Assumptions!$B$5:$C$11,2,FALSE)</f>
        <v>37270.944234999995</v>
      </c>
      <c r="L269" s="39" t="s">
        <v>4889</v>
      </c>
      <c r="M269" s="46">
        <f>DATE(YEAR(F269),MONTH(F269),1)</f>
        <v>44743</v>
      </c>
      <c r="N269" s="47" t="str">
        <f>IF(B269="",N268,B269)</f>
        <v>Cairn Group Ltd</v>
      </c>
    </row>
    <row r="270" spans="1:14" ht="15.75" x14ac:dyDescent="0.5">
      <c r="A270" s="7"/>
      <c r="B270" s="26"/>
      <c r="C270" s="26"/>
      <c r="D270" s="12">
        <v>1109220.01</v>
      </c>
      <c r="E270" s="13" t="s">
        <v>603</v>
      </c>
      <c r="F270" s="27">
        <v>44757</v>
      </c>
      <c r="G270" s="27">
        <v>44483</v>
      </c>
      <c r="H270" s="14">
        <v>3725737.16</v>
      </c>
      <c r="I270" s="15">
        <v>1</v>
      </c>
      <c r="J270" s="13" t="s">
        <v>304</v>
      </c>
      <c r="K270" s="36">
        <f>D270*VLOOKUP(L270,Assumptions!$B$5:$C$11,2,FALSE)</f>
        <v>38046.246342999999</v>
      </c>
      <c r="L270" s="39" t="s">
        <v>4889</v>
      </c>
      <c r="M270" s="46">
        <f>DATE(YEAR(F270),MONTH(F270),1)</f>
        <v>44743</v>
      </c>
      <c r="N270" s="47" t="str">
        <f>IF(B270="",N269,B270)</f>
        <v>Cairn Group Ltd</v>
      </c>
    </row>
    <row r="271" spans="1:14" ht="15.75" x14ac:dyDescent="0.5">
      <c r="A271" s="7"/>
      <c r="B271" s="26"/>
      <c r="C271" s="26"/>
      <c r="D271" s="12">
        <v>949578.23999999999</v>
      </c>
      <c r="E271" s="13" t="s">
        <v>604</v>
      </c>
      <c r="F271" s="27">
        <v>44757</v>
      </c>
      <c r="G271" s="27">
        <v>44483</v>
      </c>
      <c r="H271" s="14">
        <v>2780333.79</v>
      </c>
      <c r="I271" s="15">
        <v>617</v>
      </c>
      <c r="J271" s="13" t="s">
        <v>332</v>
      </c>
      <c r="K271" s="36">
        <f>D271*VLOOKUP(L271,Assumptions!$B$5:$C$11,2,FALSE)</f>
        <v>32570.533631999999</v>
      </c>
      <c r="L271" s="39" t="s">
        <v>4889</v>
      </c>
      <c r="M271" s="46">
        <f>DATE(YEAR(F271),MONTH(F271),1)</f>
        <v>44743</v>
      </c>
      <c r="N271" s="47" t="str">
        <f>IF(B271="",N270,B271)</f>
        <v>Cairn Group Ltd</v>
      </c>
    </row>
    <row r="272" spans="1:14" ht="15.75" x14ac:dyDescent="0.5">
      <c r="A272" s="7"/>
      <c r="B272" s="26"/>
      <c r="C272" s="26"/>
      <c r="D272" s="12">
        <v>962546.48</v>
      </c>
      <c r="E272" s="13" t="s">
        <v>605</v>
      </c>
      <c r="F272" s="27">
        <v>44757</v>
      </c>
      <c r="G272" s="27">
        <v>44483</v>
      </c>
      <c r="H272" s="14">
        <v>3064316.16</v>
      </c>
      <c r="I272" s="15">
        <v>617</v>
      </c>
      <c r="J272" s="13" t="s">
        <v>301</v>
      </c>
      <c r="K272" s="36">
        <f>D272*VLOOKUP(L272,Assumptions!$B$5:$C$11,2,FALSE)</f>
        <v>33015.344263999999</v>
      </c>
      <c r="L272" s="39" t="s">
        <v>4889</v>
      </c>
      <c r="M272" s="46">
        <f>DATE(YEAR(F272),MONTH(F272),1)</f>
        <v>44743</v>
      </c>
      <c r="N272" s="47" t="str">
        <f>IF(B272="",N271,B272)</f>
        <v>Cairn Group Ltd</v>
      </c>
    </row>
    <row r="273" spans="1:14" ht="15.75" x14ac:dyDescent="0.5">
      <c r="A273" s="7"/>
      <c r="B273" s="26"/>
      <c r="C273" s="26"/>
      <c r="D273" s="12">
        <v>1174337.78</v>
      </c>
      <c r="E273" s="13" t="s">
        <v>606</v>
      </c>
      <c r="F273" s="27">
        <v>44757</v>
      </c>
      <c r="G273" s="27">
        <v>44483</v>
      </c>
      <c r="H273" s="14">
        <v>3052078.88</v>
      </c>
      <c r="I273" s="15">
        <v>1</v>
      </c>
      <c r="J273" s="13" t="s">
        <v>312</v>
      </c>
      <c r="K273" s="36">
        <f>D273*VLOOKUP(L273,Assumptions!$B$5:$C$11,2,FALSE)</f>
        <v>40279.785853999994</v>
      </c>
      <c r="L273" s="39" t="s">
        <v>4889</v>
      </c>
      <c r="M273" s="46">
        <f>DATE(YEAR(F273),MONTH(F273),1)</f>
        <v>44743</v>
      </c>
      <c r="N273" s="47" t="str">
        <f>IF(B273="",N272,B273)</f>
        <v>Cairn Group Ltd</v>
      </c>
    </row>
    <row r="274" spans="1:14" ht="15.75" x14ac:dyDescent="0.5">
      <c r="A274" s="7"/>
      <c r="B274" s="26"/>
      <c r="C274" s="26"/>
      <c r="D274" s="12">
        <v>1048534.96</v>
      </c>
      <c r="E274" s="13" t="s">
        <v>595</v>
      </c>
      <c r="F274" s="27">
        <v>44757</v>
      </c>
      <c r="G274" s="27">
        <v>44483</v>
      </c>
      <c r="H274" s="14">
        <v>2487276.11</v>
      </c>
      <c r="I274" s="15">
        <v>19</v>
      </c>
      <c r="J274" s="13" t="s">
        <v>330</v>
      </c>
      <c r="K274" s="36">
        <f>D274*VLOOKUP(L274,Assumptions!$B$5:$C$11,2,FALSE)</f>
        <v>35964.749127999996</v>
      </c>
      <c r="L274" s="39" t="s">
        <v>4889</v>
      </c>
      <c r="M274" s="46">
        <f>DATE(YEAR(F274),MONTH(F274),1)</f>
        <v>44743</v>
      </c>
      <c r="N274" s="47" t="str">
        <f>IF(B274="",N273,B274)</f>
        <v>Cairn Group Ltd</v>
      </c>
    </row>
    <row r="275" spans="1:14" ht="15.75" x14ac:dyDescent="0.5">
      <c r="A275" s="7"/>
      <c r="B275" s="26"/>
      <c r="C275" s="26"/>
      <c r="D275" s="12">
        <v>1351861.06</v>
      </c>
      <c r="E275" s="13" t="s">
        <v>607</v>
      </c>
      <c r="F275" s="27">
        <v>44757</v>
      </c>
      <c r="G275" s="27">
        <v>44483</v>
      </c>
      <c r="H275" s="14">
        <v>2207558.5299999998</v>
      </c>
      <c r="I275" s="15">
        <v>617</v>
      </c>
      <c r="J275" s="13" t="s">
        <v>337</v>
      </c>
      <c r="K275" s="36">
        <f>D275*VLOOKUP(L275,Assumptions!$B$5:$C$11,2,FALSE)</f>
        <v>46368.834358</v>
      </c>
      <c r="L275" s="39" t="s">
        <v>4889</v>
      </c>
      <c r="M275" s="46">
        <f>DATE(YEAR(F275),MONTH(F275),1)</f>
        <v>44743</v>
      </c>
      <c r="N275" s="47" t="str">
        <f>IF(B275="",N274,B275)</f>
        <v>Cairn Group Ltd</v>
      </c>
    </row>
    <row r="276" spans="1:14" ht="15.75" x14ac:dyDescent="0.5">
      <c r="A276" s="7"/>
      <c r="B276" s="26"/>
      <c r="C276" s="26"/>
      <c r="D276" s="12">
        <v>23358.95</v>
      </c>
      <c r="E276" s="13" t="s">
        <v>608</v>
      </c>
      <c r="F276" s="27">
        <v>44599</v>
      </c>
      <c r="G276" s="27">
        <v>44533</v>
      </c>
      <c r="H276" s="14">
        <v>3437742.82</v>
      </c>
      <c r="I276" s="15">
        <v>2</v>
      </c>
      <c r="J276" s="13" t="s">
        <v>300</v>
      </c>
      <c r="K276" s="36">
        <f>D276*VLOOKUP(L276,Assumptions!$B$5:$C$11,2,FALSE)</f>
        <v>801.21198499999991</v>
      </c>
      <c r="L276" s="39" t="s">
        <v>4889</v>
      </c>
      <c r="M276" s="46">
        <f>DATE(YEAR(F276),MONTH(F276),1)</f>
        <v>44593</v>
      </c>
      <c r="N276" s="47" t="str">
        <f>IF(B276="",N275,B276)</f>
        <v>Cairn Group Ltd</v>
      </c>
    </row>
    <row r="277" spans="1:14" ht="15.75" x14ac:dyDescent="0.5">
      <c r="A277" s="7"/>
      <c r="B277" s="26"/>
      <c r="C277" s="26"/>
      <c r="D277" s="12">
        <v>33222.080000000002</v>
      </c>
      <c r="E277" s="13" t="s">
        <v>609</v>
      </c>
      <c r="F277" s="27">
        <v>44599</v>
      </c>
      <c r="G277" s="27">
        <v>44533</v>
      </c>
      <c r="H277" s="14">
        <v>2385204.67</v>
      </c>
      <c r="I277" s="15">
        <v>2</v>
      </c>
      <c r="J277" s="13" t="s">
        <v>330</v>
      </c>
      <c r="K277" s="36">
        <f>D277*VLOOKUP(L277,Assumptions!$B$5:$C$11,2,FALSE)</f>
        <v>1139.5173439999999</v>
      </c>
      <c r="L277" s="39" t="s">
        <v>4889</v>
      </c>
      <c r="M277" s="46">
        <f>DATE(YEAR(F277),MONTH(F277),1)</f>
        <v>44593</v>
      </c>
      <c r="N277" s="47" t="str">
        <f>IF(B277="",N276,B277)</f>
        <v>Cairn Group Ltd</v>
      </c>
    </row>
    <row r="278" spans="1:14" ht="15.75" x14ac:dyDescent="0.5">
      <c r="A278" s="7"/>
      <c r="B278" s="26"/>
      <c r="C278" s="26"/>
      <c r="D278" s="12">
        <v>30568.44</v>
      </c>
      <c r="E278" s="13" t="s">
        <v>610</v>
      </c>
      <c r="F278" s="27">
        <v>44599</v>
      </c>
      <c r="G278" s="27">
        <v>44533</v>
      </c>
      <c r="H278" s="14">
        <v>3166863.62</v>
      </c>
      <c r="I278" s="15">
        <v>141</v>
      </c>
      <c r="J278" s="13" t="s">
        <v>301</v>
      </c>
      <c r="K278" s="36">
        <f>D278*VLOOKUP(L278,Assumptions!$B$5:$C$11,2,FALSE)</f>
        <v>1048.497492</v>
      </c>
      <c r="L278" s="39" t="s">
        <v>4889</v>
      </c>
      <c r="M278" s="46">
        <f>DATE(YEAR(F278),MONTH(F278),1)</f>
        <v>44593</v>
      </c>
      <c r="N278" s="47" t="str">
        <f>IF(B278="",N277,B278)</f>
        <v>Cairn Group Ltd</v>
      </c>
    </row>
    <row r="279" spans="1:14" ht="15.75" x14ac:dyDescent="0.5">
      <c r="A279" s="7"/>
      <c r="B279" s="26"/>
      <c r="C279" s="26"/>
      <c r="D279" s="12">
        <v>22846.7</v>
      </c>
      <c r="E279" s="13" t="s">
        <v>611</v>
      </c>
      <c r="F279" s="27">
        <v>44637</v>
      </c>
      <c r="G279" s="27">
        <v>44552</v>
      </c>
      <c r="H279" s="14">
        <v>3604370.43</v>
      </c>
      <c r="I279" s="15">
        <v>2.6</v>
      </c>
      <c r="J279" s="13" t="s">
        <v>300</v>
      </c>
      <c r="K279" s="36">
        <f>D279*VLOOKUP(L279,Assumptions!$B$5:$C$11,2,FALSE)</f>
        <v>783.64180999999996</v>
      </c>
      <c r="L279" s="39" t="s">
        <v>4889</v>
      </c>
      <c r="M279" s="46">
        <f>DATE(YEAR(F279),MONTH(F279),1)</f>
        <v>44621</v>
      </c>
      <c r="N279" s="47" t="str">
        <f>IF(B279="",N278,B279)</f>
        <v>Cairn Group Ltd</v>
      </c>
    </row>
    <row r="280" spans="1:14" ht="15.75" x14ac:dyDescent="0.5">
      <c r="A280" s="7"/>
      <c r="B280" s="26"/>
      <c r="C280" s="26"/>
      <c r="D280" s="12">
        <v>21149.27</v>
      </c>
      <c r="E280" s="13" t="s">
        <v>612</v>
      </c>
      <c r="F280" s="27">
        <v>44637</v>
      </c>
      <c r="G280" s="27">
        <v>44552</v>
      </c>
      <c r="H280" s="14">
        <v>2681866.34</v>
      </c>
      <c r="I280" s="15">
        <v>2.6</v>
      </c>
      <c r="J280" s="13" t="s">
        <v>330</v>
      </c>
      <c r="K280" s="36">
        <f>D280*VLOOKUP(L280,Assumptions!$B$5:$C$11,2,FALSE)</f>
        <v>725.41996099999994</v>
      </c>
      <c r="L280" s="39" t="s">
        <v>4889</v>
      </c>
      <c r="M280" s="46">
        <f>DATE(YEAR(F280),MONTH(F280),1)</f>
        <v>44621</v>
      </c>
      <c r="N280" s="47" t="str">
        <f>IF(B280="",N279,B280)</f>
        <v>Cairn Group Ltd</v>
      </c>
    </row>
    <row r="281" spans="1:14" ht="15.75" x14ac:dyDescent="0.5">
      <c r="A281" s="7"/>
      <c r="B281" s="26"/>
      <c r="C281" s="26"/>
      <c r="D281" s="12">
        <v>28394.74</v>
      </c>
      <c r="E281" s="13" t="s">
        <v>613</v>
      </c>
      <c r="F281" s="27">
        <v>44637</v>
      </c>
      <c r="G281" s="27">
        <v>44552</v>
      </c>
      <c r="H281" s="14">
        <v>3227780.73</v>
      </c>
      <c r="I281" s="15">
        <v>1</v>
      </c>
      <c r="J281" s="13" t="s">
        <v>304</v>
      </c>
      <c r="K281" s="36">
        <f>D281*VLOOKUP(L281,Assumptions!$B$5:$C$11,2,FALSE)</f>
        <v>973.93958199999997</v>
      </c>
      <c r="L281" s="39" t="s">
        <v>4889</v>
      </c>
      <c r="M281" s="46">
        <f>DATE(YEAR(F281),MONTH(F281),1)</f>
        <v>44621</v>
      </c>
      <c r="N281" s="47" t="str">
        <f>IF(B281="",N280,B281)</f>
        <v>Cairn Group Ltd</v>
      </c>
    </row>
    <row r="282" spans="1:14" ht="15.75" x14ac:dyDescent="0.5">
      <c r="A282" s="7"/>
      <c r="B282" s="26"/>
      <c r="C282" s="26"/>
      <c r="D282" s="12">
        <v>21131.09</v>
      </c>
      <c r="E282" s="13" t="s">
        <v>614</v>
      </c>
      <c r="F282" s="27">
        <v>44637</v>
      </c>
      <c r="G282" s="27">
        <v>44552</v>
      </c>
      <c r="H282" s="14">
        <v>2286225.83</v>
      </c>
      <c r="I282" s="15">
        <v>60</v>
      </c>
      <c r="J282" s="13" t="s">
        <v>305</v>
      </c>
      <c r="K282" s="36">
        <f>D282*VLOOKUP(L282,Assumptions!$B$5:$C$11,2,FALSE)</f>
        <v>724.79638699999998</v>
      </c>
      <c r="L282" s="39" t="s">
        <v>4889</v>
      </c>
      <c r="M282" s="46">
        <f>DATE(YEAR(F282),MONTH(F282),1)</f>
        <v>44621</v>
      </c>
      <c r="N282" s="47" t="str">
        <f>IF(B282="",N281,B282)</f>
        <v>Cairn Group Ltd</v>
      </c>
    </row>
    <row r="283" spans="1:14" ht="15.75" x14ac:dyDescent="0.5">
      <c r="A283" s="7"/>
      <c r="B283" s="26"/>
      <c r="C283" s="26"/>
      <c r="D283" s="12">
        <v>25585.05</v>
      </c>
      <c r="E283" s="13" t="s">
        <v>615</v>
      </c>
      <c r="F283" s="27">
        <v>44637</v>
      </c>
      <c r="G283" s="27">
        <v>44552</v>
      </c>
      <c r="H283" s="14">
        <v>3159654.53</v>
      </c>
      <c r="I283" s="15">
        <v>64</v>
      </c>
      <c r="J283" s="13" t="s">
        <v>301</v>
      </c>
      <c r="K283" s="36">
        <f>D283*VLOOKUP(L283,Assumptions!$B$5:$C$11,2,FALSE)</f>
        <v>877.56721499999992</v>
      </c>
      <c r="L283" s="39" t="s">
        <v>4889</v>
      </c>
      <c r="M283" s="46">
        <f>DATE(YEAR(F283),MONTH(F283),1)</f>
        <v>44621</v>
      </c>
      <c r="N283" s="47" t="str">
        <f>IF(B283="",N282,B283)</f>
        <v>Cairn Group Ltd</v>
      </c>
    </row>
    <row r="284" spans="1:14" ht="15.75" x14ac:dyDescent="0.5">
      <c r="A284" s="7"/>
      <c r="B284" s="26"/>
      <c r="C284" s="26"/>
      <c r="D284" s="12">
        <v>355712.22</v>
      </c>
      <c r="E284" s="13" t="s">
        <v>616</v>
      </c>
      <c r="F284" s="27">
        <v>44725</v>
      </c>
      <c r="G284" s="27">
        <v>44610</v>
      </c>
      <c r="H284" s="14">
        <v>2885763.65</v>
      </c>
      <c r="I284" s="15">
        <v>50</v>
      </c>
      <c r="J284" s="13" t="s">
        <v>330</v>
      </c>
      <c r="K284" s="36">
        <f>D284*VLOOKUP(L284,Assumptions!$B$5:$C$11,2,FALSE)</f>
        <v>12200.929145999999</v>
      </c>
      <c r="L284" s="39" t="s">
        <v>4889</v>
      </c>
      <c r="M284" s="46">
        <f>DATE(YEAR(F284),MONTH(F284),1)</f>
        <v>44713</v>
      </c>
      <c r="N284" s="47" t="str">
        <f>IF(B284="",N283,B284)</f>
        <v>Cairn Group Ltd</v>
      </c>
    </row>
    <row r="285" spans="1:14" ht="15.75" x14ac:dyDescent="0.5">
      <c r="A285" s="7"/>
      <c r="B285" s="26"/>
      <c r="C285" s="26"/>
      <c r="D285" s="12">
        <v>422308.25</v>
      </c>
      <c r="E285" s="13" t="s">
        <v>617</v>
      </c>
      <c r="F285" s="27">
        <v>44725</v>
      </c>
      <c r="G285" s="27">
        <v>44610</v>
      </c>
      <c r="H285" s="14">
        <v>2893135.78</v>
      </c>
      <c r="I285" s="15">
        <v>644</v>
      </c>
      <c r="J285" s="13" t="s">
        <v>338</v>
      </c>
      <c r="K285" s="36">
        <f>D285*VLOOKUP(L285,Assumptions!$B$5:$C$11,2,FALSE)</f>
        <v>14485.172974999999</v>
      </c>
      <c r="L285" s="39" t="s">
        <v>4889</v>
      </c>
      <c r="M285" s="46">
        <f>DATE(YEAR(F285),MONTH(F285),1)</f>
        <v>44713</v>
      </c>
      <c r="N285" s="47" t="str">
        <f>IF(B285="",N284,B285)</f>
        <v>Cairn Group Ltd</v>
      </c>
    </row>
    <row r="286" spans="1:14" ht="15.75" x14ac:dyDescent="0.5">
      <c r="A286" s="7"/>
      <c r="B286" s="26"/>
      <c r="C286" s="26"/>
      <c r="D286" s="12">
        <v>303660.99</v>
      </c>
      <c r="E286" s="13" t="s">
        <v>618</v>
      </c>
      <c r="F286" s="27">
        <v>44725</v>
      </c>
      <c r="G286" s="27">
        <v>44610</v>
      </c>
      <c r="H286" s="14">
        <v>2309366.12</v>
      </c>
      <c r="I286" s="15">
        <v>50</v>
      </c>
      <c r="J286" s="13" t="s">
        <v>327</v>
      </c>
      <c r="K286" s="36">
        <f>D286*VLOOKUP(L286,Assumptions!$B$5:$C$11,2,FALSE)</f>
        <v>10415.571956999998</v>
      </c>
      <c r="L286" s="39" t="s">
        <v>4889</v>
      </c>
      <c r="M286" s="46">
        <f>DATE(YEAR(F286),MONTH(F286),1)</f>
        <v>44713</v>
      </c>
      <c r="N286" s="47" t="str">
        <f>IF(B286="",N285,B286)</f>
        <v>Cairn Group Ltd</v>
      </c>
    </row>
    <row r="287" spans="1:14" ht="15.75" x14ac:dyDescent="0.5">
      <c r="A287" s="7"/>
      <c r="B287" s="26"/>
      <c r="C287" s="26"/>
      <c r="D287" s="12">
        <v>376573.9</v>
      </c>
      <c r="E287" s="13" t="s">
        <v>618</v>
      </c>
      <c r="F287" s="27">
        <v>44725</v>
      </c>
      <c r="G287" s="27">
        <v>44610</v>
      </c>
      <c r="H287" s="14">
        <v>2515174.4700000002</v>
      </c>
      <c r="I287" s="15">
        <v>2</v>
      </c>
      <c r="J287" s="13" t="s">
        <v>327</v>
      </c>
      <c r="K287" s="36">
        <f>D287*VLOOKUP(L287,Assumptions!$B$5:$C$11,2,FALSE)</f>
        <v>12916.484769999999</v>
      </c>
      <c r="L287" s="39" t="s">
        <v>4889</v>
      </c>
      <c r="M287" s="46">
        <f>DATE(YEAR(F287),MONTH(F287),1)</f>
        <v>44713</v>
      </c>
      <c r="N287" s="47" t="str">
        <f>IF(B287="",N286,B287)</f>
        <v>Cairn Group Ltd</v>
      </c>
    </row>
    <row r="288" spans="1:14" ht="15.75" x14ac:dyDescent="0.5">
      <c r="A288" s="7"/>
      <c r="B288" s="26"/>
      <c r="C288" s="26"/>
      <c r="D288" s="12">
        <v>420028.48</v>
      </c>
      <c r="E288" s="13" t="s">
        <v>619</v>
      </c>
      <c r="F288" s="27">
        <v>44725</v>
      </c>
      <c r="G288" s="27">
        <v>44610</v>
      </c>
      <c r="H288" s="14">
        <v>3518998.56</v>
      </c>
      <c r="I288" s="15">
        <v>623</v>
      </c>
      <c r="J288" s="13" t="s">
        <v>305</v>
      </c>
      <c r="K288" s="36">
        <f>D288*VLOOKUP(L288,Assumptions!$B$5:$C$11,2,FALSE)</f>
        <v>14406.976863999998</v>
      </c>
      <c r="L288" s="39" t="s">
        <v>4889</v>
      </c>
      <c r="M288" s="46">
        <f>DATE(YEAR(F288),MONTH(F288),1)</f>
        <v>44713</v>
      </c>
      <c r="N288" s="47" t="str">
        <f>IF(B288="",N287,B288)</f>
        <v>Cairn Group Ltd</v>
      </c>
    </row>
    <row r="289" spans="1:14" ht="15.75" x14ac:dyDescent="0.5">
      <c r="A289" s="7"/>
      <c r="B289" s="26"/>
      <c r="C289" s="26"/>
      <c r="D289" s="12">
        <v>436631.44</v>
      </c>
      <c r="E289" s="13" t="s">
        <v>620</v>
      </c>
      <c r="F289" s="27">
        <v>44725</v>
      </c>
      <c r="G289" s="27">
        <v>44610</v>
      </c>
      <c r="H289" s="14">
        <v>3588179.76</v>
      </c>
      <c r="I289" s="15">
        <v>1</v>
      </c>
      <c r="J289" s="13" t="s">
        <v>304</v>
      </c>
      <c r="K289" s="36">
        <f>D289*VLOOKUP(L289,Assumptions!$B$5:$C$11,2,FALSE)</f>
        <v>14976.458391999999</v>
      </c>
      <c r="L289" s="39" t="s">
        <v>4889</v>
      </c>
      <c r="M289" s="46">
        <f>DATE(YEAR(F289),MONTH(F289),1)</f>
        <v>44713</v>
      </c>
      <c r="N289" s="47" t="str">
        <f>IF(B289="",N288,B289)</f>
        <v>Cairn Group Ltd</v>
      </c>
    </row>
    <row r="290" spans="1:14" ht="15.75" x14ac:dyDescent="0.5">
      <c r="A290" s="7"/>
      <c r="B290" s="26"/>
      <c r="C290" s="26"/>
      <c r="D290" s="12">
        <v>9502.7099999999991</v>
      </c>
      <c r="E290" s="13" t="s">
        <v>621</v>
      </c>
      <c r="F290" s="27">
        <v>44768</v>
      </c>
      <c r="G290" s="27">
        <v>44622</v>
      </c>
      <c r="H290" s="14">
        <v>2922722.22</v>
      </c>
      <c r="I290" s="15">
        <v>2</v>
      </c>
      <c r="J290" s="13" t="s">
        <v>327</v>
      </c>
      <c r="K290" s="36">
        <f>D290*VLOOKUP(L290,Assumptions!$B$5:$C$11,2,FALSE)</f>
        <v>325.94295299999993</v>
      </c>
      <c r="L290" s="39" t="s">
        <v>4889</v>
      </c>
      <c r="M290" s="46">
        <f>DATE(YEAR(F290),MONTH(F290),1)</f>
        <v>44743</v>
      </c>
      <c r="N290" s="47" t="str">
        <f>IF(B290="",N289,B290)</f>
        <v>Cairn Group Ltd</v>
      </c>
    </row>
    <row r="291" spans="1:14" ht="15.75" x14ac:dyDescent="0.5">
      <c r="A291" s="7"/>
      <c r="B291" s="26"/>
      <c r="C291" s="26"/>
      <c r="D291" s="12">
        <v>11716.35</v>
      </c>
      <c r="E291" s="13" t="s">
        <v>622</v>
      </c>
      <c r="F291" s="27">
        <v>44768</v>
      </c>
      <c r="G291" s="27">
        <v>44622</v>
      </c>
      <c r="H291" s="14">
        <v>2233163.19</v>
      </c>
      <c r="I291" s="15">
        <v>25</v>
      </c>
      <c r="J291" s="13" t="s">
        <v>322</v>
      </c>
      <c r="K291" s="36">
        <f>D291*VLOOKUP(L291,Assumptions!$B$5:$C$11,2,FALSE)</f>
        <v>401.87080499999996</v>
      </c>
      <c r="L291" s="39" t="s">
        <v>4889</v>
      </c>
      <c r="M291" s="46">
        <f>DATE(YEAR(F291),MONTH(F291),1)</f>
        <v>44743</v>
      </c>
      <c r="N291" s="47" t="str">
        <f>IF(B291="",N290,B291)</f>
        <v>Cairn Group Ltd</v>
      </c>
    </row>
    <row r="292" spans="1:14" ht="15.75" x14ac:dyDescent="0.5">
      <c r="A292" s="7"/>
      <c r="B292" s="26"/>
      <c r="C292" s="26"/>
      <c r="D292" s="12">
        <v>9972.36</v>
      </c>
      <c r="E292" s="13" t="s">
        <v>623</v>
      </c>
      <c r="F292" s="27">
        <v>44768</v>
      </c>
      <c r="G292" s="27">
        <v>44622</v>
      </c>
      <c r="H292" s="14">
        <v>3151667.98</v>
      </c>
      <c r="I292" s="15">
        <v>25</v>
      </c>
      <c r="J292" s="13" t="s">
        <v>328</v>
      </c>
      <c r="K292" s="36">
        <f>D292*VLOOKUP(L292,Assumptions!$B$5:$C$11,2,FALSE)</f>
        <v>342.05194799999998</v>
      </c>
      <c r="L292" s="39" t="s">
        <v>4889</v>
      </c>
      <c r="M292" s="46">
        <f>DATE(YEAR(F292),MONTH(F292),1)</f>
        <v>44743</v>
      </c>
      <c r="N292" s="47" t="str">
        <f>IF(B292="",N291,B292)</f>
        <v>Cairn Group Ltd</v>
      </c>
    </row>
    <row r="293" spans="1:14" ht="15.75" x14ac:dyDescent="0.5">
      <c r="A293" s="7"/>
      <c r="B293" s="26"/>
      <c r="C293" s="26"/>
      <c r="D293" s="12">
        <v>12367.3</v>
      </c>
      <c r="E293" s="13" t="s">
        <v>599</v>
      </c>
      <c r="F293" s="27">
        <v>44768</v>
      </c>
      <c r="G293" s="27">
        <v>44622</v>
      </c>
      <c r="H293" s="14">
        <v>2834976.06</v>
      </c>
      <c r="I293" s="15">
        <v>1</v>
      </c>
      <c r="J293" s="13" t="s">
        <v>309</v>
      </c>
      <c r="K293" s="36">
        <f>D293*VLOOKUP(L293,Assumptions!$B$5:$C$11,2,FALSE)</f>
        <v>424.19838999999996</v>
      </c>
      <c r="L293" s="39" t="s">
        <v>4889</v>
      </c>
      <c r="M293" s="46">
        <f>DATE(YEAR(F293),MONTH(F293),1)</f>
        <v>44743</v>
      </c>
      <c r="N293" s="47" t="str">
        <f>IF(B293="",N292,B293)</f>
        <v>Cairn Group Ltd</v>
      </c>
    </row>
    <row r="294" spans="1:14" ht="15.75" x14ac:dyDescent="0.5">
      <c r="A294" s="7"/>
      <c r="B294" s="26"/>
      <c r="C294" s="26"/>
      <c r="D294" s="12">
        <v>8536.2900000000009</v>
      </c>
      <c r="E294" s="13" t="s">
        <v>596</v>
      </c>
      <c r="F294" s="27">
        <v>44768</v>
      </c>
      <c r="G294" s="27">
        <v>44622</v>
      </c>
      <c r="H294" s="14">
        <v>2299613.62</v>
      </c>
      <c r="I294" s="15">
        <v>1</v>
      </c>
      <c r="J294" s="13" t="s">
        <v>311</v>
      </c>
      <c r="K294" s="36">
        <f>D294*VLOOKUP(L294,Assumptions!$B$5:$C$11,2,FALSE)</f>
        <v>292.79474700000003</v>
      </c>
      <c r="L294" s="39" t="s">
        <v>4889</v>
      </c>
      <c r="M294" s="46">
        <f>DATE(YEAR(F294),MONTH(F294),1)</f>
        <v>44743</v>
      </c>
      <c r="N294" s="47" t="str">
        <f>IF(B294="",N293,B294)</f>
        <v>Cairn Group Ltd</v>
      </c>
    </row>
    <row r="295" spans="1:14" ht="15.75" x14ac:dyDescent="0.5">
      <c r="A295" s="7"/>
      <c r="B295" s="26"/>
      <c r="C295" s="26"/>
      <c r="D295" s="12">
        <v>22778.799999999999</v>
      </c>
      <c r="E295" s="13" t="s">
        <v>624</v>
      </c>
      <c r="F295" s="27">
        <v>44686</v>
      </c>
      <c r="G295" s="27">
        <v>44643</v>
      </c>
      <c r="H295" s="14">
        <v>3194858.22</v>
      </c>
      <c r="I295" s="15">
        <v>40</v>
      </c>
      <c r="J295" s="13" t="s">
        <v>301</v>
      </c>
      <c r="K295" s="36">
        <f>D295*VLOOKUP(L295,Assumptions!$B$5:$C$11,2,FALSE)</f>
        <v>781.31283999999994</v>
      </c>
      <c r="L295" s="39" t="s">
        <v>4889</v>
      </c>
      <c r="M295" s="46">
        <f>DATE(YEAR(F295),MONTH(F295),1)</f>
        <v>44682</v>
      </c>
      <c r="N295" s="47" t="str">
        <f>IF(B295="",N294,B295)</f>
        <v>Cairn Group Ltd</v>
      </c>
    </row>
    <row r="296" spans="1:14" ht="15.75" x14ac:dyDescent="0.5">
      <c r="A296" s="7"/>
      <c r="B296" s="26"/>
      <c r="C296" s="26"/>
      <c r="D296" s="12">
        <v>20163.39</v>
      </c>
      <c r="E296" s="13" t="s">
        <v>625</v>
      </c>
      <c r="F296" s="27">
        <v>44686</v>
      </c>
      <c r="G296" s="27">
        <v>44643</v>
      </c>
      <c r="H296" s="14">
        <v>2974890.63</v>
      </c>
      <c r="I296" s="15">
        <v>2.6</v>
      </c>
      <c r="J296" s="13" t="s">
        <v>330</v>
      </c>
      <c r="K296" s="36">
        <f>D296*VLOOKUP(L296,Assumptions!$B$5:$C$11,2,FALSE)</f>
        <v>691.60427699999991</v>
      </c>
      <c r="L296" s="39" t="s">
        <v>4889</v>
      </c>
      <c r="M296" s="46">
        <f>DATE(YEAR(F296),MONTH(F296),1)</f>
        <v>44682</v>
      </c>
      <c r="N296" s="47" t="str">
        <f>IF(B296="",N295,B296)</f>
        <v>Cairn Group Ltd</v>
      </c>
    </row>
    <row r="297" spans="1:14" ht="15.75" x14ac:dyDescent="0.5">
      <c r="A297" s="7"/>
      <c r="B297" s="26"/>
      <c r="C297" s="26"/>
      <c r="D297" s="12">
        <v>19215.22</v>
      </c>
      <c r="E297" s="13" t="s">
        <v>626</v>
      </c>
      <c r="F297" s="27">
        <v>44686</v>
      </c>
      <c r="G297" s="27">
        <v>44643</v>
      </c>
      <c r="H297" s="14">
        <v>2647217.83</v>
      </c>
      <c r="I297" s="15">
        <v>2.6</v>
      </c>
      <c r="J297" s="13" t="s">
        <v>300</v>
      </c>
      <c r="K297" s="36">
        <f>D297*VLOOKUP(L297,Assumptions!$B$5:$C$11,2,FALSE)</f>
        <v>659.08204599999999</v>
      </c>
      <c r="L297" s="39" t="s">
        <v>4889</v>
      </c>
      <c r="M297" s="46">
        <f>DATE(YEAR(F297),MONTH(F297),1)</f>
        <v>44682</v>
      </c>
      <c r="N297" s="47" t="str">
        <f>IF(B297="",N296,B297)</f>
        <v>Cairn Group Ltd</v>
      </c>
    </row>
    <row r="298" spans="1:14" ht="15.75" x14ac:dyDescent="0.5">
      <c r="A298" s="7"/>
      <c r="B298" s="26"/>
      <c r="C298" s="26"/>
      <c r="D298" s="12">
        <v>22381.54</v>
      </c>
      <c r="E298" s="13" t="s">
        <v>627</v>
      </c>
      <c r="F298" s="27">
        <v>44686</v>
      </c>
      <c r="G298" s="27">
        <v>44643</v>
      </c>
      <c r="H298" s="14">
        <v>2910496.11</v>
      </c>
      <c r="I298" s="15">
        <v>34</v>
      </c>
      <c r="J298" s="13" t="s">
        <v>305</v>
      </c>
      <c r="K298" s="36">
        <f>D298*VLOOKUP(L298,Assumptions!$B$5:$C$11,2,FALSE)</f>
        <v>767.68682200000001</v>
      </c>
      <c r="L298" s="39" t="s">
        <v>4889</v>
      </c>
      <c r="M298" s="46">
        <f>DATE(YEAR(F298),MONTH(F298),1)</f>
        <v>44682</v>
      </c>
      <c r="N298" s="47" t="str">
        <f>IF(B298="",N297,B298)</f>
        <v>Cairn Group Ltd</v>
      </c>
    </row>
    <row r="299" spans="1:14" ht="15.75" x14ac:dyDescent="0.5">
      <c r="A299" s="7"/>
      <c r="B299" s="26"/>
      <c r="C299" s="26"/>
      <c r="D299" s="12">
        <v>22041.46</v>
      </c>
      <c r="E299" s="13" t="s">
        <v>628</v>
      </c>
      <c r="F299" s="27">
        <v>44686</v>
      </c>
      <c r="G299" s="27">
        <v>44643</v>
      </c>
      <c r="H299" s="14">
        <v>3438791.62</v>
      </c>
      <c r="I299" s="15">
        <v>1</v>
      </c>
      <c r="J299" s="13" t="s">
        <v>304</v>
      </c>
      <c r="K299" s="36">
        <f>D299*VLOOKUP(L299,Assumptions!$B$5:$C$11,2,FALSE)</f>
        <v>756.02207799999985</v>
      </c>
      <c r="L299" s="39" t="s">
        <v>4889</v>
      </c>
      <c r="M299" s="46">
        <f>DATE(YEAR(F299),MONTH(F299),1)</f>
        <v>44682</v>
      </c>
      <c r="N299" s="47" t="str">
        <f>IF(B299="",N298,B299)</f>
        <v>Cairn Group Ltd</v>
      </c>
    </row>
    <row r="300" spans="1:14" ht="15.75" x14ac:dyDescent="0.5">
      <c r="A300" s="7"/>
      <c r="B300" s="26"/>
      <c r="C300" s="26"/>
      <c r="D300" s="12">
        <v>25121.49</v>
      </c>
      <c r="E300" s="13" t="s">
        <v>629</v>
      </c>
      <c r="F300" s="27">
        <v>44713</v>
      </c>
      <c r="G300" s="27">
        <v>44643</v>
      </c>
      <c r="H300" s="14">
        <v>2220478.8199999998</v>
      </c>
      <c r="I300" s="15">
        <v>2.6</v>
      </c>
      <c r="J300" s="13" t="s">
        <v>300</v>
      </c>
      <c r="K300" s="36">
        <f>D300*VLOOKUP(L300,Assumptions!$B$5:$C$11,2,FALSE)</f>
        <v>861.66710699999999</v>
      </c>
      <c r="L300" s="39" t="s">
        <v>4889</v>
      </c>
      <c r="M300" s="46">
        <f>DATE(YEAR(F300),MONTH(F300),1)</f>
        <v>44713</v>
      </c>
      <c r="N300" s="47" t="str">
        <f>IF(B300="",N299,B300)</f>
        <v>Cairn Group Ltd</v>
      </c>
    </row>
    <row r="301" spans="1:14" ht="15.75" x14ac:dyDescent="0.5">
      <c r="A301" s="7"/>
      <c r="B301" s="26"/>
      <c r="C301" s="26"/>
      <c r="D301" s="12">
        <v>18295.669999999998</v>
      </c>
      <c r="E301" s="13" t="s">
        <v>616</v>
      </c>
      <c r="F301" s="27">
        <v>44713</v>
      </c>
      <c r="G301" s="27">
        <v>44643</v>
      </c>
      <c r="H301" s="14">
        <v>2810191.91</v>
      </c>
      <c r="I301" s="15">
        <v>2.6</v>
      </c>
      <c r="J301" s="13" t="s">
        <v>330</v>
      </c>
      <c r="K301" s="36">
        <f>D301*VLOOKUP(L301,Assumptions!$B$5:$C$11,2,FALSE)</f>
        <v>627.54148099999986</v>
      </c>
      <c r="L301" s="39" t="s">
        <v>4889</v>
      </c>
      <c r="M301" s="46">
        <f>DATE(YEAR(F301),MONTH(F301),1)</f>
        <v>44713</v>
      </c>
      <c r="N301" s="47" t="str">
        <f>IF(B301="",N300,B301)</f>
        <v>Cairn Group Ltd</v>
      </c>
    </row>
    <row r="302" spans="1:14" ht="15.75" x14ac:dyDescent="0.5">
      <c r="A302" s="7"/>
      <c r="B302" s="26"/>
      <c r="C302" s="26"/>
      <c r="D302" s="12">
        <v>25215.68</v>
      </c>
      <c r="E302" s="13" t="s">
        <v>630</v>
      </c>
      <c r="F302" s="27">
        <v>44713</v>
      </c>
      <c r="G302" s="27">
        <v>44643</v>
      </c>
      <c r="H302" s="14">
        <v>3635177.67</v>
      </c>
      <c r="I302" s="15">
        <v>46</v>
      </c>
      <c r="J302" s="13" t="s">
        <v>301</v>
      </c>
      <c r="K302" s="36">
        <f>D302*VLOOKUP(L302,Assumptions!$B$5:$C$11,2,FALSE)</f>
        <v>864.8978239999999</v>
      </c>
      <c r="L302" s="39" t="s">
        <v>4889</v>
      </c>
      <c r="M302" s="46">
        <f>DATE(YEAR(F302),MONTH(F302),1)</f>
        <v>44713</v>
      </c>
      <c r="N302" s="47" t="str">
        <f>IF(B302="",N301,B302)</f>
        <v>Cairn Group Ltd</v>
      </c>
    </row>
    <row r="303" spans="1:14" ht="15.75" x14ac:dyDescent="0.5">
      <c r="A303" s="7"/>
      <c r="B303" s="26"/>
      <c r="C303" s="26"/>
      <c r="D303" s="12">
        <v>22732.67</v>
      </c>
      <c r="E303" s="13" t="s">
        <v>619</v>
      </c>
      <c r="F303" s="27">
        <v>44713</v>
      </c>
      <c r="G303" s="27">
        <v>44643</v>
      </c>
      <c r="H303" s="14">
        <v>3206793.06</v>
      </c>
      <c r="I303" s="15">
        <v>39</v>
      </c>
      <c r="J303" s="13" t="s">
        <v>305</v>
      </c>
      <c r="K303" s="36">
        <f>D303*VLOOKUP(L303,Assumptions!$B$5:$C$11,2,FALSE)</f>
        <v>779.73058099999992</v>
      </c>
      <c r="L303" s="39" t="s">
        <v>4889</v>
      </c>
      <c r="M303" s="46">
        <f>DATE(YEAR(F303),MONTH(F303),1)</f>
        <v>44713</v>
      </c>
      <c r="N303" s="47" t="str">
        <f>IF(B303="",N302,B303)</f>
        <v>Cairn Group Ltd</v>
      </c>
    </row>
    <row r="304" spans="1:14" ht="15.75" x14ac:dyDescent="0.5">
      <c r="A304" s="7"/>
      <c r="B304" s="26"/>
      <c r="C304" s="26"/>
      <c r="D304" s="12">
        <v>24465.15</v>
      </c>
      <c r="E304" s="13" t="s">
        <v>620</v>
      </c>
      <c r="F304" s="27">
        <v>44713</v>
      </c>
      <c r="G304" s="27">
        <v>44643</v>
      </c>
      <c r="H304" s="14">
        <v>2394699.38</v>
      </c>
      <c r="I304" s="15">
        <v>1</v>
      </c>
      <c r="J304" s="13" t="s">
        <v>304</v>
      </c>
      <c r="K304" s="36">
        <f>D304*VLOOKUP(L304,Assumptions!$B$5:$C$11,2,FALSE)</f>
        <v>839.15464499999996</v>
      </c>
      <c r="L304" s="39" t="s">
        <v>4889</v>
      </c>
      <c r="M304" s="46">
        <f>DATE(YEAR(F304),MONTH(F304),1)</f>
        <v>44713</v>
      </c>
      <c r="N304" s="47" t="str">
        <f>IF(B304="",N303,B304)</f>
        <v>Cairn Group Ltd</v>
      </c>
    </row>
    <row r="305" spans="1:14" ht="15.75" x14ac:dyDescent="0.5">
      <c r="A305" s="7"/>
      <c r="B305" s="26"/>
      <c r="C305" s="26"/>
      <c r="D305" s="12">
        <v>20899.66</v>
      </c>
      <c r="E305" s="13" t="s">
        <v>594</v>
      </c>
      <c r="F305" s="27">
        <v>44760</v>
      </c>
      <c r="G305" s="27">
        <v>44678</v>
      </c>
      <c r="H305" s="14">
        <v>2811428.13</v>
      </c>
      <c r="I305" s="15">
        <v>2</v>
      </c>
      <c r="J305" s="13" t="s">
        <v>300</v>
      </c>
      <c r="K305" s="36">
        <f>D305*VLOOKUP(L305,Assumptions!$B$5:$C$11,2,FALSE)</f>
        <v>716.85833799999989</v>
      </c>
      <c r="L305" s="39" t="s">
        <v>4889</v>
      </c>
      <c r="M305" s="46">
        <f>DATE(YEAR(F305),MONTH(F305),1)</f>
        <v>44743</v>
      </c>
      <c r="N305" s="47" t="str">
        <f>IF(B305="",N304,B305)</f>
        <v>Cairn Group Ltd</v>
      </c>
    </row>
    <row r="306" spans="1:14" ht="15.75" x14ac:dyDescent="0.5">
      <c r="A306" s="7"/>
      <c r="B306" s="26"/>
      <c r="C306" s="26"/>
      <c r="D306" s="12">
        <v>21666.12</v>
      </c>
      <c r="E306" s="13" t="s">
        <v>605</v>
      </c>
      <c r="F306" s="27">
        <v>44760</v>
      </c>
      <c r="G306" s="27">
        <v>44678</v>
      </c>
      <c r="H306" s="14">
        <v>3430810.19</v>
      </c>
      <c r="I306" s="15">
        <v>100</v>
      </c>
      <c r="J306" s="13" t="s">
        <v>301</v>
      </c>
      <c r="K306" s="36">
        <f>D306*VLOOKUP(L306,Assumptions!$B$5:$C$11,2,FALSE)</f>
        <v>743.1479159999999</v>
      </c>
      <c r="L306" s="39" t="s">
        <v>4889</v>
      </c>
      <c r="M306" s="46">
        <f>DATE(YEAR(F306),MONTH(F306),1)</f>
        <v>44743</v>
      </c>
      <c r="N306" s="47" t="str">
        <f>IF(B306="",N305,B306)</f>
        <v>Cairn Group Ltd</v>
      </c>
    </row>
    <row r="307" spans="1:14" ht="15.75" x14ac:dyDescent="0.5">
      <c r="A307" s="7"/>
      <c r="B307" s="26"/>
      <c r="C307" s="26"/>
      <c r="D307" s="12">
        <v>26937.07</v>
      </c>
      <c r="E307" s="13" t="s">
        <v>596</v>
      </c>
      <c r="F307" s="27">
        <v>44760</v>
      </c>
      <c r="G307" s="27">
        <v>44678</v>
      </c>
      <c r="H307" s="14">
        <v>3590446.04</v>
      </c>
      <c r="I307" s="15">
        <v>1</v>
      </c>
      <c r="J307" s="13" t="s">
        <v>311</v>
      </c>
      <c r="K307" s="36">
        <f>D307*VLOOKUP(L307,Assumptions!$B$5:$C$11,2,FALSE)</f>
        <v>923.9415009999999</v>
      </c>
      <c r="L307" s="39" t="s">
        <v>4889</v>
      </c>
      <c r="M307" s="46">
        <f>DATE(YEAR(F307),MONTH(F307),1)</f>
        <v>44743</v>
      </c>
      <c r="N307" s="47" t="str">
        <f>IF(B307="",N306,B307)</f>
        <v>Cairn Group Ltd</v>
      </c>
    </row>
    <row r="308" spans="1:14" ht="15.75" x14ac:dyDescent="0.5">
      <c r="A308" s="7"/>
      <c r="B308" s="26"/>
      <c r="C308" s="26"/>
      <c r="D308" s="12">
        <v>19027.78</v>
      </c>
      <c r="E308" s="13" t="s">
        <v>598</v>
      </c>
      <c r="F308" s="27">
        <v>44760</v>
      </c>
      <c r="G308" s="27">
        <v>44678</v>
      </c>
      <c r="H308" s="14">
        <v>3445998.96</v>
      </c>
      <c r="I308" s="15">
        <v>1</v>
      </c>
      <c r="J308" s="13" t="s">
        <v>310</v>
      </c>
      <c r="K308" s="36">
        <f>D308*VLOOKUP(L308,Assumptions!$B$5:$C$11,2,FALSE)</f>
        <v>652.65285399999993</v>
      </c>
      <c r="L308" s="39" t="s">
        <v>4889</v>
      </c>
      <c r="M308" s="46">
        <f>DATE(YEAR(F308),MONTH(F308),1)</f>
        <v>44743</v>
      </c>
      <c r="N308" s="47" t="str">
        <f>IF(B308="",N307,B308)</f>
        <v>Cairn Group Ltd</v>
      </c>
    </row>
    <row r="309" spans="1:14" ht="15.75" x14ac:dyDescent="0.5">
      <c r="A309" s="7"/>
      <c r="B309" s="26"/>
      <c r="C309" s="26"/>
      <c r="D309" s="12">
        <v>18306.41</v>
      </c>
      <c r="E309" s="13" t="s">
        <v>599</v>
      </c>
      <c r="F309" s="27">
        <v>44760</v>
      </c>
      <c r="G309" s="27">
        <v>44678</v>
      </c>
      <c r="H309" s="14">
        <v>3524202.31</v>
      </c>
      <c r="I309" s="15">
        <v>1</v>
      </c>
      <c r="J309" s="13" t="s">
        <v>309</v>
      </c>
      <c r="K309" s="36">
        <f>D309*VLOOKUP(L309,Assumptions!$B$5:$C$11,2,FALSE)</f>
        <v>627.90986299999997</v>
      </c>
      <c r="L309" s="39" t="s">
        <v>4889</v>
      </c>
      <c r="M309" s="46">
        <f>DATE(YEAR(F309),MONTH(F309),1)</f>
        <v>44743</v>
      </c>
      <c r="N309" s="47" t="str">
        <f>IF(B309="",N308,B309)</f>
        <v>Cairn Group Ltd</v>
      </c>
    </row>
    <row r="310" spans="1:14" ht="15.75" x14ac:dyDescent="0.5">
      <c r="A310" s="7"/>
      <c r="B310" s="26"/>
      <c r="C310" s="26"/>
      <c r="D310" s="12">
        <v>25423.39</v>
      </c>
      <c r="E310" s="13" t="s">
        <v>600</v>
      </c>
      <c r="F310" s="27">
        <v>44760</v>
      </c>
      <c r="G310" s="27">
        <v>44678</v>
      </c>
      <c r="H310" s="14">
        <v>3550600.82</v>
      </c>
      <c r="I310" s="15">
        <v>1</v>
      </c>
      <c r="J310" s="13" t="s">
        <v>318</v>
      </c>
      <c r="K310" s="36">
        <f>D310*VLOOKUP(L310,Assumptions!$B$5:$C$11,2,FALSE)</f>
        <v>872.02227699999992</v>
      </c>
      <c r="L310" s="39" t="s">
        <v>4889</v>
      </c>
      <c r="M310" s="46">
        <f>DATE(YEAR(F310),MONTH(F310),1)</f>
        <v>44743</v>
      </c>
      <c r="N310" s="47" t="str">
        <f>IF(B310="",N309,B310)</f>
        <v>Cairn Group Ltd</v>
      </c>
    </row>
    <row r="311" spans="1:14" ht="15.75" x14ac:dyDescent="0.5">
      <c r="A311" s="7"/>
      <c r="B311" s="26"/>
      <c r="C311" s="26"/>
      <c r="D311" s="12">
        <v>35693.300000000003</v>
      </c>
      <c r="E311" s="13" t="s">
        <v>631</v>
      </c>
      <c r="F311" s="27">
        <v>44791</v>
      </c>
      <c r="G311" s="27">
        <v>44712</v>
      </c>
      <c r="H311" s="14">
        <v>2979732.12</v>
      </c>
      <c r="I311" s="15">
        <v>3</v>
      </c>
      <c r="J311" s="13" t="s">
        <v>330</v>
      </c>
      <c r="K311" s="36">
        <f>D311*VLOOKUP(L311,Assumptions!$B$5:$C$11,2,FALSE)</f>
        <v>1224.2801899999999</v>
      </c>
      <c r="L311" s="39" t="s">
        <v>4889</v>
      </c>
      <c r="M311" s="46">
        <f>DATE(YEAR(F311),MONTH(F311),1)</f>
        <v>44774</v>
      </c>
      <c r="N311" s="47" t="str">
        <f>IF(B311="",N310,B311)</f>
        <v>Cairn Group Ltd</v>
      </c>
    </row>
    <row r="312" spans="1:14" ht="15.75" x14ac:dyDescent="0.5">
      <c r="A312" s="7"/>
      <c r="B312" s="26"/>
      <c r="C312" s="26"/>
      <c r="D312" s="12">
        <v>31872.44</v>
      </c>
      <c r="E312" s="13" t="s">
        <v>632</v>
      </c>
      <c r="F312" s="27">
        <v>44791</v>
      </c>
      <c r="G312" s="27">
        <v>44712</v>
      </c>
      <c r="H312" s="14">
        <v>3632086.94</v>
      </c>
      <c r="I312" s="15">
        <v>3</v>
      </c>
      <c r="J312" s="13" t="s">
        <v>327</v>
      </c>
      <c r="K312" s="36">
        <f>D312*VLOOKUP(L312,Assumptions!$B$5:$C$11,2,FALSE)</f>
        <v>1093.2246919999998</v>
      </c>
      <c r="L312" s="39" t="s">
        <v>4889</v>
      </c>
      <c r="M312" s="46">
        <f>DATE(YEAR(F312),MONTH(F312),1)</f>
        <v>44774</v>
      </c>
      <c r="N312" s="47" t="str">
        <f>IF(B312="",N311,B312)</f>
        <v>Cairn Group Ltd</v>
      </c>
    </row>
    <row r="313" spans="1:14" ht="15.75" x14ac:dyDescent="0.5">
      <c r="A313" s="7"/>
      <c r="B313" s="26"/>
      <c r="C313" s="26"/>
      <c r="D313" s="12">
        <v>30601.79</v>
      </c>
      <c r="E313" s="13" t="s">
        <v>633</v>
      </c>
      <c r="F313" s="27">
        <v>44791</v>
      </c>
      <c r="G313" s="27">
        <v>44712</v>
      </c>
      <c r="H313" s="14">
        <v>2295699.7200000002</v>
      </c>
      <c r="I313" s="15">
        <v>83</v>
      </c>
      <c r="J313" s="13" t="s">
        <v>305</v>
      </c>
      <c r="K313" s="36">
        <f>D313*VLOOKUP(L313,Assumptions!$B$5:$C$11,2,FALSE)</f>
        <v>1049.6413969999999</v>
      </c>
      <c r="L313" s="39" t="s">
        <v>4889</v>
      </c>
      <c r="M313" s="46">
        <f>DATE(YEAR(F313),MONTH(F313),1)</f>
        <v>44774</v>
      </c>
      <c r="N313" s="47" t="str">
        <f>IF(B313="",N312,B313)</f>
        <v>Cairn Group Ltd</v>
      </c>
    </row>
    <row r="314" spans="1:14" ht="15.75" x14ac:dyDescent="0.5">
      <c r="A314" s="7"/>
      <c r="B314" s="26"/>
      <c r="C314" s="26"/>
      <c r="D314" s="12">
        <v>25220.7</v>
      </c>
      <c r="E314" s="13" t="s">
        <v>634</v>
      </c>
      <c r="F314" s="27">
        <v>44791</v>
      </c>
      <c r="G314" s="27">
        <v>44712</v>
      </c>
      <c r="H314" s="14">
        <v>3487870.18</v>
      </c>
      <c r="I314" s="15">
        <v>1</v>
      </c>
      <c r="J314" s="13" t="s">
        <v>304</v>
      </c>
      <c r="K314" s="36">
        <f>D314*VLOOKUP(L314,Assumptions!$B$5:$C$11,2,FALSE)</f>
        <v>865.07000999999991</v>
      </c>
      <c r="L314" s="39" t="s">
        <v>4889</v>
      </c>
      <c r="M314" s="46">
        <f>DATE(YEAR(F314),MONTH(F314),1)</f>
        <v>44774</v>
      </c>
      <c r="N314" s="47" t="str">
        <f>IF(B314="",N313,B314)</f>
        <v>Cairn Group Ltd</v>
      </c>
    </row>
    <row r="315" spans="1:14" ht="15.75" x14ac:dyDescent="0.5">
      <c r="A315" s="7"/>
      <c r="B315" s="26"/>
      <c r="C315" s="26"/>
      <c r="D315" s="12">
        <v>33564.120000000003</v>
      </c>
      <c r="E315" s="13" t="s">
        <v>635</v>
      </c>
      <c r="F315" s="27">
        <v>44791</v>
      </c>
      <c r="G315" s="27">
        <v>44712</v>
      </c>
      <c r="H315" s="14">
        <v>2970469.32</v>
      </c>
      <c r="I315" s="15">
        <v>83</v>
      </c>
      <c r="J315" s="13" t="s">
        <v>301</v>
      </c>
      <c r="K315" s="36">
        <f>D315*VLOOKUP(L315,Assumptions!$B$5:$C$11,2,FALSE)</f>
        <v>1151.2493159999999</v>
      </c>
      <c r="L315" s="39" t="s">
        <v>4889</v>
      </c>
      <c r="M315" s="46">
        <f>DATE(YEAR(F315),MONTH(F315),1)</f>
        <v>44774</v>
      </c>
      <c r="N315" s="47" t="str">
        <f>IF(B315="",N314,B315)</f>
        <v>Cairn Group Ltd</v>
      </c>
    </row>
    <row r="316" spans="1:14" ht="15.75" x14ac:dyDescent="0.5">
      <c r="A316" s="7"/>
      <c r="B316" s="26"/>
      <c r="C316" s="26"/>
      <c r="D316" s="12">
        <v>22847.58</v>
      </c>
      <c r="E316" s="13" t="s">
        <v>636</v>
      </c>
      <c r="F316" s="27">
        <v>44861</v>
      </c>
      <c r="G316" s="27">
        <v>44783</v>
      </c>
      <c r="H316" s="14">
        <v>2509155.84</v>
      </c>
      <c r="I316" s="15">
        <v>86</v>
      </c>
      <c r="J316" s="13" t="s">
        <v>301</v>
      </c>
      <c r="K316" s="36">
        <f>D316*VLOOKUP(L316,Assumptions!$B$5:$C$11,2,FALSE)</f>
        <v>783.67199400000004</v>
      </c>
      <c r="L316" s="39" t="s">
        <v>4889</v>
      </c>
      <c r="M316" s="46">
        <f>DATE(YEAR(F316),MONTH(F316),1)</f>
        <v>44835</v>
      </c>
      <c r="N316" s="47" t="str">
        <f>IF(B316="",N315,B316)</f>
        <v>Cairn Group Ltd</v>
      </c>
    </row>
    <row r="317" spans="1:14" ht="15.75" x14ac:dyDescent="0.5">
      <c r="A317" s="7"/>
      <c r="B317" s="26"/>
      <c r="C317" s="26"/>
      <c r="D317" s="12">
        <v>34476.47</v>
      </c>
      <c r="E317" s="13" t="s">
        <v>637</v>
      </c>
      <c r="F317" s="27">
        <v>44861</v>
      </c>
      <c r="G317" s="27">
        <v>44783</v>
      </c>
      <c r="H317" s="14">
        <v>2858788.86</v>
      </c>
      <c r="I317" s="15">
        <v>1</v>
      </c>
      <c r="J317" s="13" t="s">
        <v>304</v>
      </c>
      <c r="K317" s="36">
        <f>D317*VLOOKUP(L317,Assumptions!$B$5:$C$11,2,FALSE)</f>
        <v>1182.542921</v>
      </c>
      <c r="L317" s="39" t="s">
        <v>4889</v>
      </c>
      <c r="M317" s="46">
        <f>DATE(YEAR(F317),MONTH(F317),1)</f>
        <v>44835</v>
      </c>
      <c r="N317" s="47" t="str">
        <f>IF(B317="",N316,B317)</f>
        <v>Cairn Group Ltd</v>
      </c>
    </row>
    <row r="318" spans="1:14" ht="15.75" x14ac:dyDescent="0.5">
      <c r="A318" s="7"/>
      <c r="B318" s="26"/>
      <c r="C318" s="26"/>
      <c r="D318" s="12">
        <v>34383.440000000002</v>
      </c>
      <c r="E318" s="13" t="s">
        <v>638</v>
      </c>
      <c r="F318" s="27">
        <v>44861</v>
      </c>
      <c r="G318" s="27">
        <v>44783</v>
      </c>
      <c r="H318" s="14">
        <v>2241968.4900000002</v>
      </c>
      <c r="I318" s="15">
        <v>77</v>
      </c>
      <c r="J318" s="13" t="s">
        <v>305</v>
      </c>
      <c r="K318" s="36">
        <f>D318*VLOOKUP(L318,Assumptions!$B$5:$C$11,2,FALSE)</f>
        <v>1179.3519919999999</v>
      </c>
      <c r="L318" s="39" t="s">
        <v>4889</v>
      </c>
      <c r="M318" s="46">
        <f>DATE(YEAR(F318),MONTH(F318),1)</f>
        <v>44835</v>
      </c>
      <c r="N318" s="47" t="str">
        <f>IF(B318="",N317,B318)</f>
        <v>Cairn Group Ltd</v>
      </c>
    </row>
    <row r="319" spans="1:14" ht="15.75" x14ac:dyDescent="0.5">
      <c r="A319" s="7"/>
      <c r="B319" s="26"/>
      <c r="C319" s="26"/>
      <c r="D319" s="12">
        <v>27992.22</v>
      </c>
      <c r="E319" s="13" t="s">
        <v>639</v>
      </c>
      <c r="F319" s="27">
        <v>44861</v>
      </c>
      <c r="G319" s="27">
        <v>44783</v>
      </c>
      <c r="H319" s="14">
        <v>2954252.3</v>
      </c>
      <c r="I319" s="15">
        <v>2.6</v>
      </c>
      <c r="J319" s="13" t="s">
        <v>330</v>
      </c>
      <c r="K319" s="36">
        <f>D319*VLOOKUP(L319,Assumptions!$B$5:$C$11,2,FALSE)</f>
        <v>960.13314600000001</v>
      </c>
      <c r="L319" s="39" t="s">
        <v>4889</v>
      </c>
      <c r="M319" s="46">
        <f>DATE(YEAR(F319),MONTH(F319),1)</f>
        <v>44835</v>
      </c>
      <c r="N319" s="47" t="str">
        <f>IF(B319="",N318,B319)</f>
        <v>Cairn Group Ltd</v>
      </c>
    </row>
    <row r="320" spans="1:14" ht="15.75" x14ac:dyDescent="0.5">
      <c r="A320" s="7"/>
      <c r="B320" s="26"/>
      <c r="C320" s="26"/>
      <c r="D320" s="12">
        <v>34165.96</v>
      </c>
      <c r="E320" s="13" t="s">
        <v>640</v>
      </c>
      <c r="F320" s="27">
        <v>44861</v>
      </c>
      <c r="G320" s="27">
        <v>44783</v>
      </c>
      <c r="H320" s="14">
        <v>3097398.23</v>
      </c>
      <c r="I320" s="15">
        <v>2.6</v>
      </c>
      <c r="J320" s="13" t="s">
        <v>300</v>
      </c>
      <c r="K320" s="36">
        <f>D320*VLOOKUP(L320,Assumptions!$B$5:$C$11,2,FALSE)</f>
        <v>1171.8924279999999</v>
      </c>
      <c r="L320" s="39" t="s">
        <v>4889</v>
      </c>
      <c r="M320" s="46">
        <f>DATE(YEAR(F320),MONTH(F320),1)</f>
        <v>44835</v>
      </c>
      <c r="N320" s="47" t="str">
        <f>IF(B320="",N319,B320)</f>
        <v>Cairn Group Ltd</v>
      </c>
    </row>
    <row r="321" spans="1:14" ht="15.75" x14ac:dyDescent="0.5">
      <c r="A321" s="7"/>
      <c r="B321" s="26"/>
      <c r="C321" s="26"/>
      <c r="D321" s="12">
        <v>3231.67</v>
      </c>
      <c r="E321" s="13" t="s">
        <v>641</v>
      </c>
      <c r="F321" s="27">
        <v>44797</v>
      </c>
      <c r="G321" s="27">
        <v>44796</v>
      </c>
      <c r="H321" s="14">
        <v>3073368.44</v>
      </c>
      <c r="I321" s="15">
        <v>12</v>
      </c>
      <c r="J321" s="13" t="s">
        <v>308</v>
      </c>
      <c r="K321" s="36">
        <f>D321*VLOOKUP(L321,Assumptions!$B$5:$C$11,2,FALSE)</f>
        <v>110.84628099999999</v>
      </c>
      <c r="L321" s="39" t="s">
        <v>4889</v>
      </c>
      <c r="M321" s="46">
        <f>DATE(YEAR(F321),MONTH(F321),1)</f>
        <v>44774</v>
      </c>
      <c r="N321" s="47" t="str">
        <f>IF(B321="",N320,B321)</f>
        <v>Cairn Group Ltd</v>
      </c>
    </row>
    <row r="322" spans="1:14" ht="15.75" x14ac:dyDescent="0.5">
      <c r="A322" s="7"/>
      <c r="B322" s="26"/>
      <c r="C322" s="26"/>
      <c r="D322" s="12">
        <v>18496.11</v>
      </c>
      <c r="E322" s="13" t="s">
        <v>642</v>
      </c>
      <c r="F322" s="27">
        <v>44959</v>
      </c>
      <c r="G322" s="27">
        <v>44833</v>
      </c>
      <c r="H322" s="14">
        <v>3447977.66</v>
      </c>
      <c r="I322" s="15">
        <v>2.6</v>
      </c>
      <c r="J322" s="13" t="s">
        <v>300</v>
      </c>
      <c r="K322" s="36">
        <f>D322*VLOOKUP(L322,Assumptions!$B$5:$C$11,2,FALSE)</f>
        <v>634.41657299999997</v>
      </c>
      <c r="L322" s="39" t="s">
        <v>4889</v>
      </c>
      <c r="M322" s="46">
        <f>DATE(YEAR(F322),MONTH(F322),1)</f>
        <v>44958</v>
      </c>
      <c r="N322" s="47" t="str">
        <f>IF(B322="",N321,B322)</f>
        <v>Cairn Group Ltd</v>
      </c>
    </row>
    <row r="323" spans="1:14" ht="15.75" x14ac:dyDescent="0.5">
      <c r="A323" s="7"/>
      <c r="B323" s="26"/>
      <c r="C323" s="26"/>
      <c r="D323" s="12">
        <v>27426.87</v>
      </c>
      <c r="E323" s="13" t="s">
        <v>643</v>
      </c>
      <c r="F323" s="27">
        <v>44959</v>
      </c>
      <c r="G323" s="27">
        <v>44833</v>
      </c>
      <c r="H323" s="14">
        <v>2655778.04</v>
      </c>
      <c r="I323" s="15">
        <v>63</v>
      </c>
      <c r="J323" s="13" t="s">
        <v>301</v>
      </c>
      <c r="K323" s="36">
        <f>D323*VLOOKUP(L323,Assumptions!$B$5:$C$11,2,FALSE)</f>
        <v>940.74164099999985</v>
      </c>
      <c r="L323" s="39" t="s">
        <v>4889</v>
      </c>
      <c r="M323" s="46">
        <f>DATE(YEAR(F323),MONTH(F323),1)</f>
        <v>44958</v>
      </c>
      <c r="N323" s="47" t="str">
        <f>IF(B323="",N322,B323)</f>
        <v>Cairn Group Ltd</v>
      </c>
    </row>
    <row r="324" spans="1:14" ht="15.75" x14ac:dyDescent="0.5">
      <c r="A324" s="7"/>
      <c r="B324" s="26"/>
      <c r="C324" s="26"/>
      <c r="D324" s="12">
        <v>28268.69</v>
      </c>
      <c r="E324" s="13" t="s">
        <v>644</v>
      </c>
      <c r="F324" s="27">
        <v>44959</v>
      </c>
      <c r="G324" s="27">
        <v>44833</v>
      </c>
      <c r="H324" s="14">
        <v>3225674.37</v>
      </c>
      <c r="I324" s="15">
        <v>56</v>
      </c>
      <c r="J324" s="13" t="s">
        <v>305</v>
      </c>
      <c r="K324" s="36">
        <f>D324*VLOOKUP(L324,Assumptions!$B$5:$C$11,2,FALSE)</f>
        <v>969.61606699999993</v>
      </c>
      <c r="L324" s="39" t="s">
        <v>4889</v>
      </c>
      <c r="M324" s="46">
        <f>DATE(YEAR(F324),MONTH(F324),1)</f>
        <v>44958</v>
      </c>
      <c r="N324" s="47" t="str">
        <f>IF(B324="",N323,B324)</f>
        <v>Cairn Group Ltd</v>
      </c>
    </row>
    <row r="325" spans="1:14" ht="15.75" x14ac:dyDescent="0.5">
      <c r="A325" s="7"/>
      <c r="B325" s="26"/>
      <c r="C325" s="26"/>
      <c r="D325" s="12">
        <v>19672.060000000001</v>
      </c>
      <c r="E325" s="13" t="s">
        <v>645</v>
      </c>
      <c r="F325" s="27">
        <v>44959</v>
      </c>
      <c r="G325" s="27">
        <v>44833</v>
      </c>
      <c r="H325" s="14">
        <v>3197141.09</v>
      </c>
      <c r="I325" s="15">
        <v>1</v>
      </c>
      <c r="J325" s="13" t="s">
        <v>304</v>
      </c>
      <c r="K325" s="36">
        <f>D325*VLOOKUP(L325,Assumptions!$B$5:$C$11,2,FALSE)</f>
        <v>674.75165800000002</v>
      </c>
      <c r="L325" s="39" t="s">
        <v>4889</v>
      </c>
      <c r="M325" s="46">
        <f>DATE(YEAR(F325),MONTH(F325),1)</f>
        <v>44958</v>
      </c>
      <c r="N325" s="47" t="str">
        <f>IF(B325="",N324,B325)</f>
        <v>Cairn Group Ltd</v>
      </c>
    </row>
    <row r="326" spans="1:14" ht="15.75" x14ac:dyDescent="0.5">
      <c r="A326" s="7"/>
      <c r="B326" s="26"/>
      <c r="C326" s="26"/>
      <c r="D326" s="12">
        <v>31042.95</v>
      </c>
      <c r="E326" s="13" t="s">
        <v>646</v>
      </c>
      <c r="F326" s="27">
        <v>44959</v>
      </c>
      <c r="G326" s="27">
        <v>44833</v>
      </c>
      <c r="H326" s="14">
        <v>3280872.56</v>
      </c>
      <c r="I326" s="15">
        <v>2.6</v>
      </c>
      <c r="J326" s="13" t="s">
        <v>330</v>
      </c>
      <c r="K326" s="36">
        <f>D326*VLOOKUP(L326,Assumptions!$B$5:$C$11,2,FALSE)</f>
        <v>1064.773185</v>
      </c>
      <c r="L326" s="39" t="s">
        <v>4889</v>
      </c>
      <c r="M326" s="46">
        <f>DATE(YEAR(F326),MONTH(F326),1)</f>
        <v>44958</v>
      </c>
      <c r="N326" s="47" t="str">
        <f>IF(B326="",N325,B326)</f>
        <v>Cairn Group Ltd</v>
      </c>
    </row>
    <row r="327" spans="1:14" ht="15.75" x14ac:dyDescent="0.5">
      <c r="A327" s="7"/>
      <c r="B327" s="26"/>
      <c r="C327" s="26"/>
      <c r="D327" s="12">
        <v>20601.32</v>
      </c>
      <c r="E327" s="13" t="s">
        <v>647</v>
      </c>
      <c r="F327" s="27">
        <v>45091</v>
      </c>
      <c r="G327" s="27">
        <v>44897</v>
      </c>
      <c r="H327" s="14">
        <v>3184500.42</v>
      </c>
      <c r="I327" s="15">
        <v>3</v>
      </c>
      <c r="J327" s="13" t="s">
        <v>300</v>
      </c>
      <c r="K327" s="36">
        <f>D327*VLOOKUP(L327,Assumptions!$B$5:$C$11,2,FALSE)</f>
        <v>706.62527599999999</v>
      </c>
      <c r="L327" s="39" t="s">
        <v>4889</v>
      </c>
      <c r="M327" s="46">
        <f>DATE(YEAR(F327),MONTH(F327),1)</f>
        <v>45078</v>
      </c>
      <c r="N327" s="47" t="str">
        <f>IF(B327="",N326,B327)</f>
        <v>Cairn Group Ltd</v>
      </c>
    </row>
    <row r="328" spans="1:14" ht="15.75" x14ac:dyDescent="0.5">
      <c r="A328" s="7"/>
      <c r="B328" s="26"/>
      <c r="C328" s="26"/>
      <c r="D328" s="12">
        <v>25845.9</v>
      </c>
      <c r="E328" s="13" t="s">
        <v>648</v>
      </c>
      <c r="F328" s="27">
        <v>45091</v>
      </c>
      <c r="G328" s="27">
        <v>44897</v>
      </c>
      <c r="H328" s="14">
        <v>3760904.55</v>
      </c>
      <c r="I328" s="15">
        <v>36</v>
      </c>
      <c r="J328" s="13" t="s">
        <v>301</v>
      </c>
      <c r="K328" s="36">
        <f>D328*VLOOKUP(L328,Assumptions!$B$5:$C$11,2,FALSE)</f>
        <v>886.51436999999999</v>
      </c>
      <c r="L328" s="39" t="s">
        <v>4889</v>
      </c>
      <c r="M328" s="46">
        <f>DATE(YEAR(F328),MONTH(F328),1)</f>
        <v>45078</v>
      </c>
      <c r="N328" s="47" t="str">
        <f>IF(B328="",N327,B328)</f>
        <v>Cairn Group Ltd</v>
      </c>
    </row>
    <row r="329" spans="1:14" ht="15.75" x14ac:dyDescent="0.5">
      <c r="A329" s="7"/>
      <c r="B329" s="26"/>
      <c r="C329" s="26"/>
      <c r="D329" s="12">
        <v>16904.150000000001</v>
      </c>
      <c r="E329" s="13" t="s">
        <v>649</v>
      </c>
      <c r="F329" s="27">
        <v>45091</v>
      </c>
      <c r="G329" s="27">
        <v>44897</v>
      </c>
      <c r="H329" s="14">
        <v>3608636.34</v>
      </c>
      <c r="I329" s="15">
        <v>26</v>
      </c>
      <c r="J329" s="13" t="s">
        <v>305</v>
      </c>
      <c r="K329" s="36">
        <f>D329*VLOOKUP(L329,Assumptions!$B$5:$C$11,2,FALSE)</f>
        <v>579.81234500000005</v>
      </c>
      <c r="L329" s="39" t="s">
        <v>4889</v>
      </c>
      <c r="M329" s="46">
        <f>DATE(YEAR(F329),MONTH(F329),1)</f>
        <v>45078</v>
      </c>
      <c r="N329" s="47" t="str">
        <f>IF(B329="",N328,B329)</f>
        <v>Cairn Group Ltd</v>
      </c>
    </row>
    <row r="330" spans="1:14" ht="15.75" x14ac:dyDescent="0.5">
      <c r="A330" s="7"/>
      <c r="B330" s="26"/>
      <c r="C330" s="26"/>
      <c r="D330" s="12">
        <v>24516.66</v>
      </c>
      <c r="E330" s="13" t="s">
        <v>650</v>
      </c>
      <c r="F330" s="27">
        <v>45091</v>
      </c>
      <c r="G330" s="27">
        <v>44897</v>
      </c>
      <c r="H330" s="14">
        <v>2258157.29</v>
      </c>
      <c r="I330" s="15">
        <v>1</v>
      </c>
      <c r="J330" s="13" t="s">
        <v>304</v>
      </c>
      <c r="K330" s="36">
        <f>D330*VLOOKUP(L330,Assumptions!$B$5:$C$11,2,FALSE)</f>
        <v>840.92143799999997</v>
      </c>
      <c r="L330" s="39" t="s">
        <v>4889</v>
      </c>
      <c r="M330" s="46">
        <f>DATE(YEAR(F330),MONTH(F330),1)</f>
        <v>45078</v>
      </c>
      <c r="N330" s="47" t="str">
        <f>IF(B330="",N329,B330)</f>
        <v>Cairn Group Ltd</v>
      </c>
    </row>
    <row r="331" spans="1:14" ht="15.75" x14ac:dyDescent="0.5">
      <c r="A331" s="7"/>
      <c r="B331" s="26"/>
      <c r="C331" s="26"/>
      <c r="D331" s="12">
        <v>18422.59</v>
      </c>
      <c r="E331" s="13" t="s">
        <v>651</v>
      </c>
      <c r="F331" s="27">
        <v>45124</v>
      </c>
      <c r="G331" s="27">
        <v>44915</v>
      </c>
      <c r="H331" s="14">
        <v>3181125.49</v>
      </c>
      <c r="I331" s="15">
        <v>2</v>
      </c>
      <c r="J331" s="13" t="s">
        <v>300</v>
      </c>
      <c r="K331" s="36">
        <f>D331*VLOOKUP(L331,Assumptions!$B$5:$C$11,2,FALSE)</f>
        <v>631.89483699999994</v>
      </c>
      <c r="L331" s="39" t="s">
        <v>4889</v>
      </c>
      <c r="M331" s="46">
        <f>DATE(YEAR(F331),MONTH(F331),1)</f>
        <v>45108</v>
      </c>
      <c r="N331" s="47" t="str">
        <f>IF(B331="",N330,B331)</f>
        <v>Cairn Group Ltd</v>
      </c>
    </row>
    <row r="332" spans="1:14" ht="15.75" x14ac:dyDescent="0.5">
      <c r="A332" s="7"/>
      <c r="B332" s="26"/>
      <c r="C332" s="26"/>
      <c r="D332" s="12">
        <v>20071.75</v>
      </c>
      <c r="E332" s="13" t="s">
        <v>652</v>
      </c>
      <c r="F332" s="27">
        <v>45124</v>
      </c>
      <c r="G332" s="27">
        <v>44915</v>
      </c>
      <c r="H332" s="14">
        <v>2927219.36</v>
      </c>
      <c r="I332" s="15">
        <v>98</v>
      </c>
      <c r="J332" s="13" t="s">
        <v>301</v>
      </c>
      <c r="K332" s="36">
        <f>D332*VLOOKUP(L332,Assumptions!$B$5:$C$11,2,FALSE)</f>
        <v>688.46102499999995</v>
      </c>
      <c r="L332" s="39" t="s">
        <v>4889</v>
      </c>
      <c r="M332" s="46">
        <f>DATE(YEAR(F332),MONTH(F332),1)</f>
        <v>45108</v>
      </c>
      <c r="N332" s="47" t="str">
        <f>IF(B332="",N331,B332)</f>
        <v>Cairn Group Ltd</v>
      </c>
    </row>
    <row r="333" spans="1:14" ht="15.75" x14ac:dyDescent="0.5">
      <c r="A333" s="7"/>
      <c r="B333" s="26"/>
      <c r="C333" s="26"/>
      <c r="D333" s="12">
        <v>25212.78</v>
      </c>
      <c r="E333" s="13" t="s">
        <v>653</v>
      </c>
      <c r="F333" s="27">
        <v>45124</v>
      </c>
      <c r="G333" s="27">
        <v>44915</v>
      </c>
      <c r="H333" s="14">
        <v>2957291.2</v>
      </c>
      <c r="I333" s="15">
        <v>1</v>
      </c>
      <c r="J333" s="13" t="s">
        <v>311</v>
      </c>
      <c r="K333" s="36">
        <f>D333*VLOOKUP(L333,Assumptions!$B$5:$C$11,2,FALSE)</f>
        <v>864.7983539999999</v>
      </c>
      <c r="L333" s="39" t="s">
        <v>4889</v>
      </c>
      <c r="M333" s="46">
        <f>DATE(YEAR(F333),MONTH(F333),1)</f>
        <v>45108</v>
      </c>
      <c r="N333" s="47" t="str">
        <f>IF(B333="",N332,B333)</f>
        <v>Cairn Group Ltd</v>
      </c>
    </row>
    <row r="334" spans="1:14" ht="15.75" x14ac:dyDescent="0.5">
      <c r="A334" s="7"/>
      <c r="B334" s="26"/>
      <c r="C334" s="26"/>
      <c r="D334" s="12">
        <v>26798.560000000001</v>
      </c>
      <c r="E334" s="13" t="s">
        <v>654</v>
      </c>
      <c r="F334" s="27">
        <v>45124</v>
      </c>
      <c r="G334" s="27">
        <v>44915</v>
      </c>
      <c r="H334" s="14">
        <v>2876614.1</v>
      </c>
      <c r="I334" s="15">
        <v>1</v>
      </c>
      <c r="J334" s="13" t="s">
        <v>318</v>
      </c>
      <c r="K334" s="36">
        <f>D334*VLOOKUP(L334,Assumptions!$B$5:$C$11,2,FALSE)</f>
        <v>919.190608</v>
      </c>
      <c r="L334" s="39" t="s">
        <v>4889</v>
      </c>
      <c r="M334" s="46">
        <f>DATE(YEAR(F334),MONTH(F334),1)</f>
        <v>45108</v>
      </c>
      <c r="N334" s="47" t="str">
        <f>IF(B334="",N333,B334)</f>
        <v>Cairn Group Ltd</v>
      </c>
    </row>
    <row r="335" spans="1:14" ht="15.75" x14ac:dyDescent="0.5">
      <c r="A335" s="7"/>
      <c r="B335" s="26"/>
      <c r="C335" s="26"/>
      <c r="D335" s="12">
        <v>18377.400000000001</v>
      </c>
      <c r="E335" s="13" t="s">
        <v>655</v>
      </c>
      <c r="F335" s="27">
        <v>45124</v>
      </c>
      <c r="G335" s="27">
        <v>44915</v>
      </c>
      <c r="H335" s="14">
        <v>2234641.75</v>
      </c>
      <c r="I335" s="15">
        <v>1</v>
      </c>
      <c r="J335" s="13" t="s">
        <v>310</v>
      </c>
      <c r="K335" s="36">
        <f>D335*VLOOKUP(L335,Assumptions!$B$5:$C$11,2,FALSE)</f>
        <v>630.34482000000003</v>
      </c>
      <c r="L335" s="39" t="s">
        <v>4889</v>
      </c>
      <c r="M335" s="46">
        <f>DATE(YEAR(F335),MONTH(F335),1)</f>
        <v>45108</v>
      </c>
      <c r="N335" s="47" t="str">
        <f>IF(B335="",N334,B335)</f>
        <v>Cairn Group Ltd</v>
      </c>
    </row>
    <row r="336" spans="1:14" ht="15.75" x14ac:dyDescent="0.5">
      <c r="A336" s="7"/>
      <c r="B336" s="26"/>
      <c r="C336" s="26"/>
      <c r="D336" s="12">
        <v>17604.240000000002</v>
      </c>
      <c r="E336" s="13" t="s">
        <v>656</v>
      </c>
      <c r="F336" s="27">
        <v>45124</v>
      </c>
      <c r="G336" s="27">
        <v>44915</v>
      </c>
      <c r="H336" s="14">
        <v>2902778.26</v>
      </c>
      <c r="I336" s="15">
        <v>1</v>
      </c>
      <c r="J336" s="13" t="s">
        <v>309</v>
      </c>
      <c r="K336" s="36">
        <f>D336*VLOOKUP(L336,Assumptions!$B$5:$C$11,2,FALSE)</f>
        <v>603.82543199999998</v>
      </c>
      <c r="L336" s="39" t="s">
        <v>4889</v>
      </c>
      <c r="M336" s="46">
        <f>DATE(YEAR(F336),MONTH(F336),1)</f>
        <v>45108</v>
      </c>
      <c r="N336" s="47" t="str">
        <f>IF(B336="",N335,B336)</f>
        <v>Cairn Group Ltd</v>
      </c>
    </row>
    <row r="337" spans="1:14" ht="15.75" x14ac:dyDescent="0.5">
      <c r="A337" s="7"/>
      <c r="B337" s="26"/>
      <c r="C337" s="26"/>
      <c r="D337" s="12">
        <v>25990.42</v>
      </c>
      <c r="E337" s="13" t="s">
        <v>657</v>
      </c>
      <c r="F337" s="27">
        <v>45225</v>
      </c>
      <c r="G337" s="27">
        <v>45036</v>
      </c>
      <c r="H337" s="14">
        <v>3214904.21</v>
      </c>
      <c r="I337" s="15">
        <v>2.6</v>
      </c>
      <c r="J337" s="13" t="s">
        <v>330</v>
      </c>
      <c r="K337" s="36">
        <f>D337*VLOOKUP(L337,Assumptions!$B$5:$C$11,2,FALSE)</f>
        <v>891.47140599999989</v>
      </c>
      <c r="L337" s="39" t="s">
        <v>4889</v>
      </c>
      <c r="M337" s="46">
        <f>DATE(YEAR(F337),MONTH(F337),1)</f>
        <v>45200</v>
      </c>
      <c r="N337" s="47" t="str">
        <f>IF(B337="",N336,B337)</f>
        <v>Cairn Group Ltd</v>
      </c>
    </row>
    <row r="338" spans="1:14" ht="15.75" x14ac:dyDescent="0.5">
      <c r="A338" s="7"/>
      <c r="B338" s="26"/>
      <c r="C338" s="26"/>
      <c r="D338" s="12">
        <v>20389.080000000002</v>
      </c>
      <c r="E338" s="13" t="s">
        <v>658</v>
      </c>
      <c r="F338" s="27">
        <v>45225</v>
      </c>
      <c r="G338" s="27">
        <v>45036</v>
      </c>
      <c r="H338" s="14">
        <v>3258807.9</v>
      </c>
      <c r="I338" s="15">
        <v>72</v>
      </c>
      <c r="J338" s="13" t="s">
        <v>301</v>
      </c>
      <c r="K338" s="36">
        <f>D338*VLOOKUP(L338,Assumptions!$B$5:$C$11,2,FALSE)</f>
        <v>699.34544400000004</v>
      </c>
      <c r="L338" s="39" t="s">
        <v>4889</v>
      </c>
      <c r="M338" s="46">
        <f>DATE(YEAR(F338),MONTH(F338),1)</f>
        <v>45200</v>
      </c>
      <c r="N338" s="47" t="str">
        <f>IF(B338="",N337,B338)</f>
        <v>Cairn Group Ltd</v>
      </c>
    </row>
    <row r="339" spans="1:14" ht="15.75" x14ac:dyDescent="0.5">
      <c r="A339" s="7"/>
      <c r="B339" s="26"/>
      <c r="C339" s="26"/>
      <c r="D339" s="12">
        <v>23804.14</v>
      </c>
      <c r="E339" s="13" t="s">
        <v>659</v>
      </c>
      <c r="F339" s="27">
        <v>45225</v>
      </c>
      <c r="G339" s="27">
        <v>45036</v>
      </c>
      <c r="H339" s="14">
        <v>2443457.2999999998</v>
      </c>
      <c r="I339" s="15">
        <v>58</v>
      </c>
      <c r="J339" s="13" t="s">
        <v>305</v>
      </c>
      <c r="K339" s="36">
        <f>D339*VLOOKUP(L339,Assumptions!$B$5:$C$11,2,FALSE)</f>
        <v>816.48200199999997</v>
      </c>
      <c r="L339" s="39" t="s">
        <v>4889</v>
      </c>
      <c r="M339" s="46">
        <f>DATE(YEAR(F339),MONTH(F339),1)</f>
        <v>45200</v>
      </c>
      <c r="N339" s="47" t="str">
        <f>IF(B339="",N338,B339)</f>
        <v>Cairn Group Ltd</v>
      </c>
    </row>
    <row r="340" spans="1:14" ht="15.75" x14ac:dyDescent="0.5">
      <c r="A340" s="7"/>
      <c r="B340" s="26"/>
      <c r="C340" s="26"/>
      <c r="D340" s="12">
        <v>25227.85</v>
      </c>
      <c r="E340" s="13" t="s">
        <v>660</v>
      </c>
      <c r="F340" s="27">
        <v>45225</v>
      </c>
      <c r="G340" s="27">
        <v>45036</v>
      </c>
      <c r="H340" s="14">
        <v>2870003.18</v>
      </c>
      <c r="I340" s="15">
        <v>1</v>
      </c>
      <c r="J340" s="13" t="s">
        <v>304</v>
      </c>
      <c r="K340" s="36">
        <f>D340*VLOOKUP(L340,Assumptions!$B$5:$C$11,2,FALSE)</f>
        <v>865.31525499999987</v>
      </c>
      <c r="L340" s="39" t="s">
        <v>4889</v>
      </c>
      <c r="M340" s="46">
        <f>DATE(YEAR(F340),MONTH(F340),1)</f>
        <v>45200</v>
      </c>
      <c r="N340" s="47" t="str">
        <f>IF(B340="",N339,B340)</f>
        <v>Cairn Group Ltd</v>
      </c>
    </row>
    <row r="341" spans="1:14" ht="15.75" x14ac:dyDescent="0.5">
      <c r="A341" s="7"/>
      <c r="B341" s="26"/>
      <c r="C341" s="26"/>
      <c r="D341" s="12">
        <v>21176.14</v>
      </c>
      <c r="E341" s="13" t="s">
        <v>661</v>
      </c>
      <c r="F341" s="27">
        <v>45225</v>
      </c>
      <c r="G341" s="27">
        <v>45036</v>
      </c>
      <c r="H341" s="14">
        <v>2963857.02</v>
      </c>
      <c r="I341" s="15">
        <v>2.6</v>
      </c>
      <c r="J341" s="13" t="s">
        <v>300</v>
      </c>
      <c r="K341" s="36">
        <f>D341*VLOOKUP(L341,Assumptions!$B$5:$C$11,2,FALSE)</f>
        <v>726.34160199999997</v>
      </c>
      <c r="L341" s="39" t="s">
        <v>4889</v>
      </c>
      <c r="M341" s="46">
        <f>DATE(YEAR(F341),MONTH(F341),1)</f>
        <v>45200</v>
      </c>
      <c r="N341" s="47" t="str">
        <f>IF(B341="",N340,B341)</f>
        <v>Cairn Group Ltd</v>
      </c>
    </row>
    <row r="342" spans="1:14" ht="15.75" x14ac:dyDescent="0.5">
      <c r="A342" s="7"/>
      <c r="B342" s="26"/>
      <c r="C342" s="26"/>
      <c r="D342" s="12">
        <v>28742.48</v>
      </c>
      <c r="E342" s="13" t="s">
        <v>662</v>
      </c>
      <c r="F342" s="27">
        <v>45495</v>
      </c>
      <c r="G342" s="27">
        <v>45251</v>
      </c>
      <c r="H342" s="14">
        <v>2850083.82</v>
      </c>
      <c r="I342" s="15">
        <v>99</v>
      </c>
      <c r="J342" s="13" t="s">
        <v>301</v>
      </c>
      <c r="K342" s="36">
        <f>D342*VLOOKUP(L342,Assumptions!$B$5:$C$11,2,FALSE)</f>
        <v>985.86706399999991</v>
      </c>
      <c r="L342" s="39" t="s">
        <v>4889</v>
      </c>
      <c r="M342" s="46">
        <f>DATE(YEAR(F342),MONTH(F342),1)</f>
        <v>45474</v>
      </c>
      <c r="N342" s="47" t="str">
        <f>IF(B342="",N341,B342)</f>
        <v>Cairn Group Ltd</v>
      </c>
    </row>
    <row r="343" spans="1:14" ht="15.75" x14ac:dyDescent="0.5">
      <c r="A343" s="7"/>
      <c r="B343" s="26"/>
      <c r="C343" s="26"/>
      <c r="D343" s="12">
        <v>28193.41</v>
      </c>
      <c r="E343" s="13" t="s">
        <v>663</v>
      </c>
      <c r="F343" s="27">
        <v>45495</v>
      </c>
      <c r="G343" s="27">
        <v>45251</v>
      </c>
      <c r="H343" s="14">
        <v>2187296.19</v>
      </c>
      <c r="I343" s="15">
        <v>2</v>
      </c>
      <c r="J343" s="13" t="s">
        <v>300</v>
      </c>
      <c r="K343" s="36">
        <f>D343*VLOOKUP(L343,Assumptions!$B$5:$C$11,2,FALSE)</f>
        <v>967.03396299999997</v>
      </c>
      <c r="L343" s="39" t="s">
        <v>4889</v>
      </c>
      <c r="M343" s="46">
        <f>DATE(YEAR(F343),MONTH(F343),1)</f>
        <v>45474</v>
      </c>
      <c r="N343" s="47" t="str">
        <f>IF(B343="",N342,B343)</f>
        <v>Cairn Group Ltd</v>
      </c>
    </row>
    <row r="344" spans="1:14" ht="15.75" x14ac:dyDescent="0.5">
      <c r="A344" s="7"/>
      <c r="B344" s="26"/>
      <c r="C344" s="26"/>
      <c r="D344" s="12">
        <v>25803.360000000001</v>
      </c>
      <c r="E344" s="13" t="s">
        <v>664</v>
      </c>
      <c r="F344" s="27">
        <v>45495</v>
      </c>
      <c r="G344" s="27">
        <v>45251</v>
      </c>
      <c r="H344" s="14">
        <v>3551997.07</v>
      </c>
      <c r="I344" s="15">
        <v>99</v>
      </c>
      <c r="J344" s="13" t="s">
        <v>322</v>
      </c>
      <c r="K344" s="36">
        <f>D344*VLOOKUP(L344,Assumptions!$B$5:$C$11,2,FALSE)</f>
        <v>885.05524799999989</v>
      </c>
      <c r="L344" s="39" t="s">
        <v>4889</v>
      </c>
      <c r="M344" s="46">
        <f>DATE(YEAR(F344),MONTH(F344),1)</f>
        <v>45474</v>
      </c>
      <c r="N344" s="47" t="str">
        <f>IF(B344="",N343,B344)</f>
        <v>Cairn Group Ltd</v>
      </c>
    </row>
    <row r="345" spans="1:14" ht="15.75" x14ac:dyDescent="0.5">
      <c r="A345" s="7"/>
      <c r="B345" s="26"/>
      <c r="C345" s="26"/>
      <c r="D345" s="12">
        <v>30099.25</v>
      </c>
      <c r="E345" s="13" t="s">
        <v>665</v>
      </c>
      <c r="F345" s="27">
        <v>45495</v>
      </c>
      <c r="G345" s="27">
        <v>45251</v>
      </c>
      <c r="H345" s="14">
        <v>2844937.9</v>
      </c>
      <c r="I345" s="15">
        <v>99</v>
      </c>
      <c r="J345" s="13" t="s">
        <v>328</v>
      </c>
      <c r="K345" s="36">
        <f>D345*VLOOKUP(L345,Assumptions!$B$5:$C$11,2,FALSE)</f>
        <v>1032.4042749999999</v>
      </c>
      <c r="L345" s="39" t="s">
        <v>4889</v>
      </c>
      <c r="M345" s="46">
        <f>DATE(YEAR(F345),MONTH(F345),1)</f>
        <v>45474</v>
      </c>
      <c r="N345" s="47" t="str">
        <f>IF(B345="",N344,B345)</f>
        <v>Cairn Group Ltd</v>
      </c>
    </row>
    <row r="346" spans="1:14" ht="15.75" x14ac:dyDescent="0.5">
      <c r="A346" s="7"/>
      <c r="B346" s="26"/>
      <c r="C346" s="26"/>
      <c r="D346" s="12">
        <v>23103</v>
      </c>
      <c r="E346" s="13" t="s">
        <v>666</v>
      </c>
      <c r="F346" s="27">
        <v>45495</v>
      </c>
      <c r="G346" s="27">
        <v>45251</v>
      </c>
      <c r="H346" s="14">
        <v>3005912.71</v>
      </c>
      <c r="I346" s="15">
        <v>1</v>
      </c>
      <c r="J346" s="13" t="s">
        <v>311</v>
      </c>
      <c r="K346" s="36">
        <f>D346*VLOOKUP(L346,Assumptions!$B$5:$C$11,2,FALSE)</f>
        <v>792.4328999999999</v>
      </c>
      <c r="L346" s="39" t="s">
        <v>4889</v>
      </c>
      <c r="M346" s="46">
        <f>DATE(YEAR(F346),MONTH(F346),1)</f>
        <v>45474</v>
      </c>
      <c r="N346" s="47" t="str">
        <f>IF(B346="",N345,B346)</f>
        <v>Cairn Group Ltd</v>
      </c>
    </row>
    <row r="347" spans="1:14" ht="15.75" x14ac:dyDescent="0.5">
      <c r="A347" s="7"/>
      <c r="B347" s="26"/>
      <c r="C347" s="26"/>
      <c r="D347" s="12">
        <v>29593.82</v>
      </c>
      <c r="E347" s="13" t="s">
        <v>667</v>
      </c>
      <c r="F347" s="27">
        <v>45495</v>
      </c>
      <c r="G347" s="27">
        <v>45251</v>
      </c>
      <c r="H347" s="14">
        <v>3668198.45</v>
      </c>
      <c r="I347" s="15">
        <v>1</v>
      </c>
      <c r="J347" s="13" t="s">
        <v>310</v>
      </c>
      <c r="K347" s="36">
        <f>D347*VLOOKUP(L347,Assumptions!$B$5:$C$11,2,FALSE)</f>
        <v>1015.0680259999999</v>
      </c>
      <c r="L347" s="39" t="s">
        <v>4889</v>
      </c>
      <c r="M347" s="46">
        <f>DATE(YEAR(F347),MONTH(F347),1)</f>
        <v>45474</v>
      </c>
      <c r="N347" s="47" t="str">
        <f>IF(B347="",N346,B347)</f>
        <v>Cairn Group Ltd</v>
      </c>
    </row>
    <row r="348" spans="1:14" ht="15.75" x14ac:dyDescent="0.5">
      <c r="A348" s="7"/>
      <c r="B348" s="26"/>
      <c r="C348" s="26"/>
      <c r="D348" s="12">
        <v>28953.54</v>
      </c>
      <c r="E348" s="13" t="s">
        <v>668</v>
      </c>
      <c r="F348" s="27">
        <v>45495</v>
      </c>
      <c r="G348" s="27">
        <v>45251</v>
      </c>
      <c r="H348" s="14">
        <v>3476281.32</v>
      </c>
      <c r="I348" s="15">
        <v>1</v>
      </c>
      <c r="J348" s="13" t="s">
        <v>318</v>
      </c>
      <c r="K348" s="36">
        <f>D348*VLOOKUP(L348,Assumptions!$B$5:$C$11,2,FALSE)</f>
        <v>993.10642199999995</v>
      </c>
      <c r="L348" s="39" t="s">
        <v>4889</v>
      </c>
      <c r="M348" s="46">
        <f>DATE(YEAR(F348),MONTH(F348),1)</f>
        <v>45474</v>
      </c>
      <c r="N348" s="47" t="str">
        <f>IF(B348="",N347,B348)</f>
        <v>Cairn Group Ltd</v>
      </c>
    </row>
    <row r="349" spans="1:14" ht="15.75" x14ac:dyDescent="0.5">
      <c r="A349" s="7"/>
      <c r="B349" s="26"/>
      <c r="C349" s="26"/>
      <c r="D349" s="12">
        <v>19246.150000000001</v>
      </c>
      <c r="E349" s="13" t="s">
        <v>669</v>
      </c>
      <c r="F349" s="27">
        <v>45495</v>
      </c>
      <c r="G349" s="27">
        <v>45251</v>
      </c>
      <c r="H349" s="14">
        <v>3325348.9</v>
      </c>
      <c r="I349" s="15">
        <v>1</v>
      </c>
      <c r="J349" s="13" t="s">
        <v>309</v>
      </c>
      <c r="K349" s="36">
        <f>D349*VLOOKUP(L349,Assumptions!$B$5:$C$11,2,FALSE)</f>
        <v>660.14294499999994</v>
      </c>
      <c r="L349" s="39" t="s">
        <v>4889</v>
      </c>
      <c r="M349" s="46">
        <f>DATE(YEAR(F349),MONTH(F349),1)</f>
        <v>45474</v>
      </c>
      <c r="N349" s="47" t="str">
        <f>IF(B349="",N348,B349)</f>
        <v>Cairn Group Ltd</v>
      </c>
    </row>
    <row r="350" spans="1:14" ht="15.75" x14ac:dyDescent="0.5">
      <c r="A350" s="7"/>
      <c r="B350" s="26"/>
      <c r="C350" s="26"/>
      <c r="D350" s="12">
        <v>30707.86</v>
      </c>
      <c r="E350" s="13" t="s">
        <v>670</v>
      </c>
      <c r="F350" s="27">
        <v>45422</v>
      </c>
      <c r="G350" s="27">
        <v>45261</v>
      </c>
      <c r="H350" s="14">
        <v>2329223.56</v>
      </c>
      <c r="I350" s="15">
        <v>2.6</v>
      </c>
      <c r="J350" s="13" t="s">
        <v>300</v>
      </c>
      <c r="K350" s="36">
        <f>D350*VLOOKUP(L350,Assumptions!$B$5:$C$11,2,FALSE)</f>
        <v>1053.2795979999999</v>
      </c>
      <c r="L350" s="39" t="s">
        <v>4889</v>
      </c>
      <c r="M350" s="46">
        <f>DATE(YEAR(F350),MONTH(F350),1)</f>
        <v>45413</v>
      </c>
      <c r="N350" s="47" t="str">
        <f>IF(B350="",N349,B350)</f>
        <v>Cairn Group Ltd</v>
      </c>
    </row>
    <row r="351" spans="1:14" ht="15.75" x14ac:dyDescent="0.5">
      <c r="A351" s="7"/>
      <c r="B351" s="26"/>
      <c r="C351" s="26"/>
      <c r="D351" s="12">
        <v>22779.06</v>
      </c>
      <c r="E351" s="13" t="s">
        <v>671</v>
      </c>
      <c r="F351" s="27">
        <v>45422</v>
      </c>
      <c r="G351" s="27">
        <v>45261</v>
      </c>
      <c r="H351" s="14">
        <v>2482889.5299999998</v>
      </c>
      <c r="I351" s="15">
        <v>77</v>
      </c>
      <c r="J351" s="13" t="s">
        <v>301</v>
      </c>
      <c r="K351" s="36">
        <f>D351*VLOOKUP(L351,Assumptions!$B$5:$C$11,2,FALSE)</f>
        <v>781.32175799999993</v>
      </c>
      <c r="L351" s="39" t="s">
        <v>4889</v>
      </c>
      <c r="M351" s="46">
        <f>DATE(YEAR(F351),MONTH(F351),1)</f>
        <v>45413</v>
      </c>
      <c r="N351" s="47" t="str">
        <f>IF(B351="",N350,B351)</f>
        <v>Cairn Group Ltd</v>
      </c>
    </row>
    <row r="352" spans="1:14" ht="15.75" x14ac:dyDescent="0.5">
      <c r="A352" s="7"/>
      <c r="B352" s="26"/>
      <c r="C352" s="26"/>
      <c r="D352" s="12">
        <v>27830.19</v>
      </c>
      <c r="E352" s="13" t="s">
        <v>672</v>
      </c>
      <c r="F352" s="27">
        <v>45422</v>
      </c>
      <c r="G352" s="27">
        <v>45261</v>
      </c>
      <c r="H352" s="14">
        <v>2607858.04</v>
      </c>
      <c r="I352" s="15">
        <v>1</v>
      </c>
      <c r="J352" s="13" t="s">
        <v>304</v>
      </c>
      <c r="K352" s="36">
        <f>D352*VLOOKUP(L352,Assumptions!$B$5:$C$11,2,FALSE)</f>
        <v>954.57551699999988</v>
      </c>
      <c r="L352" s="39" t="s">
        <v>4889</v>
      </c>
      <c r="M352" s="46">
        <f>DATE(YEAR(F352),MONTH(F352),1)</f>
        <v>45413</v>
      </c>
      <c r="N352" s="47" t="str">
        <f>IF(B352="",N351,B352)</f>
        <v>Cairn Group Ltd</v>
      </c>
    </row>
    <row r="353" spans="1:14" ht="15.75" x14ac:dyDescent="0.5">
      <c r="A353" s="7"/>
      <c r="B353" s="26"/>
      <c r="C353" s="26"/>
      <c r="D353" s="12">
        <v>21922.12</v>
      </c>
      <c r="E353" s="13" t="s">
        <v>673</v>
      </c>
      <c r="F353" s="27">
        <v>45422</v>
      </c>
      <c r="G353" s="27">
        <v>45261</v>
      </c>
      <c r="H353" s="14">
        <v>3771286.21</v>
      </c>
      <c r="I353" s="15">
        <v>62</v>
      </c>
      <c r="J353" s="13" t="s">
        <v>305</v>
      </c>
      <c r="K353" s="36">
        <f>D353*VLOOKUP(L353,Assumptions!$B$5:$C$11,2,FALSE)</f>
        <v>751.92871599999989</v>
      </c>
      <c r="L353" s="39" t="s">
        <v>4889</v>
      </c>
      <c r="M353" s="46">
        <f>DATE(YEAR(F353),MONTH(F353),1)</f>
        <v>45413</v>
      </c>
      <c r="N353" s="47" t="str">
        <f>IF(B353="",N352,B353)</f>
        <v>Cairn Group Ltd</v>
      </c>
    </row>
    <row r="354" spans="1:14" ht="15.75" x14ac:dyDescent="0.5">
      <c r="A354" s="7"/>
      <c r="B354" s="26"/>
      <c r="C354" s="26"/>
      <c r="D354" s="12">
        <v>28538.42</v>
      </c>
      <c r="E354" s="13" t="s">
        <v>674</v>
      </c>
      <c r="F354" s="27">
        <v>45422</v>
      </c>
      <c r="G354" s="27">
        <v>45261</v>
      </c>
      <c r="H354" s="14">
        <v>2676712.87</v>
      </c>
      <c r="I354" s="15">
        <v>2.6</v>
      </c>
      <c r="J354" s="13" t="s">
        <v>330</v>
      </c>
      <c r="K354" s="36">
        <f>D354*VLOOKUP(L354,Assumptions!$B$5:$C$11,2,FALSE)</f>
        <v>978.86780599999986</v>
      </c>
      <c r="L354" s="39" t="s">
        <v>4889</v>
      </c>
      <c r="M354" s="46">
        <f>DATE(YEAR(F354),MONTH(F354),1)</f>
        <v>45413</v>
      </c>
      <c r="N354" s="47" t="str">
        <f>IF(B354="",N353,B354)</f>
        <v>Cairn Group Ltd</v>
      </c>
    </row>
    <row r="355" spans="1:14" ht="15.75" x14ac:dyDescent="0.5">
      <c r="A355" s="7"/>
      <c r="B355" s="26"/>
      <c r="C355" s="26"/>
      <c r="D355" s="12">
        <v>22015.15</v>
      </c>
      <c r="E355" s="13" t="s">
        <v>675</v>
      </c>
      <c r="F355" s="27">
        <v>45422</v>
      </c>
      <c r="G355" s="27">
        <v>45261</v>
      </c>
      <c r="H355" s="14">
        <v>2687369.03</v>
      </c>
      <c r="I355" s="15">
        <v>77</v>
      </c>
      <c r="J355" s="13" t="s">
        <v>328</v>
      </c>
      <c r="K355" s="36">
        <f>D355*VLOOKUP(L355,Assumptions!$B$5:$C$11,2,FALSE)</f>
        <v>755.11964499999999</v>
      </c>
      <c r="L355" s="39" t="s">
        <v>4889</v>
      </c>
      <c r="M355" s="46">
        <f>DATE(YEAR(F355),MONTH(F355),1)</f>
        <v>45413</v>
      </c>
      <c r="N355" s="47" t="str">
        <f>IF(B355="",N354,B355)</f>
        <v>Cairn Group Ltd</v>
      </c>
    </row>
    <row r="356" spans="1:14" ht="15.75" x14ac:dyDescent="0.5">
      <c r="A356" s="7"/>
      <c r="B356" s="26"/>
      <c r="C356" s="26"/>
      <c r="D356" s="12">
        <v>28054.03</v>
      </c>
      <c r="E356" s="13" t="s">
        <v>676</v>
      </c>
      <c r="F356" s="27">
        <v>45602</v>
      </c>
      <c r="G356" s="27">
        <v>45261</v>
      </c>
      <c r="H356" s="14">
        <v>2622442.66</v>
      </c>
      <c r="I356" s="15">
        <v>2.6</v>
      </c>
      <c r="J356" s="13" t="s">
        <v>300</v>
      </c>
      <c r="K356" s="36">
        <f>D356*VLOOKUP(L356,Assumptions!$B$5:$C$11,2,FALSE)</f>
        <v>962.25322899999992</v>
      </c>
      <c r="L356" s="39" t="s">
        <v>4889</v>
      </c>
      <c r="M356" s="46">
        <f>DATE(YEAR(F356),MONTH(F356),1)</f>
        <v>45597</v>
      </c>
      <c r="N356" s="47" t="str">
        <f>IF(B356="",N355,B356)</f>
        <v>Cairn Group Ltd</v>
      </c>
    </row>
    <row r="357" spans="1:14" ht="15.75" x14ac:dyDescent="0.5">
      <c r="A357" s="7"/>
      <c r="B357" s="26"/>
      <c r="C357" s="26"/>
      <c r="D357" s="12">
        <v>21922.560000000001</v>
      </c>
      <c r="E357" s="13" t="s">
        <v>677</v>
      </c>
      <c r="F357" s="27">
        <v>45602</v>
      </c>
      <c r="G357" s="27">
        <v>45261</v>
      </c>
      <c r="H357" s="14">
        <v>3014302.52</v>
      </c>
      <c r="I357" s="15">
        <v>2.6</v>
      </c>
      <c r="J357" s="13" t="s">
        <v>330</v>
      </c>
      <c r="K357" s="36">
        <f>D357*VLOOKUP(L357,Assumptions!$B$5:$C$11,2,FALSE)</f>
        <v>751.94380799999999</v>
      </c>
      <c r="L357" s="39" t="s">
        <v>4889</v>
      </c>
      <c r="M357" s="46">
        <f>DATE(YEAR(F357),MONTH(F357),1)</f>
        <v>45597</v>
      </c>
      <c r="N357" s="47" t="str">
        <f>IF(B357="",N356,B357)</f>
        <v>Cairn Group Ltd</v>
      </c>
    </row>
    <row r="358" spans="1:14" ht="15.75" x14ac:dyDescent="0.5">
      <c r="A358" s="7"/>
      <c r="B358" s="26"/>
      <c r="C358" s="26"/>
      <c r="D358" s="12">
        <v>17622.07</v>
      </c>
      <c r="E358" s="13" t="s">
        <v>678</v>
      </c>
      <c r="F358" s="27">
        <v>45602</v>
      </c>
      <c r="G358" s="27">
        <v>45261</v>
      </c>
      <c r="H358" s="14">
        <v>2535429.59</v>
      </c>
      <c r="I358" s="15">
        <v>42</v>
      </c>
      <c r="J358" s="13" t="s">
        <v>301</v>
      </c>
      <c r="K358" s="36">
        <f>D358*VLOOKUP(L358,Assumptions!$B$5:$C$11,2,FALSE)</f>
        <v>604.4370009999999</v>
      </c>
      <c r="L358" s="39" t="s">
        <v>4889</v>
      </c>
      <c r="M358" s="46">
        <f>DATE(YEAR(F358),MONTH(F358),1)</f>
        <v>45597</v>
      </c>
      <c r="N358" s="47" t="str">
        <f>IF(B358="",N357,B358)</f>
        <v>Cairn Group Ltd</v>
      </c>
    </row>
    <row r="359" spans="1:14" ht="15.75" x14ac:dyDescent="0.5">
      <c r="A359" s="7"/>
      <c r="B359" s="26"/>
      <c r="C359" s="26"/>
      <c r="D359" s="12">
        <v>29040.94</v>
      </c>
      <c r="E359" s="13" t="s">
        <v>679</v>
      </c>
      <c r="F359" s="27">
        <v>45602</v>
      </c>
      <c r="G359" s="27">
        <v>45261</v>
      </c>
      <c r="H359" s="14">
        <v>2318227.5</v>
      </c>
      <c r="I359" s="15">
        <v>41</v>
      </c>
      <c r="J359" s="13" t="s">
        <v>305</v>
      </c>
      <c r="K359" s="36">
        <f>D359*VLOOKUP(L359,Assumptions!$B$5:$C$11,2,FALSE)</f>
        <v>996.10424199999989</v>
      </c>
      <c r="L359" s="39" t="s">
        <v>4889</v>
      </c>
      <c r="M359" s="46">
        <f>DATE(YEAR(F359),MONTH(F359),1)</f>
        <v>45597</v>
      </c>
      <c r="N359" s="47" t="str">
        <f>IF(B359="",N358,B359)</f>
        <v>Cairn Group Ltd</v>
      </c>
    </row>
    <row r="360" spans="1:14" ht="15.75" x14ac:dyDescent="0.5">
      <c r="A360" s="7"/>
      <c r="B360" s="26"/>
      <c r="C360" s="26"/>
      <c r="D360" s="12">
        <v>25647.08</v>
      </c>
      <c r="E360" s="13" t="s">
        <v>680</v>
      </c>
      <c r="F360" s="27">
        <v>45602</v>
      </c>
      <c r="G360" s="27">
        <v>45261</v>
      </c>
      <c r="H360" s="14">
        <v>2562994.0699999998</v>
      </c>
      <c r="I360" s="15">
        <v>1</v>
      </c>
      <c r="J360" s="13" t="s">
        <v>304</v>
      </c>
      <c r="K360" s="36">
        <f>D360*VLOOKUP(L360,Assumptions!$B$5:$C$11,2,FALSE)</f>
        <v>879.69484399999999</v>
      </c>
      <c r="L360" s="39" t="s">
        <v>4889</v>
      </c>
      <c r="M360" s="46">
        <f>DATE(YEAR(F360),MONTH(F360),1)</f>
        <v>45597</v>
      </c>
      <c r="N360" s="47" t="str">
        <f>IF(B360="",N359,B360)</f>
        <v>Cairn Group Ltd</v>
      </c>
    </row>
    <row r="361" spans="1:14" ht="15.75" x14ac:dyDescent="0.5">
      <c r="A361" s="7"/>
      <c r="B361" s="26"/>
      <c r="C361" s="26"/>
      <c r="D361" s="12">
        <v>16986.23</v>
      </c>
      <c r="E361" s="13" t="s">
        <v>681</v>
      </c>
      <c r="F361" s="27">
        <v>45364</v>
      </c>
      <c r="G361" s="27">
        <v>45295</v>
      </c>
      <c r="H361" s="14">
        <v>3586093.02</v>
      </c>
      <c r="I361" s="15">
        <v>77</v>
      </c>
      <c r="J361" s="13" t="s">
        <v>333</v>
      </c>
      <c r="K361" s="36">
        <f>D361*VLOOKUP(L361,Assumptions!$B$5:$C$11,2,FALSE)</f>
        <v>582.62768899999992</v>
      </c>
      <c r="L361" s="39" t="s">
        <v>4889</v>
      </c>
      <c r="M361" s="46">
        <f>DATE(YEAR(F361),MONTH(F361),1)</f>
        <v>45352</v>
      </c>
      <c r="N361" s="47" t="str">
        <f>IF(B361="",N360,B361)</f>
        <v>Cairn Group Ltd</v>
      </c>
    </row>
    <row r="362" spans="1:14" ht="15.75" x14ac:dyDescent="0.5">
      <c r="A362" s="7"/>
      <c r="B362" s="26"/>
      <c r="C362" s="26"/>
      <c r="D362" s="12">
        <v>16861.12</v>
      </c>
      <c r="E362" s="13" t="s">
        <v>682</v>
      </c>
      <c r="F362" s="27">
        <v>45364</v>
      </c>
      <c r="G362" s="27">
        <v>45295</v>
      </c>
      <c r="H362" s="14">
        <v>2528581.29</v>
      </c>
      <c r="I362" s="15">
        <v>2.6</v>
      </c>
      <c r="J362" s="13" t="s">
        <v>300</v>
      </c>
      <c r="K362" s="36">
        <f>D362*VLOOKUP(L362,Assumptions!$B$5:$C$11,2,FALSE)</f>
        <v>578.33641599999987</v>
      </c>
      <c r="L362" s="39" t="s">
        <v>4889</v>
      </c>
      <c r="M362" s="46">
        <f>DATE(YEAR(F362),MONTH(F362),1)</f>
        <v>45352</v>
      </c>
      <c r="N362" s="47" t="str">
        <f>IF(B362="",N361,B362)</f>
        <v>Cairn Group Ltd</v>
      </c>
    </row>
    <row r="363" spans="1:14" ht="15.75" x14ac:dyDescent="0.5">
      <c r="A363" s="7"/>
      <c r="B363" s="26"/>
      <c r="C363" s="26"/>
      <c r="D363" s="12">
        <v>16080.52</v>
      </c>
      <c r="E363" s="13" t="s">
        <v>683</v>
      </c>
      <c r="F363" s="27">
        <v>45565</v>
      </c>
      <c r="G363" s="27">
        <v>45527</v>
      </c>
      <c r="H363" s="14">
        <v>3714062.58</v>
      </c>
      <c r="I363" s="15">
        <v>3</v>
      </c>
      <c r="J363" s="13" t="s">
        <v>300</v>
      </c>
      <c r="K363" s="36">
        <f>D363*VLOOKUP(L363,Assumptions!$B$5:$C$11,2,FALSE)</f>
        <v>551.56183599999997</v>
      </c>
      <c r="L363" s="39" t="s">
        <v>4889</v>
      </c>
      <c r="M363" s="46">
        <f>DATE(YEAR(F363),MONTH(F363),1)</f>
        <v>45536</v>
      </c>
      <c r="N363" s="47" t="str">
        <f>IF(B363="",N362,B363)</f>
        <v>Cairn Group Ltd</v>
      </c>
    </row>
    <row r="364" spans="1:14" ht="15.75" x14ac:dyDescent="0.5">
      <c r="A364" s="7"/>
      <c r="B364" s="26"/>
      <c r="C364" s="26"/>
      <c r="D364" s="12">
        <v>12984.45</v>
      </c>
      <c r="E364" s="13" t="s">
        <v>684</v>
      </c>
      <c r="F364" s="27">
        <v>45565</v>
      </c>
      <c r="G364" s="27">
        <v>45527</v>
      </c>
      <c r="H364" s="14">
        <v>2350075.0299999998</v>
      </c>
      <c r="I364" s="15">
        <v>61</v>
      </c>
      <c r="J364" s="13" t="s">
        <v>335</v>
      </c>
      <c r="K364" s="36">
        <f>D364*VLOOKUP(L364,Assumptions!$B$5:$C$11,2,FALSE)</f>
        <v>445.36663499999997</v>
      </c>
      <c r="L364" s="39" t="s">
        <v>4889</v>
      </c>
      <c r="M364" s="46">
        <f>DATE(YEAR(F364),MONTH(F364),1)</f>
        <v>45536</v>
      </c>
      <c r="N364" s="47" t="str">
        <f>IF(B364="",N363,B364)</f>
        <v>Cairn Group Ltd</v>
      </c>
    </row>
    <row r="365" spans="1:14" ht="15.75" x14ac:dyDescent="0.5">
      <c r="A365" s="7"/>
      <c r="B365" s="26"/>
      <c r="C365" s="26"/>
      <c r="D365" s="12">
        <v>15328.41</v>
      </c>
      <c r="E365" s="13" t="s">
        <v>685</v>
      </c>
      <c r="F365" s="27">
        <v>45565</v>
      </c>
      <c r="G365" s="27">
        <v>45527</v>
      </c>
      <c r="H365" s="14">
        <v>2746107.53</v>
      </c>
      <c r="I365" s="15">
        <v>61</v>
      </c>
      <c r="J365" s="13" t="s">
        <v>333</v>
      </c>
      <c r="K365" s="36">
        <f>D365*VLOOKUP(L365,Assumptions!$B$5:$C$11,2,FALSE)</f>
        <v>525.76446299999998</v>
      </c>
      <c r="L365" s="39" t="s">
        <v>4889</v>
      </c>
      <c r="M365" s="46">
        <f>DATE(YEAR(F365),MONTH(F365),1)</f>
        <v>45536</v>
      </c>
      <c r="N365" s="47" t="str">
        <f>IF(B365="",N364,B365)</f>
        <v>Cairn Group Ltd</v>
      </c>
    </row>
    <row r="366" spans="1:14" ht="15.75" x14ac:dyDescent="0.5">
      <c r="A366" s="7"/>
      <c r="B366" s="26"/>
      <c r="C366" s="26"/>
      <c r="D366" s="12">
        <v>18637.57</v>
      </c>
      <c r="E366" s="13" t="s">
        <v>686</v>
      </c>
      <c r="F366" s="27">
        <v>45565</v>
      </c>
      <c r="G366" s="27">
        <v>45527</v>
      </c>
      <c r="H366" s="14">
        <v>3710135.01</v>
      </c>
      <c r="I366" s="15">
        <v>61</v>
      </c>
      <c r="J366" s="13" t="s">
        <v>336</v>
      </c>
      <c r="K366" s="36">
        <f>D366*VLOOKUP(L366,Assumptions!$B$5:$C$11,2,FALSE)</f>
        <v>639.26865099999998</v>
      </c>
      <c r="L366" s="39" t="s">
        <v>4889</v>
      </c>
      <c r="M366" s="46">
        <f>DATE(YEAR(F366),MONTH(F366),1)</f>
        <v>45536</v>
      </c>
      <c r="N366" s="47" t="str">
        <f>IF(B366="",N365,B366)</f>
        <v>Cairn Group Ltd</v>
      </c>
    </row>
    <row r="367" spans="1:14" ht="15.75" x14ac:dyDescent="0.5">
      <c r="A367" s="7"/>
      <c r="B367" s="26"/>
      <c r="C367" s="26"/>
      <c r="D367" s="12">
        <v>14172.91</v>
      </c>
      <c r="E367" s="13" t="s">
        <v>687</v>
      </c>
      <c r="F367" s="27">
        <v>45565</v>
      </c>
      <c r="G367" s="27">
        <v>45527</v>
      </c>
      <c r="H367" s="14">
        <v>3021031.24</v>
      </c>
      <c r="I367" s="15">
        <v>61</v>
      </c>
      <c r="J367" s="13" t="s">
        <v>322</v>
      </c>
      <c r="K367" s="36">
        <f>D367*VLOOKUP(L367,Assumptions!$B$5:$C$11,2,FALSE)</f>
        <v>486.13081299999993</v>
      </c>
      <c r="L367" s="39" t="s">
        <v>4889</v>
      </c>
      <c r="M367" s="46">
        <f>DATE(YEAR(F367),MONTH(F367),1)</f>
        <v>45536</v>
      </c>
      <c r="N367" s="47" t="str">
        <f>IF(B367="",N366,B367)</f>
        <v>Cairn Group Ltd</v>
      </c>
    </row>
    <row r="368" spans="1:14" ht="15.75" x14ac:dyDescent="0.5">
      <c r="A368" s="7"/>
      <c r="B368" s="26"/>
      <c r="C368" s="26"/>
      <c r="D368" s="12">
        <v>15442.14</v>
      </c>
      <c r="E368" s="13" t="s">
        <v>688</v>
      </c>
      <c r="F368" s="27">
        <v>45693</v>
      </c>
      <c r="G368" s="27">
        <v>45670</v>
      </c>
      <c r="H368" s="14">
        <v>3149300.75</v>
      </c>
      <c r="I368" s="15">
        <v>2.6</v>
      </c>
      <c r="J368" s="13" t="s">
        <v>300</v>
      </c>
      <c r="K368" s="36">
        <f>D368*VLOOKUP(L368,Assumptions!$B$5:$C$11,2,FALSE)</f>
        <v>529.66540199999997</v>
      </c>
      <c r="L368" s="39" t="s">
        <v>4889</v>
      </c>
      <c r="M368" s="46">
        <f>DATE(YEAR(F368),MONTH(F368),1)</f>
        <v>45689</v>
      </c>
      <c r="N368" s="47" t="str">
        <f>IF(B368="",N367,B368)</f>
        <v>Cairn Group Ltd</v>
      </c>
    </row>
    <row r="369" spans="1:14" ht="15.75" x14ac:dyDescent="0.5">
      <c r="A369" s="7"/>
      <c r="B369" s="26"/>
      <c r="C369" s="26"/>
      <c r="D369" s="12">
        <v>23595.32</v>
      </c>
      <c r="E369" s="13" t="s">
        <v>689</v>
      </c>
      <c r="F369" s="27">
        <v>45786</v>
      </c>
      <c r="G369" s="27">
        <v>45674</v>
      </c>
      <c r="H369" s="14">
        <v>3553378.31</v>
      </c>
      <c r="I369" s="15">
        <v>2.6</v>
      </c>
      <c r="J369" s="13" t="s">
        <v>300</v>
      </c>
      <c r="K369" s="36">
        <f>D369*VLOOKUP(L369,Assumptions!$B$5:$C$11,2,FALSE)</f>
        <v>809.3194759999999</v>
      </c>
      <c r="L369" s="39" t="s">
        <v>4889</v>
      </c>
      <c r="M369" s="46">
        <f>DATE(YEAR(F369),MONTH(F369),1)</f>
        <v>45778</v>
      </c>
      <c r="N369" s="47" t="str">
        <f>IF(B369="",N368,B369)</f>
        <v>Cairn Group Ltd</v>
      </c>
    </row>
    <row r="370" spans="1:14" ht="15.75" x14ac:dyDescent="0.5">
      <c r="A370" s="7"/>
      <c r="B370" s="26"/>
      <c r="C370" s="26"/>
      <c r="D370" s="12">
        <v>18178.78</v>
      </c>
      <c r="E370" s="13" t="s">
        <v>690</v>
      </c>
      <c r="F370" s="27">
        <v>45786</v>
      </c>
      <c r="G370" s="27">
        <v>45674</v>
      </c>
      <c r="H370" s="14">
        <v>3518563.38</v>
      </c>
      <c r="I370" s="15">
        <v>47</v>
      </c>
      <c r="J370" s="13" t="s">
        <v>301</v>
      </c>
      <c r="K370" s="36">
        <f>D370*VLOOKUP(L370,Assumptions!$B$5:$C$11,2,FALSE)</f>
        <v>623.53215399999988</v>
      </c>
      <c r="L370" s="39" t="s">
        <v>4889</v>
      </c>
      <c r="M370" s="46">
        <f>DATE(YEAR(F370),MONTH(F370),1)</f>
        <v>45778</v>
      </c>
      <c r="N370" s="47" t="str">
        <f>IF(B370="",N369,B370)</f>
        <v>Cairn Group Ltd</v>
      </c>
    </row>
    <row r="371" spans="1:14" ht="15.75" x14ac:dyDescent="0.5">
      <c r="A371" s="7"/>
      <c r="B371" s="26"/>
      <c r="C371" s="26"/>
      <c r="D371" s="12">
        <v>23262.74</v>
      </c>
      <c r="E371" s="13" t="s">
        <v>691</v>
      </c>
      <c r="F371" s="27">
        <v>45866</v>
      </c>
      <c r="G371" s="27">
        <v>45674</v>
      </c>
      <c r="H371" s="14">
        <v>2929518.18</v>
      </c>
      <c r="I371" s="15">
        <v>2</v>
      </c>
      <c r="J371" s="13" t="s">
        <v>300</v>
      </c>
      <c r="K371" s="36">
        <f>D371*VLOOKUP(L371,Assumptions!$B$5:$C$11,2,FALSE)</f>
        <v>797.91198199999997</v>
      </c>
      <c r="L371" s="39" t="s">
        <v>4889</v>
      </c>
      <c r="M371" s="46">
        <f>DATE(YEAR(F371),MONTH(F371),1)</f>
        <v>45839</v>
      </c>
      <c r="N371" s="47" t="str">
        <f>IF(B371="",N370,B371)</f>
        <v>Cairn Group Ltd</v>
      </c>
    </row>
    <row r="372" spans="1:14" ht="15.75" x14ac:dyDescent="0.5">
      <c r="A372" s="7"/>
      <c r="B372" s="26"/>
      <c r="C372" s="26"/>
      <c r="D372" s="12">
        <v>23818.28</v>
      </c>
      <c r="E372" s="13" t="s">
        <v>692</v>
      </c>
      <c r="F372" s="27">
        <v>45866</v>
      </c>
      <c r="G372" s="27">
        <v>45674</v>
      </c>
      <c r="H372" s="14">
        <v>2466716.9500000002</v>
      </c>
      <c r="I372" s="15">
        <v>75</v>
      </c>
      <c r="J372" s="13" t="s">
        <v>301</v>
      </c>
      <c r="K372" s="36">
        <f>D372*VLOOKUP(L372,Assumptions!$B$5:$C$11,2,FALSE)</f>
        <v>816.96700399999986</v>
      </c>
      <c r="L372" s="39" t="s">
        <v>4889</v>
      </c>
      <c r="M372" s="46">
        <f>DATE(YEAR(F372),MONTH(F372),1)</f>
        <v>45839</v>
      </c>
      <c r="N372" s="47" t="str">
        <f>IF(B372="",N371,B372)</f>
        <v>Cairn Group Ltd</v>
      </c>
    </row>
    <row r="373" spans="1:14" ht="15.75" x14ac:dyDescent="0.5">
      <c r="A373" s="7"/>
      <c r="B373" s="25" t="s">
        <v>53</v>
      </c>
      <c r="C373" s="25"/>
      <c r="D373" s="12">
        <v>2954.42</v>
      </c>
      <c r="E373" s="13" t="s">
        <v>693</v>
      </c>
      <c r="F373" s="27">
        <v>44908</v>
      </c>
      <c r="G373" s="27">
        <v>44895</v>
      </c>
      <c r="H373" s="14">
        <v>2765.83</v>
      </c>
      <c r="I373" s="15">
        <v>6</v>
      </c>
      <c r="J373" s="13" t="s">
        <v>308</v>
      </c>
      <c r="K373" s="36">
        <f>D373*VLOOKUP(L373,Assumptions!$B$5:$C$11,2,FALSE)</f>
        <v>101.33660599999999</v>
      </c>
      <c r="L373" s="39" t="s">
        <v>4889</v>
      </c>
      <c r="M373" s="46">
        <f>DATE(YEAR(F373),MONTH(F373),1)</f>
        <v>44896</v>
      </c>
      <c r="N373" s="47" t="str">
        <f>IF(B373="",N372,B373)</f>
        <v>Monarch Wealth Ltd</v>
      </c>
    </row>
    <row r="374" spans="1:14" ht="15.75" x14ac:dyDescent="0.5">
      <c r="A374" s="7"/>
      <c r="B374" s="25" t="s">
        <v>54</v>
      </c>
      <c r="C374" s="25"/>
      <c r="D374" s="14">
        <v>742.62</v>
      </c>
      <c r="E374" s="13" t="s">
        <v>694</v>
      </c>
      <c r="F374" s="27">
        <v>44522</v>
      </c>
      <c r="G374" s="27">
        <v>44173</v>
      </c>
      <c r="H374" s="14">
        <v>2241.65</v>
      </c>
      <c r="I374" s="15">
        <v>43</v>
      </c>
      <c r="J374" s="13" t="s">
        <v>305</v>
      </c>
      <c r="K374" s="36">
        <f>D374*VLOOKUP(L374,Assumptions!$B$5:$C$11,2,FALSE)</f>
        <v>742.62</v>
      </c>
      <c r="L374" s="39" t="s">
        <v>4883</v>
      </c>
      <c r="M374" s="46">
        <f>DATE(YEAR(F374),MONTH(F374),1)</f>
        <v>44501</v>
      </c>
      <c r="N374" s="47" t="str">
        <f>IF(B374="",N373,B374)</f>
        <v>Parkside Private plc</v>
      </c>
    </row>
    <row r="375" spans="1:14" ht="15.75" x14ac:dyDescent="0.5">
      <c r="A375" s="7"/>
      <c r="B375" s="26"/>
      <c r="C375" s="26"/>
      <c r="D375" s="14">
        <v>121.91</v>
      </c>
      <c r="E375" s="13" t="s">
        <v>695</v>
      </c>
      <c r="F375" s="27">
        <v>44327</v>
      </c>
      <c r="G375" s="27">
        <v>44327</v>
      </c>
      <c r="H375" s="14">
        <v>2576.16</v>
      </c>
      <c r="I375" s="15">
        <v>6</v>
      </c>
      <c r="J375" s="13" t="s">
        <v>305</v>
      </c>
      <c r="K375" s="36">
        <f>D375*VLOOKUP(L375,Assumptions!$B$5:$C$11,2,FALSE)</f>
        <v>121.91</v>
      </c>
      <c r="L375" s="39" t="s">
        <v>4883</v>
      </c>
      <c r="M375" s="46">
        <f>DATE(YEAR(F375),MONTH(F375),1)</f>
        <v>44317</v>
      </c>
      <c r="N375" s="47" t="str">
        <f>IF(B375="",N374,B375)</f>
        <v>Parkside Private plc</v>
      </c>
    </row>
    <row r="376" spans="1:14" ht="15.75" x14ac:dyDescent="0.5">
      <c r="A376" s="7"/>
      <c r="B376" s="26"/>
      <c r="C376" s="26"/>
      <c r="D376" s="14">
        <v>1923.09</v>
      </c>
      <c r="E376" s="13" t="s">
        <v>696</v>
      </c>
      <c r="F376" s="27">
        <v>45231</v>
      </c>
      <c r="G376" s="27">
        <v>45202</v>
      </c>
      <c r="H376" s="14">
        <v>1896.05</v>
      </c>
      <c r="I376" s="15">
        <v>77</v>
      </c>
      <c r="J376" s="13" t="s">
        <v>339</v>
      </c>
      <c r="K376" s="36">
        <f>D376*VLOOKUP(L376,Assumptions!$B$5:$C$11,2,FALSE)</f>
        <v>1923.09</v>
      </c>
      <c r="L376" s="39" t="s">
        <v>4883</v>
      </c>
      <c r="M376" s="46">
        <f>DATE(YEAR(F376),MONTH(F376),1)</f>
        <v>45231</v>
      </c>
      <c r="N376" s="47" t="str">
        <f>IF(B376="",N375,B376)</f>
        <v>Parkside Private plc</v>
      </c>
    </row>
    <row r="377" spans="1:14" ht="15.75" x14ac:dyDescent="0.5">
      <c r="A377" s="7"/>
      <c r="B377" s="26"/>
      <c r="C377" s="26"/>
      <c r="D377" s="14">
        <v>1799.79</v>
      </c>
      <c r="E377" s="13" t="s">
        <v>697</v>
      </c>
      <c r="F377" s="27">
        <v>45620</v>
      </c>
      <c r="G377" s="27">
        <v>45223</v>
      </c>
      <c r="H377" s="14">
        <v>1937.29</v>
      </c>
      <c r="I377" s="15">
        <v>83</v>
      </c>
      <c r="J377" s="13" t="s">
        <v>339</v>
      </c>
      <c r="K377" s="36">
        <f>D377*VLOOKUP(L377,Assumptions!$B$5:$C$11,2,FALSE)</f>
        <v>1799.79</v>
      </c>
      <c r="L377" s="39" t="s">
        <v>4883</v>
      </c>
      <c r="M377" s="46">
        <f>DATE(YEAR(F377),MONTH(F377),1)</f>
        <v>45597</v>
      </c>
      <c r="N377" s="47" t="str">
        <f>IF(B377="",N376,B377)</f>
        <v>Parkside Private plc</v>
      </c>
    </row>
    <row r="378" spans="1:14" ht="15.75" x14ac:dyDescent="0.5">
      <c r="A378" s="7"/>
      <c r="B378" s="26"/>
      <c r="C378" s="26"/>
      <c r="D378" s="14">
        <v>722.02</v>
      </c>
      <c r="E378" s="13" t="s">
        <v>698</v>
      </c>
      <c r="F378" s="27">
        <v>45984</v>
      </c>
      <c r="G378" s="27">
        <v>45615</v>
      </c>
      <c r="H378" s="14">
        <v>2196.09</v>
      </c>
      <c r="I378" s="15">
        <v>30</v>
      </c>
      <c r="J378" s="13" t="s">
        <v>339</v>
      </c>
      <c r="K378" s="36">
        <f>D378*VLOOKUP(L378,Assumptions!$B$5:$C$11,2,FALSE)</f>
        <v>722.02</v>
      </c>
      <c r="L378" s="39" t="s">
        <v>4883</v>
      </c>
      <c r="M378" s="46">
        <f>DATE(YEAR(F378),MONTH(F378),1)</f>
        <v>45962</v>
      </c>
      <c r="N378" s="47" t="str">
        <f>IF(B378="",N377,B378)</f>
        <v>Parkside Private plc</v>
      </c>
    </row>
    <row r="379" spans="1:14" ht="15.75" x14ac:dyDescent="0.5">
      <c r="A379" s="7"/>
      <c r="B379" s="25" t="s">
        <v>55</v>
      </c>
      <c r="C379" s="25"/>
      <c r="D379" s="12">
        <v>7856.14</v>
      </c>
      <c r="E379" s="13" t="s">
        <v>699</v>
      </c>
      <c r="F379" s="27">
        <v>45819</v>
      </c>
      <c r="G379" s="27">
        <v>45804</v>
      </c>
      <c r="H379" s="14">
        <v>0</v>
      </c>
      <c r="I379" s="15">
        <v>86</v>
      </c>
      <c r="J379" s="13" t="s">
        <v>301</v>
      </c>
      <c r="K379" s="36">
        <f>D379*VLOOKUP(L379,Assumptions!$B$5:$C$11,2,FALSE)</f>
        <v>269.46560199999999</v>
      </c>
      <c r="L379" s="39" t="s">
        <v>4889</v>
      </c>
      <c r="M379" s="46">
        <f>DATE(YEAR(F379),MONTH(F379),1)</f>
        <v>45809</v>
      </c>
      <c r="N379" s="47" t="str">
        <f>IF(B379="",N378,B379)</f>
        <v>Argent Bancorp Ltd</v>
      </c>
    </row>
    <row r="380" spans="1:14" ht="15.75" x14ac:dyDescent="0.5">
      <c r="A380" s="7"/>
      <c r="B380" s="26"/>
      <c r="C380" s="26"/>
      <c r="D380" s="12">
        <v>248.5</v>
      </c>
      <c r="E380" s="13" t="s">
        <v>699</v>
      </c>
      <c r="F380" s="27">
        <v>45824</v>
      </c>
      <c r="G380" s="27">
        <v>45824</v>
      </c>
      <c r="H380" s="14">
        <v>0</v>
      </c>
      <c r="I380" s="15">
        <v>2</v>
      </c>
      <c r="J380" s="13" t="s">
        <v>301</v>
      </c>
      <c r="K380" s="36">
        <f>D380*VLOOKUP(L380,Assumptions!$B$5:$C$11,2,FALSE)</f>
        <v>8.5235500000000002</v>
      </c>
      <c r="L380" s="39" t="s">
        <v>4889</v>
      </c>
      <c r="M380" s="46">
        <f>DATE(YEAR(F380),MONTH(F380),1)</f>
        <v>45809</v>
      </c>
      <c r="N380" s="47" t="str">
        <f>IF(B380="",N379,B380)</f>
        <v>Argent Bancorp Ltd</v>
      </c>
    </row>
    <row r="381" spans="1:14" ht="15.75" x14ac:dyDescent="0.5">
      <c r="A381" s="7"/>
      <c r="B381" s="25" t="s">
        <v>56</v>
      </c>
      <c r="C381" s="25"/>
      <c r="D381" s="14">
        <v>3404.5</v>
      </c>
      <c r="E381" s="13" t="s">
        <v>700</v>
      </c>
      <c r="F381" s="27">
        <v>44208</v>
      </c>
      <c r="G381" s="27">
        <v>43980</v>
      </c>
      <c r="H381" s="14">
        <v>266615.26</v>
      </c>
      <c r="I381" s="15">
        <v>1</v>
      </c>
      <c r="J381" s="13" t="s">
        <v>300</v>
      </c>
      <c r="K381" s="36">
        <f>D381*VLOOKUP(L381,Assumptions!$B$5:$C$11,2,FALSE)</f>
        <v>3404.5</v>
      </c>
      <c r="L381" s="39" t="s">
        <v>4883</v>
      </c>
      <c r="M381" s="46">
        <f>DATE(YEAR(F381),MONTH(F381),1)</f>
        <v>44197</v>
      </c>
      <c r="N381" s="47" t="str">
        <f>IF(B381="",N380,B381)</f>
        <v>Kensington Resources Ltd</v>
      </c>
    </row>
    <row r="382" spans="1:14" ht="15.75" x14ac:dyDescent="0.5">
      <c r="A382" s="7"/>
      <c r="B382" s="26"/>
      <c r="C382" s="26"/>
      <c r="D382" s="14">
        <v>21327.94</v>
      </c>
      <c r="E382" s="13" t="s">
        <v>701</v>
      </c>
      <c r="F382" s="27">
        <v>44458</v>
      </c>
      <c r="G382" s="27">
        <v>44173</v>
      </c>
      <c r="H382" s="14">
        <v>220503.75</v>
      </c>
      <c r="I382" s="15">
        <v>8</v>
      </c>
      <c r="J382" s="13" t="s">
        <v>300</v>
      </c>
      <c r="K382" s="36">
        <f>D382*VLOOKUP(L382,Assumptions!$B$5:$C$11,2,FALSE)</f>
        <v>21327.94</v>
      </c>
      <c r="L382" s="39" t="s">
        <v>4883</v>
      </c>
      <c r="M382" s="46">
        <f>DATE(YEAR(F382),MONTH(F382),1)</f>
        <v>44440</v>
      </c>
      <c r="N382" s="47" t="str">
        <f>IF(B382="",N381,B382)</f>
        <v>Kensington Resources Ltd</v>
      </c>
    </row>
    <row r="383" spans="1:14" ht="15.75" x14ac:dyDescent="0.5">
      <c r="A383" s="7"/>
      <c r="B383" s="26"/>
      <c r="C383" s="26"/>
      <c r="D383" s="14">
        <v>3459.28</v>
      </c>
      <c r="E383" s="13" t="s">
        <v>702</v>
      </c>
      <c r="F383" s="27">
        <v>44318</v>
      </c>
      <c r="G383" s="27">
        <v>44293</v>
      </c>
      <c r="H383" s="14">
        <v>277343.21000000002</v>
      </c>
      <c r="I383" s="15">
        <v>1</v>
      </c>
      <c r="J383" s="13" t="s">
        <v>300</v>
      </c>
      <c r="K383" s="36">
        <f>D383*VLOOKUP(L383,Assumptions!$B$5:$C$11,2,FALSE)</f>
        <v>3459.28</v>
      </c>
      <c r="L383" s="39" t="s">
        <v>4883</v>
      </c>
      <c r="M383" s="46">
        <f>DATE(YEAR(F383),MONTH(F383),1)</f>
        <v>44317</v>
      </c>
      <c r="N383" s="47" t="str">
        <f>IF(B383="",N382,B383)</f>
        <v>Kensington Resources Ltd</v>
      </c>
    </row>
    <row r="384" spans="1:14" ht="15.75" x14ac:dyDescent="0.5">
      <c r="A384" s="7"/>
      <c r="B384" s="26"/>
      <c r="C384" s="26"/>
      <c r="D384" s="14">
        <v>1795.57</v>
      </c>
      <c r="E384" s="13" t="s">
        <v>703</v>
      </c>
      <c r="F384" s="27">
        <v>44476</v>
      </c>
      <c r="G384" s="27">
        <v>44305</v>
      </c>
      <c r="H384" s="14">
        <v>283545.90999999997</v>
      </c>
      <c r="I384" s="15">
        <v>1</v>
      </c>
      <c r="J384" s="13" t="s">
        <v>307</v>
      </c>
      <c r="K384" s="36">
        <f>D384*VLOOKUP(L384,Assumptions!$B$5:$C$11,2,FALSE)</f>
        <v>1795.57</v>
      </c>
      <c r="L384" s="39" t="s">
        <v>4883</v>
      </c>
      <c r="M384" s="46">
        <f>DATE(YEAR(F384),MONTH(F384),1)</f>
        <v>44470</v>
      </c>
      <c r="N384" s="47" t="str">
        <f>IF(B384="",N383,B384)</f>
        <v>Kensington Resources Ltd</v>
      </c>
    </row>
    <row r="385" spans="1:14" ht="15.75" x14ac:dyDescent="0.5">
      <c r="A385" s="7"/>
      <c r="B385" s="26"/>
      <c r="C385" s="26"/>
      <c r="D385" s="14">
        <v>2529.02</v>
      </c>
      <c r="E385" s="13" t="s">
        <v>704</v>
      </c>
      <c r="F385" s="27">
        <v>44511</v>
      </c>
      <c r="G385" s="27">
        <v>44305</v>
      </c>
      <c r="H385" s="14">
        <v>358622.83</v>
      </c>
      <c r="I385" s="15">
        <v>1</v>
      </c>
      <c r="J385" s="13" t="s">
        <v>307</v>
      </c>
      <c r="K385" s="36">
        <f>D385*VLOOKUP(L385,Assumptions!$B$5:$C$11,2,FALSE)</f>
        <v>2529.02</v>
      </c>
      <c r="L385" s="39" t="s">
        <v>4883</v>
      </c>
      <c r="M385" s="46">
        <f>DATE(YEAR(F385),MONTH(F385),1)</f>
        <v>44501</v>
      </c>
      <c r="N385" s="47" t="str">
        <f>IF(B385="",N384,B385)</f>
        <v>Kensington Resources Ltd</v>
      </c>
    </row>
    <row r="386" spans="1:14" ht="15.75" x14ac:dyDescent="0.5">
      <c r="A386" s="7"/>
      <c r="B386" s="26"/>
      <c r="C386" s="26"/>
      <c r="D386" s="14">
        <v>0</v>
      </c>
      <c r="E386" s="13" t="s">
        <v>705</v>
      </c>
      <c r="F386" s="27">
        <v>44532</v>
      </c>
      <c r="G386" s="27">
        <v>44305</v>
      </c>
      <c r="H386" s="14">
        <v>277982.37</v>
      </c>
      <c r="I386" s="15">
        <v>1</v>
      </c>
      <c r="J386" s="13" t="s">
        <v>307</v>
      </c>
      <c r="K386" s="36">
        <f>D386*VLOOKUP(L386,Assumptions!$B$5:$C$11,2,FALSE)</f>
        <v>0</v>
      </c>
      <c r="L386" s="39" t="s">
        <v>4883</v>
      </c>
      <c r="M386" s="46">
        <f>DATE(YEAR(F386),MONTH(F386),1)</f>
        <v>44531</v>
      </c>
      <c r="N386" s="47" t="str">
        <f>IF(B386="",N385,B386)</f>
        <v>Kensington Resources Ltd</v>
      </c>
    </row>
    <row r="387" spans="1:14" ht="15.75" x14ac:dyDescent="0.5">
      <c r="A387" s="7"/>
      <c r="B387" s="26"/>
      <c r="C387" s="26"/>
      <c r="D387" s="14">
        <v>1938.01</v>
      </c>
      <c r="E387" s="13" t="s">
        <v>706</v>
      </c>
      <c r="F387" s="27">
        <v>44595</v>
      </c>
      <c r="G387" s="27">
        <v>44305</v>
      </c>
      <c r="H387" s="14">
        <v>257668.05</v>
      </c>
      <c r="I387" s="15">
        <v>1</v>
      </c>
      <c r="J387" s="13" t="s">
        <v>307</v>
      </c>
      <c r="K387" s="36">
        <f>D387*VLOOKUP(L387,Assumptions!$B$5:$C$11,2,FALSE)</f>
        <v>1938.01</v>
      </c>
      <c r="L387" s="39" t="s">
        <v>4883</v>
      </c>
      <c r="M387" s="46">
        <f>DATE(YEAR(F387),MONTH(F387),1)</f>
        <v>44593</v>
      </c>
      <c r="N387" s="47" t="str">
        <f>IF(B387="",N386,B387)</f>
        <v>Kensington Resources Ltd</v>
      </c>
    </row>
    <row r="388" spans="1:14" ht="15.75" x14ac:dyDescent="0.5">
      <c r="A388" s="7"/>
      <c r="B388" s="26"/>
      <c r="C388" s="26"/>
      <c r="D388" s="14">
        <v>2461.19</v>
      </c>
      <c r="E388" s="13" t="s">
        <v>707</v>
      </c>
      <c r="F388" s="27">
        <v>44630</v>
      </c>
      <c r="G388" s="27">
        <v>44305</v>
      </c>
      <c r="H388" s="14">
        <v>270813.94</v>
      </c>
      <c r="I388" s="15">
        <v>1</v>
      </c>
      <c r="J388" s="13" t="s">
        <v>307</v>
      </c>
      <c r="K388" s="36">
        <f>D388*VLOOKUP(L388,Assumptions!$B$5:$C$11,2,FALSE)</f>
        <v>2461.19</v>
      </c>
      <c r="L388" s="39" t="s">
        <v>4883</v>
      </c>
      <c r="M388" s="46">
        <f>DATE(YEAR(F388),MONTH(F388),1)</f>
        <v>44621</v>
      </c>
      <c r="N388" s="47" t="str">
        <f>IF(B388="",N387,B388)</f>
        <v>Kensington Resources Ltd</v>
      </c>
    </row>
    <row r="389" spans="1:14" ht="15.75" x14ac:dyDescent="0.5">
      <c r="A389" s="7"/>
      <c r="B389" s="26"/>
      <c r="C389" s="26"/>
      <c r="D389" s="14">
        <v>2354.9</v>
      </c>
      <c r="E389" s="13" t="s">
        <v>708</v>
      </c>
      <c r="F389" s="27">
        <v>44658</v>
      </c>
      <c r="G389" s="27">
        <v>44305</v>
      </c>
      <c r="H389" s="14">
        <v>340324.53</v>
      </c>
      <c r="I389" s="15">
        <v>1</v>
      </c>
      <c r="J389" s="13" t="s">
        <v>307</v>
      </c>
      <c r="K389" s="36">
        <f>D389*VLOOKUP(L389,Assumptions!$B$5:$C$11,2,FALSE)</f>
        <v>2354.9</v>
      </c>
      <c r="L389" s="39" t="s">
        <v>4883</v>
      </c>
      <c r="M389" s="46">
        <f>DATE(YEAR(F389),MONTH(F389),1)</f>
        <v>44652</v>
      </c>
      <c r="N389" s="47" t="str">
        <f>IF(B389="",N388,B389)</f>
        <v>Kensington Resources Ltd</v>
      </c>
    </row>
    <row r="390" spans="1:14" ht="15.75" x14ac:dyDescent="0.5">
      <c r="A390" s="7"/>
      <c r="B390" s="26"/>
      <c r="C390" s="26"/>
      <c r="D390" s="14">
        <v>2283.9899999999998</v>
      </c>
      <c r="E390" s="13" t="s">
        <v>709</v>
      </c>
      <c r="F390" s="27">
        <v>44693</v>
      </c>
      <c r="G390" s="27">
        <v>44305</v>
      </c>
      <c r="H390" s="14">
        <v>254156.61</v>
      </c>
      <c r="I390" s="15">
        <v>1</v>
      </c>
      <c r="J390" s="13" t="s">
        <v>307</v>
      </c>
      <c r="K390" s="36">
        <f>D390*VLOOKUP(L390,Assumptions!$B$5:$C$11,2,FALSE)</f>
        <v>2283.9899999999998</v>
      </c>
      <c r="L390" s="39" t="s">
        <v>4883</v>
      </c>
      <c r="M390" s="46">
        <f>DATE(YEAR(F390),MONTH(F390),1)</f>
        <v>44682</v>
      </c>
      <c r="N390" s="47" t="str">
        <f>IF(B390="",N389,B390)</f>
        <v>Kensington Resources Ltd</v>
      </c>
    </row>
    <row r="391" spans="1:14" ht="15.75" x14ac:dyDescent="0.5">
      <c r="A391" s="7"/>
      <c r="B391" s="26"/>
      <c r="C391" s="26"/>
      <c r="D391" s="14">
        <v>2317.9</v>
      </c>
      <c r="E391" s="13" t="s">
        <v>710</v>
      </c>
      <c r="F391" s="27">
        <v>44731</v>
      </c>
      <c r="G391" s="27">
        <v>44305</v>
      </c>
      <c r="H391" s="14">
        <v>301165.83</v>
      </c>
      <c r="I391" s="15">
        <v>1</v>
      </c>
      <c r="J391" s="13" t="s">
        <v>307</v>
      </c>
      <c r="K391" s="36">
        <f>D391*VLOOKUP(L391,Assumptions!$B$5:$C$11,2,FALSE)</f>
        <v>2317.9</v>
      </c>
      <c r="L391" s="39" t="s">
        <v>4883</v>
      </c>
      <c r="M391" s="46">
        <f>DATE(YEAR(F391),MONTH(F391),1)</f>
        <v>44713</v>
      </c>
      <c r="N391" s="47" t="str">
        <f>IF(B391="",N390,B391)</f>
        <v>Kensington Resources Ltd</v>
      </c>
    </row>
    <row r="392" spans="1:14" ht="15.75" x14ac:dyDescent="0.5">
      <c r="A392" s="7"/>
      <c r="B392" s="26"/>
      <c r="C392" s="26"/>
      <c r="D392" s="14">
        <v>5675.62</v>
      </c>
      <c r="E392" s="13" t="s">
        <v>711</v>
      </c>
      <c r="F392" s="27">
        <v>44317</v>
      </c>
      <c r="G392" s="27">
        <v>44305</v>
      </c>
      <c r="H392" s="14">
        <v>256990.13</v>
      </c>
      <c r="I392" s="15">
        <v>1</v>
      </c>
      <c r="J392" s="13" t="s">
        <v>301</v>
      </c>
      <c r="K392" s="36">
        <f>D392*VLOOKUP(L392,Assumptions!$B$5:$C$11,2,FALSE)</f>
        <v>5675.62</v>
      </c>
      <c r="L392" s="39" t="s">
        <v>4883</v>
      </c>
      <c r="M392" s="46">
        <f>DATE(YEAR(F392),MONTH(F392),1)</f>
        <v>44317</v>
      </c>
      <c r="N392" s="47" t="str">
        <f>IF(B392="",N391,B392)</f>
        <v>Kensington Resources Ltd</v>
      </c>
    </row>
    <row r="393" spans="1:14" ht="15.75" x14ac:dyDescent="0.5">
      <c r="A393" s="7"/>
      <c r="B393" s="26"/>
      <c r="C393" s="26"/>
      <c r="D393" s="14">
        <v>2115.81</v>
      </c>
      <c r="E393" s="13" t="s">
        <v>705</v>
      </c>
      <c r="F393" s="27">
        <v>44542</v>
      </c>
      <c r="G393" s="27">
        <v>44523</v>
      </c>
      <c r="H393" s="14">
        <v>246961.82</v>
      </c>
      <c r="I393" s="15">
        <v>1</v>
      </c>
      <c r="J393" s="13" t="s">
        <v>307</v>
      </c>
      <c r="K393" s="36">
        <f>D393*VLOOKUP(L393,Assumptions!$B$5:$C$11,2,FALSE)</f>
        <v>2115.81</v>
      </c>
      <c r="L393" s="39" t="s">
        <v>4883</v>
      </c>
      <c r="M393" s="46">
        <f>DATE(YEAR(F393),MONTH(F393),1)</f>
        <v>44531</v>
      </c>
      <c r="N393" s="47" t="str">
        <f>IF(B393="",N392,B393)</f>
        <v>Kensington Resources Ltd</v>
      </c>
    </row>
    <row r="394" spans="1:14" ht="15.75" x14ac:dyDescent="0.5">
      <c r="A394" s="7"/>
      <c r="B394" s="26"/>
      <c r="C394" s="26"/>
      <c r="D394" s="14">
        <v>2604.71</v>
      </c>
      <c r="E394" s="13" t="s">
        <v>706</v>
      </c>
      <c r="F394" s="27">
        <v>44598</v>
      </c>
      <c r="G394" s="27">
        <v>44579</v>
      </c>
      <c r="H394" s="14">
        <v>251742.86</v>
      </c>
      <c r="I394" s="15">
        <v>1</v>
      </c>
      <c r="J394" s="13" t="s">
        <v>307</v>
      </c>
      <c r="K394" s="36">
        <f>D394*VLOOKUP(L394,Assumptions!$B$5:$C$11,2,FALSE)</f>
        <v>2604.71</v>
      </c>
      <c r="L394" s="39" t="s">
        <v>4883</v>
      </c>
      <c r="M394" s="46">
        <f>DATE(YEAR(F394),MONTH(F394),1)</f>
        <v>44593</v>
      </c>
      <c r="N394" s="47" t="str">
        <f>IF(B394="",N393,B394)</f>
        <v>Kensington Resources Ltd</v>
      </c>
    </row>
    <row r="395" spans="1:14" ht="15.75" x14ac:dyDescent="0.5">
      <c r="A395" s="7"/>
      <c r="B395" s="26"/>
      <c r="C395" s="26"/>
      <c r="D395" s="14">
        <v>2204.42</v>
      </c>
      <c r="E395" s="13" t="s">
        <v>707</v>
      </c>
      <c r="F395" s="27">
        <v>44640</v>
      </c>
      <c r="G395" s="27">
        <v>44615</v>
      </c>
      <c r="H395" s="14">
        <v>298568.03000000003</v>
      </c>
      <c r="I395" s="15">
        <v>1</v>
      </c>
      <c r="J395" s="13" t="s">
        <v>307</v>
      </c>
      <c r="K395" s="36">
        <f>D395*VLOOKUP(L395,Assumptions!$B$5:$C$11,2,FALSE)</f>
        <v>2204.42</v>
      </c>
      <c r="L395" s="39" t="s">
        <v>4883</v>
      </c>
      <c r="M395" s="46">
        <f>DATE(YEAR(F395),MONTH(F395),1)</f>
        <v>44621</v>
      </c>
      <c r="N395" s="47" t="str">
        <f>IF(B395="",N394,B395)</f>
        <v>Kensington Resources Ltd</v>
      </c>
    </row>
    <row r="396" spans="1:14" ht="15.75" x14ac:dyDescent="0.5">
      <c r="A396" s="7"/>
      <c r="B396" s="26"/>
      <c r="C396" s="26"/>
      <c r="D396" s="14">
        <v>39325.769999999997</v>
      </c>
      <c r="E396" s="13" t="s">
        <v>712</v>
      </c>
      <c r="F396" s="27">
        <v>44823</v>
      </c>
      <c r="G396" s="27">
        <v>44627</v>
      </c>
      <c r="H396" s="14">
        <v>353760.48</v>
      </c>
      <c r="I396" s="15">
        <v>8</v>
      </c>
      <c r="J396" s="13" t="s">
        <v>300</v>
      </c>
      <c r="K396" s="36">
        <f>D396*VLOOKUP(L396,Assumptions!$B$5:$C$11,2,FALSE)</f>
        <v>39325.769999999997</v>
      </c>
      <c r="L396" s="39" t="s">
        <v>4883</v>
      </c>
      <c r="M396" s="46">
        <f>DATE(YEAR(F396),MONTH(F396),1)</f>
        <v>44805</v>
      </c>
      <c r="N396" s="47" t="str">
        <f>IF(B396="",N395,B396)</f>
        <v>Kensington Resources Ltd</v>
      </c>
    </row>
    <row r="397" spans="1:14" ht="15.75" x14ac:dyDescent="0.5">
      <c r="A397" s="7"/>
      <c r="B397" s="26"/>
      <c r="C397" s="26"/>
      <c r="D397" s="14">
        <v>28085.040000000001</v>
      </c>
      <c r="E397" s="13" t="s">
        <v>713</v>
      </c>
      <c r="F397" s="27">
        <v>44823</v>
      </c>
      <c r="G397" s="27">
        <v>44627</v>
      </c>
      <c r="H397" s="14">
        <v>324926.53000000003</v>
      </c>
      <c r="I397" s="15">
        <v>100</v>
      </c>
      <c r="J397" s="13" t="s">
        <v>301</v>
      </c>
      <c r="K397" s="36">
        <f>D397*VLOOKUP(L397,Assumptions!$B$5:$C$11,2,FALSE)</f>
        <v>28085.040000000001</v>
      </c>
      <c r="L397" s="39" t="s">
        <v>4883</v>
      </c>
      <c r="M397" s="46">
        <f>DATE(YEAR(F397),MONTH(F397),1)</f>
        <v>44805</v>
      </c>
      <c r="N397" s="47" t="str">
        <f>IF(B397="",N396,B397)</f>
        <v>Kensington Resources Ltd</v>
      </c>
    </row>
    <row r="398" spans="1:14" ht="15.75" x14ac:dyDescent="0.5">
      <c r="A398" s="7"/>
      <c r="B398" s="26"/>
      <c r="C398" s="26"/>
      <c r="D398" s="14">
        <v>1520.95</v>
      </c>
      <c r="E398" s="13" t="s">
        <v>708</v>
      </c>
      <c r="F398" s="27">
        <v>44658</v>
      </c>
      <c r="G398" s="27">
        <v>44627</v>
      </c>
      <c r="H398" s="14">
        <v>287615.46000000002</v>
      </c>
      <c r="I398" s="15">
        <v>1</v>
      </c>
      <c r="J398" s="13" t="s">
        <v>307</v>
      </c>
      <c r="K398" s="36">
        <f>D398*VLOOKUP(L398,Assumptions!$B$5:$C$11,2,FALSE)</f>
        <v>1520.95</v>
      </c>
      <c r="L398" s="39" t="s">
        <v>4883</v>
      </c>
      <c r="M398" s="46">
        <f>DATE(YEAR(F398),MONTH(F398),1)</f>
        <v>44652</v>
      </c>
      <c r="N398" s="47" t="str">
        <f>IF(B398="",N397,B398)</f>
        <v>Kensington Resources Ltd</v>
      </c>
    </row>
    <row r="399" spans="1:14" ht="15.75" x14ac:dyDescent="0.5">
      <c r="A399" s="7"/>
      <c r="B399" s="26"/>
      <c r="C399" s="26"/>
      <c r="D399" s="14">
        <v>6152.01</v>
      </c>
      <c r="E399" s="13" t="s">
        <v>714</v>
      </c>
      <c r="F399" s="27">
        <v>44705</v>
      </c>
      <c r="G399" s="27">
        <v>44629</v>
      </c>
      <c r="H399" s="14">
        <v>337370.8</v>
      </c>
      <c r="I399" s="15">
        <v>2</v>
      </c>
      <c r="J399" s="13" t="s">
        <v>300</v>
      </c>
      <c r="K399" s="36">
        <f>D399*VLOOKUP(L399,Assumptions!$B$5:$C$11,2,FALSE)</f>
        <v>6152.01</v>
      </c>
      <c r="L399" s="39" t="s">
        <v>4883</v>
      </c>
      <c r="M399" s="46">
        <f>DATE(YEAR(F399),MONTH(F399),1)</f>
        <v>44682</v>
      </c>
      <c r="N399" s="47" t="str">
        <f>IF(B399="",N398,B399)</f>
        <v>Kensington Resources Ltd</v>
      </c>
    </row>
    <row r="400" spans="1:14" ht="15.75" x14ac:dyDescent="0.5">
      <c r="A400" s="7"/>
      <c r="B400" s="26"/>
      <c r="C400" s="26"/>
      <c r="D400" s="14">
        <v>2720.19</v>
      </c>
      <c r="E400" s="13" t="s">
        <v>715</v>
      </c>
      <c r="F400" s="27">
        <v>44696</v>
      </c>
      <c r="G400" s="27">
        <v>44671</v>
      </c>
      <c r="H400" s="14">
        <v>278967.64</v>
      </c>
      <c r="I400" s="15">
        <v>1</v>
      </c>
      <c r="J400" s="13" t="s">
        <v>301</v>
      </c>
      <c r="K400" s="36">
        <f>D400*VLOOKUP(L400,Assumptions!$B$5:$C$11,2,FALSE)</f>
        <v>2720.19</v>
      </c>
      <c r="L400" s="39" t="s">
        <v>4883</v>
      </c>
      <c r="M400" s="46">
        <f>DATE(YEAR(F400),MONTH(F400),1)</f>
        <v>44682</v>
      </c>
      <c r="N400" s="47" t="str">
        <f>IF(B400="",N399,B400)</f>
        <v>Kensington Resources Ltd</v>
      </c>
    </row>
    <row r="401" spans="1:14" ht="15.75" x14ac:dyDescent="0.5">
      <c r="A401" s="7"/>
      <c r="B401" s="26"/>
      <c r="C401" s="26"/>
      <c r="D401" s="14">
        <v>342.23</v>
      </c>
      <c r="E401" s="13" t="s">
        <v>716</v>
      </c>
      <c r="F401" s="27">
        <v>44707</v>
      </c>
      <c r="G401" s="27">
        <v>44694</v>
      </c>
      <c r="H401" s="14">
        <v>243360.87</v>
      </c>
      <c r="I401" s="15">
        <v>1</v>
      </c>
      <c r="J401" s="13" t="s">
        <v>340</v>
      </c>
      <c r="K401" s="36">
        <f>D401*VLOOKUP(L401,Assumptions!$B$5:$C$11,2,FALSE)</f>
        <v>342.23</v>
      </c>
      <c r="L401" s="39" t="s">
        <v>4883</v>
      </c>
      <c r="M401" s="46">
        <f>DATE(YEAR(F401),MONTH(F401),1)</f>
        <v>44682</v>
      </c>
      <c r="N401" s="47" t="str">
        <f>IF(B401="",N400,B401)</f>
        <v>Kensington Resources Ltd</v>
      </c>
    </row>
    <row r="402" spans="1:14" ht="15.75" x14ac:dyDescent="0.5">
      <c r="A402" s="7"/>
      <c r="B402" s="26"/>
      <c r="C402" s="26"/>
      <c r="D402" s="14">
        <v>1783.36</v>
      </c>
      <c r="E402" s="13" t="s">
        <v>717</v>
      </c>
      <c r="F402" s="27">
        <v>44896</v>
      </c>
      <c r="G402" s="27">
        <v>44860</v>
      </c>
      <c r="H402" s="14">
        <v>358062.51</v>
      </c>
      <c r="I402" s="15">
        <v>1</v>
      </c>
      <c r="J402" s="13" t="s">
        <v>307</v>
      </c>
      <c r="K402" s="36">
        <f>D402*VLOOKUP(L402,Assumptions!$B$5:$C$11,2,FALSE)</f>
        <v>1783.36</v>
      </c>
      <c r="L402" s="39" t="s">
        <v>4883</v>
      </c>
      <c r="M402" s="46">
        <f>DATE(YEAR(F402),MONTH(F402),1)</f>
        <v>44896</v>
      </c>
      <c r="N402" s="47" t="str">
        <f>IF(B402="",N401,B402)</f>
        <v>Kensington Resources Ltd</v>
      </c>
    </row>
    <row r="403" spans="1:14" ht="15.75" x14ac:dyDescent="0.5">
      <c r="A403" s="7"/>
      <c r="B403" s="26"/>
      <c r="C403" s="26"/>
      <c r="D403" s="14">
        <v>2139.71</v>
      </c>
      <c r="E403" s="13" t="s">
        <v>718</v>
      </c>
      <c r="F403" s="27">
        <v>44938</v>
      </c>
      <c r="G403" s="27">
        <v>44860</v>
      </c>
      <c r="H403" s="14">
        <v>340740.64</v>
      </c>
      <c r="I403" s="15">
        <v>1</v>
      </c>
      <c r="J403" s="13" t="s">
        <v>307</v>
      </c>
      <c r="K403" s="36">
        <f>D403*VLOOKUP(L403,Assumptions!$B$5:$C$11,2,FALSE)</f>
        <v>2139.71</v>
      </c>
      <c r="L403" s="39" t="s">
        <v>4883</v>
      </c>
      <c r="M403" s="46">
        <f>DATE(YEAR(F403),MONTH(F403),1)</f>
        <v>44927</v>
      </c>
      <c r="N403" s="47" t="str">
        <f>IF(B403="",N402,B403)</f>
        <v>Kensington Resources Ltd</v>
      </c>
    </row>
    <row r="404" spans="1:14" ht="15.75" x14ac:dyDescent="0.5">
      <c r="A404" s="7"/>
      <c r="B404" s="26"/>
      <c r="C404" s="26"/>
      <c r="D404" s="14">
        <v>1616.86</v>
      </c>
      <c r="E404" s="13" t="s">
        <v>719</v>
      </c>
      <c r="F404" s="27">
        <v>45036</v>
      </c>
      <c r="G404" s="27">
        <v>44860</v>
      </c>
      <c r="H404" s="14">
        <v>330742.17</v>
      </c>
      <c r="I404" s="15">
        <v>1</v>
      </c>
      <c r="J404" s="13" t="s">
        <v>307</v>
      </c>
      <c r="K404" s="36">
        <f>D404*VLOOKUP(L404,Assumptions!$B$5:$C$11,2,FALSE)</f>
        <v>1616.86</v>
      </c>
      <c r="L404" s="39" t="s">
        <v>4883</v>
      </c>
      <c r="M404" s="46">
        <f>DATE(YEAR(F404),MONTH(F404),1)</f>
        <v>45017</v>
      </c>
      <c r="N404" s="47" t="str">
        <f>IF(B404="",N403,B404)</f>
        <v>Kensington Resources Ltd</v>
      </c>
    </row>
    <row r="405" spans="1:14" ht="15.75" x14ac:dyDescent="0.5">
      <c r="A405" s="7"/>
      <c r="B405" s="26"/>
      <c r="C405" s="26"/>
      <c r="D405" s="14">
        <v>1996.97</v>
      </c>
      <c r="E405" s="13" t="s">
        <v>720</v>
      </c>
      <c r="F405" s="27">
        <v>44987</v>
      </c>
      <c r="G405" s="27">
        <v>44860</v>
      </c>
      <c r="H405" s="14">
        <v>349064.84</v>
      </c>
      <c r="I405" s="15">
        <v>1</v>
      </c>
      <c r="J405" s="13" t="s">
        <v>307</v>
      </c>
      <c r="K405" s="36">
        <f>D405*VLOOKUP(L405,Assumptions!$B$5:$C$11,2,FALSE)</f>
        <v>1996.97</v>
      </c>
      <c r="L405" s="39" t="s">
        <v>4883</v>
      </c>
      <c r="M405" s="46">
        <f>DATE(YEAR(F405),MONTH(F405),1)</f>
        <v>44986</v>
      </c>
      <c r="N405" s="47" t="str">
        <f>IF(B405="",N404,B405)</f>
        <v>Kensington Resources Ltd</v>
      </c>
    </row>
    <row r="406" spans="1:14" ht="15.75" x14ac:dyDescent="0.5">
      <c r="A406" s="7"/>
      <c r="B406" s="26"/>
      <c r="C406" s="26"/>
      <c r="D406" s="14">
        <v>1940.28</v>
      </c>
      <c r="E406" s="13" t="s">
        <v>720</v>
      </c>
      <c r="F406" s="27">
        <v>45008</v>
      </c>
      <c r="G406" s="27">
        <v>44860</v>
      </c>
      <c r="H406" s="14">
        <v>226175.65</v>
      </c>
      <c r="I406" s="15">
        <v>1</v>
      </c>
      <c r="J406" s="13" t="s">
        <v>307</v>
      </c>
      <c r="K406" s="36">
        <f>D406*VLOOKUP(L406,Assumptions!$B$5:$C$11,2,FALSE)</f>
        <v>1940.28</v>
      </c>
      <c r="L406" s="39" t="s">
        <v>4883</v>
      </c>
      <c r="M406" s="46">
        <f>DATE(YEAR(F406),MONTH(F406),1)</f>
        <v>44986</v>
      </c>
      <c r="N406" s="47" t="str">
        <f>IF(B406="",N405,B406)</f>
        <v>Kensington Resources Ltd</v>
      </c>
    </row>
    <row r="407" spans="1:14" ht="15.75" x14ac:dyDescent="0.5">
      <c r="A407" s="7"/>
      <c r="B407" s="26"/>
      <c r="C407" s="26"/>
      <c r="D407" s="14">
        <v>1872.47</v>
      </c>
      <c r="E407" s="13" t="s">
        <v>721</v>
      </c>
      <c r="F407" s="27">
        <v>45078</v>
      </c>
      <c r="G407" s="27">
        <v>44860</v>
      </c>
      <c r="H407" s="14">
        <v>316073.34999999998</v>
      </c>
      <c r="I407" s="15">
        <v>1</v>
      </c>
      <c r="J407" s="13" t="s">
        <v>307</v>
      </c>
      <c r="K407" s="36">
        <f>D407*VLOOKUP(L407,Assumptions!$B$5:$C$11,2,FALSE)</f>
        <v>1872.47</v>
      </c>
      <c r="L407" s="39" t="s">
        <v>4883</v>
      </c>
      <c r="M407" s="46">
        <f>DATE(YEAR(F407),MONTH(F407),1)</f>
        <v>45078</v>
      </c>
      <c r="N407" s="47" t="str">
        <f>IF(B407="",N406,B407)</f>
        <v>Kensington Resources Ltd</v>
      </c>
    </row>
    <row r="408" spans="1:14" ht="15.75" x14ac:dyDescent="0.5">
      <c r="A408" s="7"/>
      <c r="B408" s="26"/>
      <c r="C408" s="26"/>
      <c r="D408" s="14">
        <v>2672.05</v>
      </c>
      <c r="E408" s="13" t="s">
        <v>722</v>
      </c>
      <c r="F408" s="27">
        <v>45176</v>
      </c>
      <c r="G408" s="27">
        <v>44860</v>
      </c>
      <c r="H408" s="14">
        <v>355084.41</v>
      </c>
      <c r="I408" s="15">
        <v>1</v>
      </c>
      <c r="J408" s="13" t="s">
        <v>307</v>
      </c>
      <c r="K408" s="36">
        <f>D408*VLOOKUP(L408,Assumptions!$B$5:$C$11,2,FALSE)</f>
        <v>2672.05</v>
      </c>
      <c r="L408" s="39" t="s">
        <v>4883</v>
      </c>
      <c r="M408" s="46">
        <f>DATE(YEAR(F408),MONTH(F408),1)</f>
        <v>45170</v>
      </c>
      <c r="N408" s="47" t="str">
        <f>IF(B408="",N407,B408)</f>
        <v>Kensington Resources Ltd</v>
      </c>
    </row>
    <row r="409" spans="1:14" ht="15.75" x14ac:dyDescent="0.5">
      <c r="A409" s="7"/>
      <c r="B409" s="26"/>
      <c r="C409" s="26"/>
      <c r="D409" s="14">
        <v>2190.16</v>
      </c>
      <c r="E409" s="13" t="s">
        <v>723</v>
      </c>
      <c r="F409" s="27">
        <v>45064</v>
      </c>
      <c r="G409" s="27">
        <v>44860</v>
      </c>
      <c r="H409" s="14">
        <v>260815.23</v>
      </c>
      <c r="I409" s="15">
        <v>1</v>
      </c>
      <c r="J409" s="13" t="s">
        <v>307</v>
      </c>
      <c r="K409" s="36">
        <f>D409*VLOOKUP(L409,Assumptions!$B$5:$C$11,2,FALSE)</f>
        <v>2190.16</v>
      </c>
      <c r="L409" s="39" t="s">
        <v>4883</v>
      </c>
      <c r="M409" s="46">
        <f>DATE(YEAR(F409),MONTH(F409),1)</f>
        <v>45047</v>
      </c>
      <c r="N409" s="47" t="str">
        <f>IF(B409="",N408,B409)</f>
        <v>Kensington Resources Ltd</v>
      </c>
    </row>
    <row r="410" spans="1:14" ht="15.75" x14ac:dyDescent="0.5">
      <c r="A410" s="7"/>
      <c r="B410" s="26"/>
      <c r="C410" s="26"/>
      <c r="D410" s="14">
        <v>518.72</v>
      </c>
      <c r="E410" s="13" t="s">
        <v>718</v>
      </c>
      <c r="F410" s="27">
        <v>44938</v>
      </c>
      <c r="G410" s="27">
        <v>44876</v>
      </c>
      <c r="H410" s="14">
        <v>346078.45</v>
      </c>
      <c r="I410" s="15">
        <v>1</v>
      </c>
      <c r="J410" s="13" t="s">
        <v>307</v>
      </c>
      <c r="K410" s="36">
        <f>D410*VLOOKUP(L410,Assumptions!$B$5:$C$11,2,FALSE)</f>
        <v>518.72</v>
      </c>
      <c r="L410" s="39" t="s">
        <v>4883</v>
      </c>
      <c r="M410" s="46">
        <f>DATE(YEAR(F410),MONTH(F410),1)</f>
        <v>44927</v>
      </c>
      <c r="N410" s="47" t="str">
        <f>IF(B410="",N409,B410)</f>
        <v>Kensington Resources Ltd</v>
      </c>
    </row>
    <row r="411" spans="1:14" ht="15.75" x14ac:dyDescent="0.5">
      <c r="A411" s="7"/>
      <c r="B411" s="26"/>
      <c r="C411" s="26"/>
      <c r="D411" s="14">
        <v>1817.41</v>
      </c>
      <c r="E411" s="13" t="s">
        <v>724</v>
      </c>
      <c r="F411" s="27">
        <v>44851</v>
      </c>
      <c r="G411" s="27">
        <v>44798</v>
      </c>
      <c r="H411" s="14">
        <v>215913.51</v>
      </c>
      <c r="I411" s="15">
        <v>1</v>
      </c>
      <c r="J411" s="13" t="s">
        <v>307</v>
      </c>
      <c r="K411" s="36">
        <f>D411*VLOOKUP(L411,Assumptions!$B$5:$C$11,2,FALSE)</f>
        <v>1817.41</v>
      </c>
      <c r="L411" s="39" t="s">
        <v>4883</v>
      </c>
      <c r="M411" s="46">
        <f>DATE(YEAR(F411),MONTH(F411),1)</f>
        <v>44835</v>
      </c>
      <c r="N411" s="47" t="str">
        <f>IF(B411="",N410,B411)</f>
        <v>Kensington Resources Ltd</v>
      </c>
    </row>
    <row r="412" spans="1:14" ht="15.75" x14ac:dyDescent="0.5">
      <c r="A412" s="7"/>
      <c r="B412" s="26"/>
      <c r="C412" s="26"/>
      <c r="D412" s="14">
        <v>2224.2800000000002</v>
      </c>
      <c r="E412" s="13" t="s">
        <v>725</v>
      </c>
      <c r="F412" s="27">
        <v>44865</v>
      </c>
      <c r="G412" s="27">
        <v>44847</v>
      </c>
      <c r="H412" s="14">
        <v>269779.48</v>
      </c>
      <c r="I412" s="15">
        <v>0.6</v>
      </c>
      <c r="J412" s="13" t="s">
        <v>300</v>
      </c>
      <c r="K412" s="36">
        <f>D412*VLOOKUP(L412,Assumptions!$B$5:$C$11,2,FALSE)</f>
        <v>2224.2800000000002</v>
      </c>
      <c r="L412" s="39" t="s">
        <v>4883</v>
      </c>
      <c r="M412" s="46">
        <f>DATE(YEAR(F412),MONTH(F412),1)</f>
        <v>44835</v>
      </c>
      <c r="N412" s="47" t="str">
        <f>IF(B412="",N411,B412)</f>
        <v>Kensington Resources Ltd</v>
      </c>
    </row>
    <row r="413" spans="1:14" ht="15.75" x14ac:dyDescent="0.5">
      <c r="A413" s="7"/>
      <c r="B413" s="26"/>
      <c r="C413" s="26"/>
      <c r="D413" s="14">
        <v>4326.74</v>
      </c>
      <c r="E413" s="13" t="s">
        <v>726</v>
      </c>
      <c r="F413" s="27">
        <v>44881</v>
      </c>
      <c r="G413" s="27">
        <v>44881</v>
      </c>
      <c r="H413" s="14">
        <v>300968.17</v>
      </c>
      <c r="I413" s="15">
        <v>7</v>
      </c>
      <c r="J413" s="13" t="s">
        <v>330</v>
      </c>
      <c r="K413" s="36">
        <f>D413*VLOOKUP(L413,Assumptions!$B$5:$C$11,2,FALSE)</f>
        <v>4326.74</v>
      </c>
      <c r="L413" s="39" t="s">
        <v>4883</v>
      </c>
      <c r="M413" s="46">
        <f>DATE(YEAR(F413),MONTH(F413),1)</f>
        <v>44866</v>
      </c>
      <c r="N413" s="47" t="str">
        <f>IF(B413="",N412,B413)</f>
        <v>Kensington Resources Ltd</v>
      </c>
    </row>
    <row r="414" spans="1:14" ht="15.75" x14ac:dyDescent="0.5">
      <c r="A414" s="7"/>
      <c r="B414" s="26"/>
      <c r="C414" s="26"/>
      <c r="D414" s="14">
        <v>2210.2600000000002</v>
      </c>
      <c r="E414" s="13" t="s">
        <v>717</v>
      </c>
      <c r="F414" s="27">
        <v>44899</v>
      </c>
      <c r="G414" s="27">
        <v>44888</v>
      </c>
      <c r="H414" s="14">
        <v>283438.46000000002</v>
      </c>
      <c r="I414" s="15">
        <v>1</v>
      </c>
      <c r="J414" s="13" t="s">
        <v>307</v>
      </c>
      <c r="K414" s="36">
        <f>D414*VLOOKUP(L414,Assumptions!$B$5:$C$11,2,FALSE)</f>
        <v>2210.2600000000002</v>
      </c>
      <c r="L414" s="39" t="s">
        <v>4883</v>
      </c>
      <c r="M414" s="46">
        <f>DATE(YEAR(F414),MONTH(F414),1)</f>
        <v>44896</v>
      </c>
      <c r="N414" s="47" t="str">
        <f>IF(B414="",N413,B414)</f>
        <v>Kensington Resources Ltd</v>
      </c>
    </row>
    <row r="415" spans="1:14" ht="15.75" x14ac:dyDescent="0.5">
      <c r="A415" s="7"/>
      <c r="B415" s="26"/>
      <c r="C415" s="26"/>
      <c r="D415" s="14">
        <v>42112.15</v>
      </c>
      <c r="E415" s="13" t="s">
        <v>727</v>
      </c>
      <c r="F415" s="27">
        <v>45186</v>
      </c>
      <c r="G415" s="27">
        <v>44895</v>
      </c>
      <c r="H415" s="14">
        <v>233948.1</v>
      </c>
      <c r="I415" s="15">
        <v>8</v>
      </c>
      <c r="J415" s="13" t="s">
        <v>300</v>
      </c>
      <c r="K415" s="36">
        <f>D415*VLOOKUP(L415,Assumptions!$B$5:$C$11,2,FALSE)</f>
        <v>42112.15</v>
      </c>
      <c r="L415" s="39" t="s">
        <v>4883</v>
      </c>
      <c r="M415" s="46">
        <f>DATE(YEAR(F415),MONTH(F415),1)</f>
        <v>45170</v>
      </c>
      <c r="N415" s="47" t="str">
        <f>IF(B415="",N414,B415)</f>
        <v>Kensington Resources Ltd</v>
      </c>
    </row>
    <row r="416" spans="1:14" ht="15.75" x14ac:dyDescent="0.5">
      <c r="A416" s="7"/>
      <c r="B416" s="26"/>
      <c r="C416" s="26"/>
      <c r="D416" s="14">
        <v>30470.42</v>
      </c>
      <c r="E416" s="13" t="s">
        <v>728</v>
      </c>
      <c r="F416" s="27">
        <v>45186</v>
      </c>
      <c r="G416" s="27">
        <v>44895</v>
      </c>
      <c r="H416" s="14">
        <v>362819.76</v>
      </c>
      <c r="I416" s="15">
        <v>1</v>
      </c>
      <c r="J416" s="13" t="s">
        <v>311</v>
      </c>
      <c r="K416" s="36">
        <f>D416*VLOOKUP(L416,Assumptions!$B$5:$C$11,2,FALSE)</f>
        <v>30470.42</v>
      </c>
      <c r="L416" s="39" t="s">
        <v>4883</v>
      </c>
      <c r="M416" s="46">
        <f>DATE(YEAR(F416),MONTH(F416),1)</f>
        <v>45170</v>
      </c>
      <c r="N416" s="47" t="str">
        <f>IF(B416="",N415,B416)</f>
        <v>Kensington Resources Ltd</v>
      </c>
    </row>
    <row r="417" spans="1:14" ht="15.75" x14ac:dyDescent="0.5">
      <c r="A417" s="7"/>
      <c r="B417" s="26"/>
      <c r="C417" s="26"/>
      <c r="D417" s="14">
        <v>27755.43</v>
      </c>
      <c r="E417" s="13" t="s">
        <v>729</v>
      </c>
      <c r="F417" s="27">
        <v>45186</v>
      </c>
      <c r="G417" s="27">
        <v>44895</v>
      </c>
      <c r="H417" s="14">
        <v>262283.81</v>
      </c>
      <c r="I417" s="15">
        <v>1</v>
      </c>
      <c r="J417" s="13" t="s">
        <v>310</v>
      </c>
      <c r="K417" s="36">
        <f>D417*VLOOKUP(L417,Assumptions!$B$5:$C$11,2,FALSE)</f>
        <v>27755.43</v>
      </c>
      <c r="L417" s="39" t="s">
        <v>4883</v>
      </c>
      <c r="M417" s="46">
        <f>DATE(YEAR(F417),MONTH(F417),1)</f>
        <v>45170</v>
      </c>
      <c r="N417" s="47" t="str">
        <f>IF(B417="",N416,B417)</f>
        <v>Kensington Resources Ltd</v>
      </c>
    </row>
    <row r="418" spans="1:14" ht="15.75" x14ac:dyDescent="0.5">
      <c r="A418" s="7"/>
      <c r="B418" s="26"/>
      <c r="C418" s="26"/>
      <c r="D418" s="14">
        <v>34281.230000000003</v>
      </c>
      <c r="E418" s="13" t="s">
        <v>730</v>
      </c>
      <c r="F418" s="27">
        <v>45186</v>
      </c>
      <c r="G418" s="27">
        <v>44895</v>
      </c>
      <c r="H418" s="14">
        <v>252445.73</v>
      </c>
      <c r="I418" s="15">
        <v>1</v>
      </c>
      <c r="J418" s="13" t="s">
        <v>309</v>
      </c>
      <c r="K418" s="36">
        <f>D418*VLOOKUP(L418,Assumptions!$B$5:$C$11,2,FALSE)</f>
        <v>34281.230000000003</v>
      </c>
      <c r="L418" s="39" t="s">
        <v>4883</v>
      </c>
      <c r="M418" s="46">
        <f>DATE(YEAR(F418),MONTH(F418),1)</f>
        <v>45170</v>
      </c>
      <c r="N418" s="47" t="str">
        <f>IF(B418="",N417,B418)</f>
        <v>Kensington Resources Ltd</v>
      </c>
    </row>
    <row r="419" spans="1:14" ht="15.75" x14ac:dyDescent="0.5">
      <c r="A419" s="7"/>
      <c r="B419" s="26"/>
      <c r="C419" s="26"/>
      <c r="D419" s="14">
        <v>36483.269999999997</v>
      </c>
      <c r="E419" s="13" t="s">
        <v>731</v>
      </c>
      <c r="F419" s="27">
        <v>45186</v>
      </c>
      <c r="G419" s="27">
        <v>44895</v>
      </c>
      <c r="H419" s="14">
        <v>335357.13</v>
      </c>
      <c r="I419" s="15">
        <v>1</v>
      </c>
      <c r="J419" s="13" t="s">
        <v>318</v>
      </c>
      <c r="K419" s="36">
        <f>D419*VLOOKUP(L419,Assumptions!$B$5:$C$11,2,FALSE)</f>
        <v>36483.269999999997</v>
      </c>
      <c r="L419" s="39" t="s">
        <v>4883</v>
      </c>
      <c r="M419" s="46">
        <f>DATE(YEAR(F419),MONTH(F419),1)</f>
        <v>45170</v>
      </c>
      <c r="N419" s="47" t="str">
        <f>IF(B419="",N418,B419)</f>
        <v>Kensington Resources Ltd</v>
      </c>
    </row>
    <row r="420" spans="1:14" ht="15.75" x14ac:dyDescent="0.5">
      <c r="A420" s="7"/>
      <c r="B420" s="26"/>
      <c r="C420" s="26"/>
      <c r="D420" s="14">
        <v>3251.16</v>
      </c>
      <c r="E420" s="13" t="s">
        <v>732</v>
      </c>
      <c r="F420" s="27">
        <v>44929</v>
      </c>
      <c r="G420" s="27">
        <v>44914</v>
      </c>
      <c r="H420" s="14">
        <v>255222.25</v>
      </c>
      <c r="I420" s="15">
        <v>6</v>
      </c>
      <c r="J420" s="13" t="s">
        <v>341</v>
      </c>
      <c r="K420" s="36">
        <f>D420*VLOOKUP(L420,Assumptions!$B$5:$C$11,2,FALSE)</f>
        <v>3251.16</v>
      </c>
      <c r="L420" s="39" t="s">
        <v>4883</v>
      </c>
      <c r="M420" s="46">
        <f>DATE(YEAR(F420),MONTH(F420),1)</f>
        <v>44927</v>
      </c>
      <c r="N420" s="47" t="str">
        <f>IF(B420="",N419,B420)</f>
        <v>Kensington Resources Ltd</v>
      </c>
    </row>
    <row r="421" spans="1:14" ht="15.75" x14ac:dyDescent="0.5">
      <c r="A421" s="7"/>
      <c r="B421" s="26"/>
      <c r="C421" s="26"/>
      <c r="D421" s="14">
        <v>1715.2</v>
      </c>
      <c r="E421" s="13" t="s">
        <v>720</v>
      </c>
      <c r="F421" s="27">
        <v>45007</v>
      </c>
      <c r="G421" s="27">
        <v>44942</v>
      </c>
      <c r="H421" s="14">
        <v>218023.12</v>
      </c>
      <c r="I421" s="15">
        <v>1</v>
      </c>
      <c r="J421" s="13" t="s">
        <v>307</v>
      </c>
      <c r="K421" s="36">
        <f>D421*VLOOKUP(L421,Assumptions!$B$5:$C$11,2,FALSE)</f>
        <v>1715.2</v>
      </c>
      <c r="L421" s="39" t="s">
        <v>4883</v>
      </c>
      <c r="M421" s="46">
        <f>DATE(YEAR(F421),MONTH(F421),1)</f>
        <v>44986</v>
      </c>
      <c r="N421" s="47" t="str">
        <f>IF(B421="",N420,B421)</f>
        <v>Kensington Resources Ltd</v>
      </c>
    </row>
    <row r="422" spans="1:14" ht="15.75" x14ac:dyDescent="0.5">
      <c r="A422" s="7"/>
      <c r="B422" s="26"/>
      <c r="C422" s="26"/>
      <c r="D422" s="14">
        <v>479.55</v>
      </c>
      <c r="E422" s="13" t="s">
        <v>733</v>
      </c>
      <c r="F422" s="27">
        <v>44944</v>
      </c>
      <c r="G422" s="27">
        <v>44960</v>
      </c>
      <c r="H422" s="14">
        <v>228951.72</v>
      </c>
      <c r="I422" s="15">
        <v>1</v>
      </c>
      <c r="J422" s="13" t="s">
        <v>342</v>
      </c>
      <c r="K422" s="36">
        <f>D422*VLOOKUP(L422,Assumptions!$B$5:$C$11,2,FALSE)</f>
        <v>479.55</v>
      </c>
      <c r="L422" s="39" t="s">
        <v>4883</v>
      </c>
      <c r="M422" s="46">
        <f>DATE(YEAR(F422),MONTH(F422),1)</f>
        <v>44927</v>
      </c>
      <c r="N422" s="47" t="str">
        <f>IF(B422="",N421,B422)</f>
        <v>Kensington Resources Ltd</v>
      </c>
    </row>
    <row r="423" spans="1:14" ht="15.75" x14ac:dyDescent="0.5">
      <c r="A423" s="7"/>
      <c r="B423" s="26"/>
      <c r="C423" s="26"/>
      <c r="D423" s="14">
        <v>3619.75</v>
      </c>
      <c r="E423" s="13" t="s">
        <v>734</v>
      </c>
      <c r="F423" s="27">
        <v>44963</v>
      </c>
      <c r="G423" s="27">
        <v>44964</v>
      </c>
      <c r="H423" s="14">
        <v>314807.96999999997</v>
      </c>
      <c r="I423" s="15">
        <v>6</v>
      </c>
      <c r="J423" s="13" t="s">
        <v>341</v>
      </c>
      <c r="K423" s="36">
        <f>D423*VLOOKUP(L423,Assumptions!$B$5:$C$11,2,FALSE)</f>
        <v>3619.75</v>
      </c>
      <c r="L423" s="39" t="s">
        <v>4883</v>
      </c>
      <c r="M423" s="46">
        <f>DATE(YEAR(F423),MONTH(F423),1)</f>
        <v>44958</v>
      </c>
      <c r="N423" s="47" t="str">
        <f>IF(B423="",N422,B423)</f>
        <v>Kensington Resources Ltd</v>
      </c>
    </row>
    <row r="424" spans="1:14" ht="15.75" x14ac:dyDescent="0.5">
      <c r="A424" s="7"/>
      <c r="B424" s="26"/>
      <c r="C424" s="26"/>
      <c r="D424" s="14">
        <v>328.96</v>
      </c>
      <c r="E424" s="13" t="s">
        <v>720</v>
      </c>
      <c r="F424" s="27">
        <v>45008</v>
      </c>
      <c r="G424" s="27">
        <v>44992</v>
      </c>
      <c r="H424" s="14">
        <v>286879.75</v>
      </c>
      <c r="I424" s="15">
        <v>1</v>
      </c>
      <c r="J424" s="13" t="s">
        <v>307</v>
      </c>
      <c r="K424" s="36">
        <f>D424*VLOOKUP(L424,Assumptions!$B$5:$C$11,2,FALSE)</f>
        <v>328.96</v>
      </c>
      <c r="L424" s="39" t="s">
        <v>4883</v>
      </c>
      <c r="M424" s="46">
        <f>DATE(YEAR(F424),MONTH(F424),1)</f>
        <v>44986</v>
      </c>
      <c r="N424" s="47" t="str">
        <f>IF(B424="",N423,B424)</f>
        <v>Kensington Resources Ltd</v>
      </c>
    </row>
    <row r="425" spans="1:14" ht="15.75" x14ac:dyDescent="0.5">
      <c r="A425" s="7"/>
      <c r="B425" s="26"/>
      <c r="C425" s="26"/>
      <c r="D425" s="14">
        <v>1030.58</v>
      </c>
      <c r="E425" s="13" t="s">
        <v>735</v>
      </c>
      <c r="F425" s="27">
        <v>45007</v>
      </c>
      <c r="G425" s="27">
        <v>45008</v>
      </c>
      <c r="H425" s="14">
        <v>230439.6</v>
      </c>
      <c r="I425" s="15">
        <v>2</v>
      </c>
      <c r="J425" s="13" t="s">
        <v>341</v>
      </c>
      <c r="K425" s="36">
        <f>D425*VLOOKUP(L425,Assumptions!$B$5:$C$11,2,FALSE)</f>
        <v>1030.58</v>
      </c>
      <c r="L425" s="39" t="s">
        <v>4883</v>
      </c>
      <c r="M425" s="46">
        <f>DATE(YEAR(F425),MONTH(F425),1)</f>
        <v>44986</v>
      </c>
      <c r="N425" s="47" t="str">
        <f>IF(B425="",N424,B425)</f>
        <v>Kensington Resources Ltd</v>
      </c>
    </row>
    <row r="426" spans="1:14" ht="15.75" x14ac:dyDescent="0.5">
      <c r="A426" s="7"/>
      <c r="B426" s="26"/>
      <c r="C426" s="26"/>
      <c r="D426" s="14">
        <v>1825.96</v>
      </c>
      <c r="E426" s="13" t="s">
        <v>736</v>
      </c>
      <c r="F426" s="27">
        <v>45039</v>
      </c>
      <c r="G426" s="27">
        <v>45057</v>
      </c>
      <c r="H426" s="14">
        <v>336873.03</v>
      </c>
      <c r="I426" s="15">
        <v>4.5</v>
      </c>
      <c r="J426" s="13" t="s">
        <v>341</v>
      </c>
      <c r="K426" s="36">
        <f>D426*VLOOKUP(L426,Assumptions!$B$5:$C$11,2,FALSE)</f>
        <v>1825.96</v>
      </c>
      <c r="L426" s="39" t="s">
        <v>4883</v>
      </c>
      <c r="M426" s="46">
        <f>DATE(YEAR(F426),MONTH(F426),1)</f>
        <v>45017</v>
      </c>
      <c r="N426" s="47" t="str">
        <f>IF(B426="",N425,B426)</f>
        <v>Kensington Resources Ltd</v>
      </c>
    </row>
    <row r="427" spans="1:14" ht="15.75" x14ac:dyDescent="0.5">
      <c r="A427" s="7"/>
      <c r="B427" s="26"/>
      <c r="C427" s="26"/>
      <c r="D427" s="14">
        <v>36444.230000000003</v>
      </c>
      <c r="E427" s="13" t="s">
        <v>737</v>
      </c>
      <c r="F427" s="27">
        <v>45200</v>
      </c>
      <c r="G427" s="27">
        <v>45093</v>
      </c>
      <c r="H427" s="14">
        <v>321964.59000000003</v>
      </c>
      <c r="I427" s="15">
        <v>8</v>
      </c>
      <c r="J427" s="13" t="s">
        <v>300</v>
      </c>
      <c r="K427" s="36">
        <f>D427*VLOOKUP(L427,Assumptions!$B$5:$C$11,2,FALSE)</f>
        <v>36444.230000000003</v>
      </c>
      <c r="L427" s="39" t="s">
        <v>4883</v>
      </c>
      <c r="M427" s="46">
        <f>DATE(YEAR(F427),MONTH(F427),1)</f>
        <v>45200</v>
      </c>
      <c r="N427" s="47" t="str">
        <f>IF(B427="",N426,B427)</f>
        <v>Kensington Resources Ltd</v>
      </c>
    </row>
    <row r="428" spans="1:14" ht="15.75" x14ac:dyDescent="0.5">
      <c r="A428" s="7"/>
      <c r="B428" s="26"/>
      <c r="C428" s="26"/>
      <c r="D428" s="14">
        <v>37895.050000000003</v>
      </c>
      <c r="E428" s="13" t="s">
        <v>738</v>
      </c>
      <c r="F428" s="27">
        <v>45200</v>
      </c>
      <c r="G428" s="27">
        <v>45093</v>
      </c>
      <c r="H428" s="14">
        <v>255883.11</v>
      </c>
      <c r="I428" s="15">
        <v>50</v>
      </c>
      <c r="J428" s="13" t="s">
        <v>301</v>
      </c>
      <c r="K428" s="36">
        <f>D428*VLOOKUP(L428,Assumptions!$B$5:$C$11,2,FALSE)</f>
        <v>37895.050000000003</v>
      </c>
      <c r="L428" s="39" t="s">
        <v>4883</v>
      </c>
      <c r="M428" s="46">
        <f>DATE(YEAR(F428),MONTH(F428),1)</f>
        <v>45200</v>
      </c>
      <c r="N428" s="47" t="str">
        <f>IF(B428="",N427,B428)</f>
        <v>Kensington Resources Ltd</v>
      </c>
    </row>
    <row r="429" spans="1:14" ht="15.75" x14ac:dyDescent="0.5">
      <c r="A429" s="7"/>
      <c r="B429" s="26"/>
      <c r="C429" s="26"/>
      <c r="D429" s="14">
        <v>5684.82</v>
      </c>
      <c r="E429" s="13" t="s">
        <v>739</v>
      </c>
      <c r="F429" s="27">
        <v>45110</v>
      </c>
      <c r="G429" s="27">
        <v>45112</v>
      </c>
      <c r="H429" s="14">
        <v>353496.19</v>
      </c>
      <c r="I429" s="15">
        <v>10</v>
      </c>
      <c r="J429" s="13" t="s">
        <v>341</v>
      </c>
      <c r="K429" s="36">
        <f>D429*VLOOKUP(L429,Assumptions!$B$5:$C$11,2,FALSE)</f>
        <v>5684.82</v>
      </c>
      <c r="L429" s="39" t="s">
        <v>4883</v>
      </c>
      <c r="M429" s="46">
        <f>DATE(YEAR(F429),MONTH(F429),1)</f>
        <v>45108</v>
      </c>
      <c r="N429" s="47" t="str">
        <f>IF(B429="",N428,B429)</f>
        <v>Kensington Resources Ltd</v>
      </c>
    </row>
    <row r="430" spans="1:14" ht="15.75" x14ac:dyDescent="0.5">
      <c r="A430" s="7"/>
      <c r="B430" s="26"/>
      <c r="C430" s="26"/>
      <c r="D430" s="14">
        <v>2572.16</v>
      </c>
      <c r="E430" s="13" t="s">
        <v>740</v>
      </c>
      <c r="F430" s="27">
        <v>45120</v>
      </c>
      <c r="G430" s="27">
        <v>45118</v>
      </c>
      <c r="H430" s="14">
        <v>329114.45</v>
      </c>
      <c r="I430" s="15">
        <v>1</v>
      </c>
      <c r="J430" s="13" t="s">
        <v>307</v>
      </c>
      <c r="K430" s="36">
        <f>D430*VLOOKUP(L430,Assumptions!$B$5:$C$11,2,FALSE)</f>
        <v>2572.16</v>
      </c>
      <c r="L430" s="39" t="s">
        <v>4883</v>
      </c>
      <c r="M430" s="46">
        <f>DATE(YEAR(F430),MONTH(F430),1)</f>
        <v>45108</v>
      </c>
      <c r="N430" s="47" t="str">
        <f>IF(B430="",N429,B430)</f>
        <v>Kensington Resources Ltd</v>
      </c>
    </row>
    <row r="431" spans="1:14" ht="15.75" x14ac:dyDescent="0.5">
      <c r="A431" s="7"/>
      <c r="B431" s="26"/>
      <c r="C431" s="26"/>
      <c r="D431" s="14">
        <v>334.78</v>
      </c>
      <c r="E431" s="13" t="s">
        <v>722</v>
      </c>
      <c r="F431" s="27">
        <v>45196</v>
      </c>
      <c r="G431" s="27">
        <v>45169</v>
      </c>
      <c r="H431" s="14">
        <v>296878.21000000002</v>
      </c>
      <c r="I431" s="15">
        <v>1</v>
      </c>
      <c r="J431" s="13" t="s">
        <v>307</v>
      </c>
      <c r="K431" s="36">
        <f>D431*VLOOKUP(L431,Assumptions!$B$5:$C$11,2,FALSE)</f>
        <v>334.78</v>
      </c>
      <c r="L431" s="39" t="s">
        <v>4883</v>
      </c>
      <c r="M431" s="46">
        <f>DATE(YEAR(F431),MONTH(F431),1)</f>
        <v>45170</v>
      </c>
      <c r="N431" s="47" t="str">
        <f>IF(B431="",N430,B431)</f>
        <v>Kensington Resources Ltd</v>
      </c>
    </row>
    <row r="432" spans="1:14" ht="15.75" x14ac:dyDescent="0.5">
      <c r="A432" s="7"/>
      <c r="B432" s="26"/>
      <c r="C432" s="26"/>
      <c r="D432" s="14">
        <v>9535.69</v>
      </c>
      <c r="E432" s="13" t="s">
        <v>741</v>
      </c>
      <c r="F432" s="27">
        <v>45170</v>
      </c>
      <c r="G432" s="27">
        <v>45170</v>
      </c>
      <c r="H432" s="14">
        <v>319196.82</v>
      </c>
      <c r="I432" s="15">
        <v>16</v>
      </c>
      <c r="J432" s="13" t="s">
        <v>341</v>
      </c>
      <c r="K432" s="36">
        <f>D432*VLOOKUP(L432,Assumptions!$B$5:$C$11,2,FALSE)</f>
        <v>9535.69</v>
      </c>
      <c r="L432" s="39" t="s">
        <v>4883</v>
      </c>
      <c r="M432" s="46">
        <f>DATE(YEAR(F432),MONTH(F432),1)</f>
        <v>45170</v>
      </c>
      <c r="N432" s="47" t="str">
        <f>IF(B432="",N431,B432)</f>
        <v>Kensington Resources Ltd</v>
      </c>
    </row>
    <row r="433" spans="1:14" ht="15.75" x14ac:dyDescent="0.5">
      <c r="A433" s="7"/>
      <c r="B433" s="26"/>
      <c r="C433" s="26"/>
      <c r="D433" s="14">
        <v>1221.07</v>
      </c>
      <c r="E433" s="13" t="s">
        <v>742</v>
      </c>
      <c r="F433" s="27">
        <v>45209</v>
      </c>
      <c r="G433" s="27">
        <v>45209</v>
      </c>
      <c r="H433" s="14">
        <v>242181.58</v>
      </c>
      <c r="I433" s="15">
        <v>2.5</v>
      </c>
      <c r="J433" s="13" t="s">
        <v>341</v>
      </c>
      <c r="K433" s="36">
        <f>D433*VLOOKUP(L433,Assumptions!$B$5:$C$11,2,FALSE)</f>
        <v>1221.07</v>
      </c>
      <c r="L433" s="39" t="s">
        <v>4883</v>
      </c>
      <c r="M433" s="46">
        <f>DATE(YEAR(F433),MONTH(F433),1)</f>
        <v>45200</v>
      </c>
      <c r="N433" s="47" t="str">
        <f>IF(B433="",N432,B433)</f>
        <v>Kensington Resources Ltd</v>
      </c>
    </row>
    <row r="434" spans="1:14" ht="15.75" x14ac:dyDescent="0.5">
      <c r="A434" s="7"/>
      <c r="B434" s="26"/>
      <c r="C434" s="26"/>
      <c r="D434" s="14">
        <v>1976.37</v>
      </c>
      <c r="E434" s="13" t="s">
        <v>743</v>
      </c>
      <c r="F434" s="27">
        <v>45456</v>
      </c>
      <c r="G434" s="27">
        <v>45223</v>
      </c>
      <c r="H434" s="14">
        <v>370231.77</v>
      </c>
      <c r="I434" s="15">
        <v>1</v>
      </c>
      <c r="J434" s="13" t="s">
        <v>307</v>
      </c>
      <c r="K434" s="36">
        <f>D434*VLOOKUP(L434,Assumptions!$B$5:$C$11,2,FALSE)</f>
        <v>1976.37</v>
      </c>
      <c r="L434" s="39" t="s">
        <v>4883</v>
      </c>
      <c r="M434" s="46">
        <f>DATE(YEAR(F434),MONTH(F434),1)</f>
        <v>45444</v>
      </c>
      <c r="N434" s="47" t="str">
        <f>IF(B434="",N433,B434)</f>
        <v>Kensington Resources Ltd</v>
      </c>
    </row>
    <row r="435" spans="1:14" ht="15.75" x14ac:dyDescent="0.5">
      <c r="A435" s="7"/>
      <c r="B435" s="26"/>
      <c r="C435" s="26"/>
      <c r="D435" s="14">
        <v>2604.29</v>
      </c>
      <c r="E435" s="13" t="s">
        <v>744</v>
      </c>
      <c r="F435" s="27">
        <v>45309</v>
      </c>
      <c r="G435" s="27">
        <v>45223</v>
      </c>
      <c r="H435" s="14">
        <v>296892.46999999997</v>
      </c>
      <c r="I435" s="15">
        <v>1</v>
      </c>
      <c r="J435" s="13" t="s">
        <v>307</v>
      </c>
      <c r="K435" s="36">
        <f>D435*VLOOKUP(L435,Assumptions!$B$5:$C$11,2,FALSE)</f>
        <v>2604.29</v>
      </c>
      <c r="L435" s="39" t="s">
        <v>4883</v>
      </c>
      <c r="M435" s="46">
        <f>DATE(YEAR(F435),MONTH(F435),1)</f>
        <v>45292</v>
      </c>
      <c r="N435" s="47" t="str">
        <f>IF(B435="",N434,B435)</f>
        <v>Kensington Resources Ltd</v>
      </c>
    </row>
    <row r="436" spans="1:14" ht="15.75" x14ac:dyDescent="0.5">
      <c r="A436" s="7"/>
      <c r="B436" s="26"/>
      <c r="C436" s="26"/>
      <c r="D436" s="14">
        <v>1705.08</v>
      </c>
      <c r="E436" s="13" t="s">
        <v>745</v>
      </c>
      <c r="F436" s="27">
        <v>45442</v>
      </c>
      <c r="G436" s="27">
        <v>45223</v>
      </c>
      <c r="H436" s="14">
        <v>322721.99</v>
      </c>
      <c r="I436" s="15">
        <v>1</v>
      </c>
      <c r="J436" s="13" t="s">
        <v>307</v>
      </c>
      <c r="K436" s="36">
        <f>D436*VLOOKUP(L436,Assumptions!$B$5:$C$11,2,FALSE)</f>
        <v>1705.08</v>
      </c>
      <c r="L436" s="39" t="s">
        <v>4883</v>
      </c>
      <c r="M436" s="46">
        <f>DATE(YEAR(F436),MONTH(F436),1)</f>
        <v>45413</v>
      </c>
      <c r="N436" s="47" t="str">
        <f>IF(B436="",N435,B436)</f>
        <v>Kensington Resources Ltd</v>
      </c>
    </row>
    <row r="437" spans="1:14" ht="15.75" x14ac:dyDescent="0.5">
      <c r="A437" s="7"/>
      <c r="B437" s="26"/>
      <c r="C437" s="26"/>
      <c r="D437" s="14">
        <v>1691.4</v>
      </c>
      <c r="E437" s="13" t="s">
        <v>746</v>
      </c>
      <c r="F437" s="27">
        <v>45400</v>
      </c>
      <c r="G437" s="27">
        <v>45223</v>
      </c>
      <c r="H437" s="14">
        <v>217770.26</v>
      </c>
      <c r="I437" s="15">
        <v>1</v>
      </c>
      <c r="J437" s="13" t="s">
        <v>307</v>
      </c>
      <c r="K437" s="36">
        <f>D437*VLOOKUP(L437,Assumptions!$B$5:$C$11,2,FALSE)</f>
        <v>1691.4</v>
      </c>
      <c r="L437" s="39" t="s">
        <v>4883</v>
      </c>
      <c r="M437" s="46">
        <f>DATE(YEAR(F437),MONTH(F437),1)</f>
        <v>45383</v>
      </c>
      <c r="N437" s="47" t="str">
        <f>IF(B437="",N436,B437)</f>
        <v>Kensington Resources Ltd</v>
      </c>
    </row>
    <row r="438" spans="1:14" ht="15.75" x14ac:dyDescent="0.5">
      <c r="A438" s="7"/>
      <c r="B438" s="26"/>
      <c r="C438" s="26"/>
      <c r="D438" s="14">
        <v>2039.2</v>
      </c>
      <c r="E438" s="13" t="s">
        <v>744</v>
      </c>
      <c r="F438" s="27">
        <v>45309</v>
      </c>
      <c r="G438" s="27">
        <v>45223</v>
      </c>
      <c r="H438" s="14">
        <v>304234.23999999999</v>
      </c>
      <c r="I438" s="15">
        <v>1</v>
      </c>
      <c r="J438" s="13" t="s">
        <v>307</v>
      </c>
      <c r="K438" s="36">
        <f>D438*VLOOKUP(L438,Assumptions!$B$5:$C$11,2,FALSE)</f>
        <v>2039.2</v>
      </c>
      <c r="L438" s="39" t="s">
        <v>4883</v>
      </c>
      <c r="M438" s="46">
        <f>DATE(YEAR(F438),MONTH(F438),1)</f>
        <v>45292</v>
      </c>
      <c r="N438" s="47" t="str">
        <f>IF(B438="",N437,B438)</f>
        <v>Kensington Resources Ltd</v>
      </c>
    </row>
    <row r="439" spans="1:14" ht="15.75" x14ac:dyDescent="0.5">
      <c r="A439" s="7"/>
      <c r="B439" s="26"/>
      <c r="C439" s="26"/>
      <c r="D439" s="14">
        <v>1964.08</v>
      </c>
      <c r="E439" s="13" t="s">
        <v>747</v>
      </c>
      <c r="F439" s="27">
        <v>45372</v>
      </c>
      <c r="G439" s="27">
        <v>45223</v>
      </c>
      <c r="H439" s="14">
        <v>237877.51</v>
      </c>
      <c r="I439" s="15">
        <v>1</v>
      </c>
      <c r="J439" s="13" t="s">
        <v>307</v>
      </c>
      <c r="K439" s="36">
        <f>D439*VLOOKUP(L439,Assumptions!$B$5:$C$11,2,FALSE)</f>
        <v>1964.08</v>
      </c>
      <c r="L439" s="39" t="s">
        <v>4883</v>
      </c>
      <c r="M439" s="46">
        <f>DATE(YEAR(F439),MONTH(F439),1)</f>
        <v>45352</v>
      </c>
      <c r="N439" s="47" t="str">
        <f>IF(B439="",N438,B439)</f>
        <v>Kensington Resources Ltd</v>
      </c>
    </row>
    <row r="440" spans="1:14" ht="15.75" x14ac:dyDescent="0.5">
      <c r="A440" s="7"/>
      <c r="B440" s="26"/>
      <c r="C440" s="26"/>
      <c r="D440" s="14">
        <v>1875.42</v>
      </c>
      <c r="E440" s="13" t="s">
        <v>745</v>
      </c>
      <c r="F440" s="27">
        <v>45424</v>
      </c>
      <c r="G440" s="27">
        <v>45223</v>
      </c>
      <c r="H440" s="14">
        <v>283215.14</v>
      </c>
      <c r="I440" s="15">
        <v>1</v>
      </c>
      <c r="J440" s="13" t="s">
        <v>307</v>
      </c>
      <c r="K440" s="36">
        <f>D440*VLOOKUP(L440,Assumptions!$B$5:$C$11,2,FALSE)</f>
        <v>1875.42</v>
      </c>
      <c r="L440" s="39" t="s">
        <v>4883</v>
      </c>
      <c r="M440" s="46">
        <f>DATE(YEAR(F440),MONTH(F440),1)</f>
        <v>45413</v>
      </c>
      <c r="N440" s="47" t="str">
        <f>IF(B440="",N439,B440)</f>
        <v>Kensington Resources Ltd</v>
      </c>
    </row>
    <row r="441" spans="1:14" ht="15.75" x14ac:dyDescent="0.5">
      <c r="A441" s="7"/>
      <c r="B441" s="26"/>
      <c r="C441" s="26"/>
      <c r="D441" s="14">
        <v>34029.21</v>
      </c>
      <c r="E441" s="13" t="s">
        <v>748</v>
      </c>
      <c r="F441" s="27">
        <v>45550</v>
      </c>
      <c r="G441" s="27">
        <v>45223</v>
      </c>
      <c r="H441" s="14">
        <v>245024.26</v>
      </c>
      <c r="I441" s="15">
        <v>8</v>
      </c>
      <c r="J441" s="13" t="s">
        <v>300</v>
      </c>
      <c r="K441" s="36">
        <f>D441*VLOOKUP(L441,Assumptions!$B$5:$C$11,2,FALSE)</f>
        <v>34029.21</v>
      </c>
      <c r="L441" s="39" t="s">
        <v>4883</v>
      </c>
      <c r="M441" s="46">
        <f>DATE(YEAR(F441),MONTH(F441),1)</f>
        <v>45536</v>
      </c>
      <c r="N441" s="47" t="str">
        <f>IF(B441="",N440,B441)</f>
        <v>Kensington Resources Ltd</v>
      </c>
    </row>
    <row r="442" spans="1:14" ht="15.75" x14ac:dyDescent="0.5">
      <c r="A442" s="7"/>
      <c r="B442" s="26"/>
      <c r="C442" s="26"/>
      <c r="D442" s="14">
        <v>29237.95</v>
      </c>
      <c r="E442" s="13" t="s">
        <v>749</v>
      </c>
      <c r="F442" s="27">
        <v>45550</v>
      </c>
      <c r="G442" s="27">
        <v>45223</v>
      </c>
      <c r="H442" s="14">
        <v>310915.55</v>
      </c>
      <c r="I442" s="15">
        <v>1</v>
      </c>
      <c r="J442" s="13" t="s">
        <v>311</v>
      </c>
      <c r="K442" s="36">
        <f>D442*VLOOKUP(L442,Assumptions!$B$5:$C$11,2,FALSE)</f>
        <v>29237.95</v>
      </c>
      <c r="L442" s="39" t="s">
        <v>4883</v>
      </c>
      <c r="M442" s="46">
        <f>DATE(YEAR(F442),MONTH(F442),1)</f>
        <v>45536</v>
      </c>
      <c r="N442" s="47" t="str">
        <f>IF(B442="",N441,B442)</f>
        <v>Kensington Resources Ltd</v>
      </c>
    </row>
    <row r="443" spans="1:14" ht="15.75" x14ac:dyDescent="0.5">
      <c r="A443" s="7"/>
      <c r="B443" s="26"/>
      <c r="C443" s="26"/>
      <c r="D443" s="14">
        <v>29165.07</v>
      </c>
      <c r="E443" s="13" t="s">
        <v>750</v>
      </c>
      <c r="F443" s="27">
        <v>45550</v>
      </c>
      <c r="G443" s="27">
        <v>45223</v>
      </c>
      <c r="H443" s="14">
        <v>225163.77</v>
      </c>
      <c r="I443" s="15">
        <v>1</v>
      </c>
      <c r="J443" s="13" t="s">
        <v>310</v>
      </c>
      <c r="K443" s="36">
        <f>D443*VLOOKUP(L443,Assumptions!$B$5:$C$11,2,FALSE)</f>
        <v>29165.07</v>
      </c>
      <c r="L443" s="39" t="s">
        <v>4883</v>
      </c>
      <c r="M443" s="46">
        <f>DATE(YEAR(F443),MONTH(F443),1)</f>
        <v>45536</v>
      </c>
      <c r="N443" s="47" t="str">
        <f>IF(B443="",N442,B443)</f>
        <v>Kensington Resources Ltd</v>
      </c>
    </row>
    <row r="444" spans="1:14" ht="15.75" x14ac:dyDescent="0.5">
      <c r="A444" s="7"/>
      <c r="B444" s="26"/>
      <c r="C444" s="26"/>
      <c r="D444" s="14">
        <v>39238.89</v>
      </c>
      <c r="E444" s="13" t="s">
        <v>751</v>
      </c>
      <c r="F444" s="27">
        <v>45550</v>
      </c>
      <c r="G444" s="27">
        <v>45223</v>
      </c>
      <c r="H444" s="14">
        <v>322461.02</v>
      </c>
      <c r="I444" s="15">
        <v>1</v>
      </c>
      <c r="J444" s="13" t="s">
        <v>309</v>
      </c>
      <c r="K444" s="36">
        <f>D444*VLOOKUP(L444,Assumptions!$B$5:$C$11,2,FALSE)</f>
        <v>39238.89</v>
      </c>
      <c r="L444" s="39" t="s">
        <v>4883</v>
      </c>
      <c r="M444" s="46">
        <f>DATE(YEAR(F444),MONTH(F444),1)</f>
        <v>45536</v>
      </c>
      <c r="N444" s="47" t="str">
        <f>IF(B444="",N443,B444)</f>
        <v>Kensington Resources Ltd</v>
      </c>
    </row>
    <row r="445" spans="1:14" ht="15.75" x14ac:dyDescent="0.5">
      <c r="A445" s="7"/>
      <c r="B445" s="26"/>
      <c r="C445" s="26"/>
      <c r="D445" s="14">
        <v>41330.33</v>
      </c>
      <c r="E445" s="13" t="s">
        <v>752</v>
      </c>
      <c r="F445" s="27">
        <v>45550</v>
      </c>
      <c r="G445" s="27">
        <v>45223</v>
      </c>
      <c r="H445" s="14">
        <v>222935.49</v>
      </c>
      <c r="I445" s="15">
        <v>1</v>
      </c>
      <c r="J445" s="13" t="s">
        <v>318</v>
      </c>
      <c r="K445" s="36">
        <f>D445*VLOOKUP(L445,Assumptions!$B$5:$C$11,2,FALSE)</f>
        <v>41330.33</v>
      </c>
      <c r="L445" s="39" t="s">
        <v>4883</v>
      </c>
      <c r="M445" s="46">
        <f>DATE(YEAR(F445),MONTH(F445),1)</f>
        <v>45536</v>
      </c>
      <c r="N445" s="47" t="str">
        <f>IF(B445="",N444,B445)</f>
        <v>Kensington Resources Ltd</v>
      </c>
    </row>
    <row r="446" spans="1:14" ht="15.75" x14ac:dyDescent="0.5">
      <c r="A446" s="7"/>
      <c r="B446" s="26"/>
      <c r="C446" s="26"/>
      <c r="D446" s="14">
        <v>832.85</v>
      </c>
      <c r="E446" s="13" t="s">
        <v>753</v>
      </c>
      <c r="F446" s="27">
        <v>45456</v>
      </c>
      <c r="G446" s="27">
        <v>45223</v>
      </c>
      <c r="H446" s="14">
        <v>328884.61</v>
      </c>
      <c r="I446" s="15">
        <v>2</v>
      </c>
      <c r="J446" s="13" t="s">
        <v>341</v>
      </c>
      <c r="K446" s="36">
        <f>D446*VLOOKUP(L446,Assumptions!$B$5:$C$11,2,FALSE)</f>
        <v>832.85</v>
      </c>
      <c r="L446" s="39" t="s">
        <v>4883</v>
      </c>
      <c r="M446" s="46">
        <f>DATE(YEAR(F446),MONTH(F446),1)</f>
        <v>45444</v>
      </c>
      <c r="N446" s="47" t="str">
        <f>IF(B446="",N445,B446)</f>
        <v>Kensington Resources Ltd</v>
      </c>
    </row>
    <row r="447" spans="1:14" ht="15.75" x14ac:dyDescent="0.5">
      <c r="A447" s="7"/>
      <c r="B447" s="26"/>
      <c r="C447" s="26"/>
      <c r="D447" s="14">
        <v>1132.93</v>
      </c>
      <c r="E447" s="13" t="s">
        <v>754</v>
      </c>
      <c r="F447" s="27">
        <v>45352</v>
      </c>
      <c r="G447" s="27">
        <v>45223</v>
      </c>
      <c r="H447" s="14">
        <v>245868.63</v>
      </c>
      <c r="I447" s="15">
        <v>2</v>
      </c>
      <c r="J447" s="13" t="s">
        <v>341</v>
      </c>
      <c r="K447" s="36">
        <f>D447*VLOOKUP(L447,Assumptions!$B$5:$C$11,2,FALSE)</f>
        <v>1132.93</v>
      </c>
      <c r="L447" s="39" t="s">
        <v>4883</v>
      </c>
      <c r="M447" s="46">
        <f>DATE(YEAR(F447),MONTH(F447),1)</f>
        <v>45352</v>
      </c>
      <c r="N447" s="47" t="str">
        <f>IF(B447="",N446,B447)</f>
        <v>Kensington Resources Ltd</v>
      </c>
    </row>
    <row r="448" spans="1:14" ht="15.75" x14ac:dyDescent="0.5">
      <c r="A448" s="7"/>
      <c r="B448" s="26"/>
      <c r="C448" s="26"/>
      <c r="D448" s="14">
        <v>1019.6</v>
      </c>
      <c r="E448" s="13" t="s">
        <v>755</v>
      </c>
      <c r="F448" s="27">
        <v>45383</v>
      </c>
      <c r="G448" s="27">
        <v>45223</v>
      </c>
      <c r="H448" s="14">
        <v>228003.92</v>
      </c>
      <c r="I448" s="15">
        <v>2</v>
      </c>
      <c r="J448" s="13" t="s">
        <v>341</v>
      </c>
      <c r="K448" s="36">
        <f>D448*VLOOKUP(L448,Assumptions!$B$5:$C$11,2,FALSE)</f>
        <v>1019.6</v>
      </c>
      <c r="L448" s="39" t="s">
        <v>4883</v>
      </c>
      <c r="M448" s="46">
        <f>DATE(YEAR(F448),MONTH(F448),1)</f>
        <v>45383</v>
      </c>
      <c r="N448" s="47" t="str">
        <f>IF(B448="",N447,B448)</f>
        <v>Kensington Resources Ltd</v>
      </c>
    </row>
    <row r="449" spans="1:14" ht="15.75" x14ac:dyDescent="0.5">
      <c r="A449" s="7"/>
      <c r="B449" s="26"/>
      <c r="C449" s="26"/>
      <c r="D449" s="14">
        <v>9984.7099999999991</v>
      </c>
      <c r="E449" s="13" t="s">
        <v>748</v>
      </c>
      <c r="F449" s="27">
        <v>45564</v>
      </c>
      <c r="G449" s="27">
        <v>45223</v>
      </c>
      <c r="H449" s="14">
        <v>251773.32</v>
      </c>
      <c r="I449" s="15">
        <v>3</v>
      </c>
      <c r="J449" s="13" t="s">
        <v>300</v>
      </c>
      <c r="K449" s="36">
        <f>D449*VLOOKUP(L449,Assumptions!$B$5:$C$11,2,FALSE)</f>
        <v>9984.7099999999991</v>
      </c>
      <c r="L449" s="39" t="s">
        <v>4883</v>
      </c>
      <c r="M449" s="46">
        <f>DATE(YEAR(F449),MONTH(F449),1)</f>
        <v>45536</v>
      </c>
      <c r="N449" s="47" t="str">
        <f>IF(B449="",N448,B449)</f>
        <v>Kensington Resources Ltd</v>
      </c>
    </row>
    <row r="450" spans="1:14" ht="15.75" x14ac:dyDescent="0.5">
      <c r="A450" s="7"/>
      <c r="B450" s="26"/>
      <c r="C450" s="26"/>
      <c r="D450" s="14">
        <v>9519.59</v>
      </c>
      <c r="E450" s="13" t="s">
        <v>756</v>
      </c>
      <c r="F450" s="27">
        <v>45564</v>
      </c>
      <c r="G450" s="27">
        <v>45223</v>
      </c>
      <c r="H450" s="14">
        <v>240494.92</v>
      </c>
      <c r="I450" s="15">
        <v>20</v>
      </c>
      <c r="J450" s="13" t="s">
        <v>301</v>
      </c>
      <c r="K450" s="36">
        <f>D450*VLOOKUP(L450,Assumptions!$B$5:$C$11,2,FALSE)</f>
        <v>9519.59</v>
      </c>
      <c r="L450" s="39" t="s">
        <v>4883</v>
      </c>
      <c r="M450" s="46">
        <f>DATE(YEAR(F450),MONTH(F450),1)</f>
        <v>45536</v>
      </c>
      <c r="N450" s="47" t="str">
        <f>IF(B450="",N449,B450)</f>
        <v>Kensington Resources Ltd</v>
      </c>
    </row>
    <row r="451" spans="1:14" ht="15.75" x14ac:dyDescent="0.5">
      <c r="A451" s="7"/>
      <c r="B451" s="26"/>
      <c r="C451" s="26"/>
      <c r="D451" s="14">
        <v>1092.8399999999999</v>
      </c>
      <c r="E451" s="13" t="s">
        <v>757</v>
      </c>
      <c r="F451" s="27">
        <v>45545</v>
      </c>
      <c r="G451" s="27">
        <v>45223</v>
      </c>
      <c r="H451" s="14">
        <v>271659.03000000003</v>
      </c>
      <c r="I451" s="15">
        <v>2</v>
      </c>
      <c r="J451" s="13" t="s">
        <v>341</v>
      </c>
      <c r="K451" s="36">
        <f>D451*VLOOKUP(L451,Assumptions!$B$5:$C$11,2,FALSE)</f>
        <v>1092.8399999999999</v>
      </c>
      <c r="L451" s="39" t="s">
        <v>4883</v>
      </c>
      <c r="M451" s="46">
        <f>DATE(YEAR(F451),MONTH(F451),1)</f>
        <v>45536</v>
      </c>
      <c r="N451" s="47" t="str">
        <f>IF(B451="",N450,B451)</f>
        <v>Kensington Resources Ltd</v>
      </c>
    </row>
    <row r="452" spans="1:14" ht="15.75" x14ac:dyDescent="0.5">
      <c r="A452" s="7"/>
      <c r="B452" s="26"/>
      <c r="C452" s="26"/>
      <c r="D452" s="14">
        <v>420.86</v>
      </c>
      <c r="E452" s="13" t="s">
        <v>758</v>
      </c>
      <c r="F452" s="27">
        <v>45559</v>
      </c>
      <c r="G452" s="27">
        <v>45223</v>
      </c>
      <c r="H452" s="14">
        <v>257729.31</v>
      </c>
      <c r="I452" s="15">
        <v>1</v>
      </c>
      <c r="J452" s="13" t="s">
        <v>307</v>
      </c>
      <c r="K452" s="36">
        <f>D452*VLOOKUP(L452,Assumptions!$B$5:$C$11,2,FALSE)</f>
        <v>420.86</v>
      </c>
      <c r="L452" s="39" t="s">
        <v>4883</v>
      </c>
      <c r="M452" s="46">
        <f>DATE(YEAR(F452),MONTH(F452),1)</f>
        <v>45536</v>
      </c>
      <c r="N452" s="47" t="str">
        <f>IF(B452="",N451,B452)</f>
        <v>Kensington Resources Ltd</v>
      </c>
    </row>
    <row r="453" spans="1:14" ht="15.75" x14ac:dyDescent="0.5">
      <c r="A453" s="7"/>
      <c r="B453" s="26"/>
      <c r="C453" s="26"/>
      <c r="D453" s="14">
        <v>3234.4</v>
      </c>
      <c r="E453" s="13" t="s">
        <v>759</v>
      </c>
      <c r="F453" s="27">
        <v>45504</v>
      </c>
      <c r="G453" s="27">
        <v>45223</v>
      </c>
      <c r="H453" s="14">
        <v>317452.75</v>
      </c>
      <c r="I453" s="15">
        <v>6</v>
      </c>
      <c r="J453" s="13" t="s">
        <v>341</v>
      </c>
      <c r="K453" s="36">
        <f>D453*VLOOKUP(L453,Assumptions!$B$5:$C$11,2,FALSE)</f>
        <v>3234.4</v>
      </c>
      <c r="L453" s="39" t="s">
        <v>4883</v>
      </c>
      <c r="M453" s="46">
        <f>DATE(YEAR(F453),MONTH(F453),1)</f>
        <v>45474</v>
      </c>
      <c r="N453" s="47" t="str">
        <f>IF(B453="",N452,B453)</f>
        <v>Kensington Resources Ltd</v>
      </c>
    </row>
    <row r="454" spans="1:14" ht="15.75" x14ac:dyDescent="0.5">
      <c r="A454" s="7"/>
      <c r="B454" s="26"/>
      <c r="C454" s="26"/>
      <c r="D454" s="14">
        <v>2407.02</v>
      </c>
      <c r="E454" s="13" t="s">
        <v>760</v>
      </c>
      <c r="F454" s="27">
        <v>45266</v>
      </c>
      <c r="G454" s="27">
        <v>45225</v>
      </c>
      <c r="H454" s="14">
        <v>363768.95</v>
      </c>
      <c r="I454" s="15">
        <v>1</v>
      </c>
      <c r="J454" s="13" t="s">
        <v>307</v>
      </c>
      <c r="K454" s="36">
        <f>D454*VLOOKUP(L454,Assumptions!$B$5:$C$11,2,FALSE)</f>
        <v>2407.02</v>
      </c>
      <c r="L454" s="39" t="s">
        <v>4883</v>
      </c>
      <c r="M454" s="46">
        <f>DATE(YEAR(F454),MONTH(F454),1)</f>
        <v>45261</v>
      </c>
      <c r="N454" s="47" t="str">
        <f>IF(B454="",N453,B454)</f>
        <v>Kensington Resources Ltd</v>
      </c>
    </row>
    <row r="455" spans="1:14" ht="15.75" x14ac:dyDescent="0.5">
      <c r="A455" s="7"/>
      <c r="B455" s="26"/>
      <c r="C455" s="26"/>
      <c r="D455" s="14">
        <v>46889.46</v>
      </c>
      <c r="E455" s="13" t="s">
        <v>761</v>
      </c>
      <c r="F455" s="27">
        <v>45468</v>
      </c>
      <c r="G455" s="27">
        <v>45236</v>
      </c>
      <c r="H455" s="14">
        <v>339751.12</v>
      </c>
      <c r="I455" s="15">
        <v>9</v>
      </c>
      <c r="J455" s="13" t="s">
        <v>300</v>
      </c>
      <c r="K455" s="36">
        <f>D455*VLOOKUP(L455,Assumptions!$B$5:$C$11,2,FALSE)</f>
        <v>46889.46</v>
      </c>
      <c r="L455" s="39" t="s">
        <v>4883</v>
      </c>
      <c r="M455" s="46">
        <f>DATE(YEAR(F455),MONTH(F455),1)</f>
        <v>45444</v>
      </c>
      <c r="N455" s="47" t="str">
        <f>IF(B455="",N454,B455)</f>
        <v>Kensington Resources Ltd</v>
      </c>
    </row>
    <row r="456" spans="1:14" ht="15.75" x14ac:dyDescent="0.5">
      <c r="A456" s="7"/>
      <c r="B456" s="26"/>
      <c r="C456" s="26"/>
      <c r="D456" s="14">
        <v>46417.81</v>
      </c>
      <c r="E456" s="13" t="s">
        <v>762</v>
      </c>
      <c r="F456" s="27">
        <v>45468</v>
      </c>
      <c r="G456" s="27">
        <v>45236</v>
      </c>
      <c r="H456" s="14">
        <v>265128.11</v>
      </c>
      <c r="I456" s="15">
        <v>1</v>
      </c>
      <c r="J456" s="13" t="s">
        <v>317</v>
      </c>
      <c r="K456" s="36">
        <f>D456*VLOOKUP(L456,Assumptions!$B$5:$C$11,2,FALSE)</f>
        <v>46417.81</v>
      </c>
      <c r="L456" s="39" t="s">
        <v>4883</v>
      </c>
      <c r="M456" s="46">
        <f>DATE(YEAR(F456),MONTH(F456),1)</f>
        <v>45444</v>
      </c>
      <c r="N456" s="47" t="str">
        <f>IF(B456="",N455,B456)</f>
        <v>Kensington Resources Ltd</v>
      </c>
    </row>
    <row r="457" spans="1:14" ht="15.75" x14ac:dyDescent="0.5">
      <c r="A457" s="7"/>
      <c r="B457" s="26"/>
      <c r="C457" s="26"/>
      <c r="D457" s="14">
        <v>54035.66</v>
      </c>
      <c r="E457" s="13" t="s">
        <v>763</v>
      </c>
      <c r="F457" s="27">
        <v>45468</v>
      </c>
      <c r="G457" s="27">
        <v>45236</v>
      </c>
      <c r="H457" s="14">
        <v>226975.96</v>
      </c>
      <c r="I457" s="15">
        <v>1</v>
      </c>
      <c r="J457" s="13" t="s">
        <v>318</v>
      </c>
      <c r="K457" s="36">
        <f>D457*VLOOKUP(L457,Assumptions!$B$5:$C$11,2,FALSE)</f>
        <v>54035.66</v>
      </c>
      <c r="L457" s="39" t="s">
        <v>4883</v>
      </c>
      <c r="M457" s="46">
        <f>DATE(YEAR(F457),MONTH(F457),1)</f>
        <v>45444</v>
      </c>
      <c r="N457" s="47" t="str">
        <f>IF(B457="",N456,B457)</f>
        <v>Kensington Resources Ltd</v>
      </c>
    </row>
    <row r="458" spans="1:14" ht="15.75" x14ac:dyDescent="0.5">
      <c r="A458" s="7"/>
      <c r="B458" s="26"/>
      <c r="C458" s="26"/>
      <c r="D458" s="14">
        <v>5177.37</v>
      </c>
      <c r="E458" s="13" t="s">
        <v>764</v>
      </c>
      <c r="F458" s="27">
        <v>45239</v>
      </c>
      <c r="G458" s="27">
        <v>45239</v>
      </c>
      <c r="H458" s="14">
        <v>217798.83</v>
      </c>
      <c r="I458" s="15">
        <v>8.5</v>
      </c>
      <c r="J458" s="13" t="s">
        <v>341</v>
      </c>
      <c r="K458" s="36">
        <f>D458*VLOOKUP(L458,Assumptions!$B$5:$C$11,2,FALSE)</f>
        <v>5177.37</v>
      </c>
      <c r="L458" s="39" t="s">
        <v>4883</v>
      </c>
      <c r="M458" s="46">
        <f>DATE(YEAR(F458),MONTH(F458),1)</f>
        <v>45231</v>
      </c>
      <c r="N458" s="47" t="str">
        <f>IF(B458="",N457,B458)</f>
        <v>Kensington Resources Ltd</v>
      </c>
    </row>
    <row r="459" spans="1:14" ht="15.75" x14ac:dyDescent="0.5">
      <c r="A459" s="7"/>
      <c r="B459" s="26"/>
      <c r="C459" s="26"/>
      <c r="D459" s="14">
        <v>1689.86</v>
      </c>
      <c r="E459" s="13" t="s">
        <v>761</v>
      </c>
      <c r="F459" s="27">
        <v>45445</v>
      </c>
      <c r="G459" s="27">
        <v>45357</v>
      </c>
      <c r="H459" s="14">
        <v>263347.65000000002</v>
      </c>
      <c r="I459" s="15">
        <v>0.6</v>
      </c>
      <c r="J459" s="13" t="s">
        <v>300</v>
      </c>
      <c r="K459" s="36">
        <f>D459*VLOOKUP(L459,Assumptions!$B$5:$C$11,2,FALSE)</f>
        <v>1689.86</v>
      </c>
      <c r="L459" s="39" t="s">
        <v>4883</v>
      </c>
      <c r="M459" s="46">
        <f>DATE(YEAR(F459),MONTH(F459),1)</f>
        <v>45444</v>
      </c>
      <c r="N459" s="47" t="str">
        <f>IF(B459="",N458,B459)</f>
        <v>Kensington Resources Ltd</v>
      </c>
    </row>
    <row r="460" spans="1:14" ht="15.75" x14ac:dyDescent="0.5">
      <c r="A460" s="7"/>
      <c r="B460" s="26"/>
      <c r="C460" s="26"/>
      <c r="D460" s="14">
        <v>1450.64</v>
      </c>
      <c r="E460" s="13" t="s">
        <v>743</v>
      </c>
      <c r="F460" s="27">
        <v>45448</v>
      </c>
      <c r="G460" s="27">
        <v>45386</v>
      </c>
      <c r="H460" s="14">
        <v>311576.57</v>
      </c>
      <c r="I460" s="15">
        <v>1</v>
      </c>
      <c r="J460" s="13" t="s">
        <v>307</v>
      </c>
      <c r="K460" s="36">
        <f>D460*VLOOKUP(L460,Assumptions!$B$5:$C$11,2,FALSE)</f>
        <v>1450.64</v>
      </c>
      <c r="L460" s="39" t="s">
        <v>4883</v>
      </c>
      <c r="M460" s="46">
        <f>DATE(YEAR(F460),MONTH(F460),1)</f>
        <v>45444</v>
      </c>
      <c r="N460" s="47" t="str">
        <f>IF(B460="",N459,B460)</f>
        <v>Kensington Resources Ltd</v>
      </c>
    </row>
    <row r="461" spans="1:14" ht="15.75" x14ac:dyDescent="0.5">
      <c r="A461" s="7"/>
      <c r="B461" s="26"/>
      <c r="C461" s="26"/>
      <c r="D461" s="14">
        <v>421.52</v>
      </c>
      <c r="E461" s="13" t="s">
        <v>743</v>
      </c>
      <c r="F461" s="27">
        <v>45445</v>
      </c>
      <c r="G461" s="27">
        <v>45422</v>
      </c>
      <c r="H461" s="14">
        <v>326359.45</v>
      </c>
      <c r="I461" s="15">
        <v>1</v>
      </c>
      <c r="J461" s="13" t="s">
        <v>307</v>
      </c>
      <c r="K461" s="36">
        <f>D461*VLOOKUP(L461,Assumptions!$B$5:$C$11,2,FALSE)</f>
        <v>421.52</v>
      </c>
      <c r="L461" s="39" t="s">
        <v>4883</v>
      </c>
      <c r="M461" s="46">
        <f>DATE(YEAR(F461),MONTH(F461),1)</f>
        <v>45444</v>
      </c>
      <c r="N461" s="47" t="str">
        <f>IF(B461="",N460,B461)</f>
        <v>Kensington Resources Ltd</v>
      </c>
    </row>
    <row r="462" spans="1:14" ht="15.75" x14ac:dyDescent="0.5">
      <c r="A462" s="7"/>
      <c r="B462" s="26"/>
      <c r="C462" s="26"/>
      <c r="D462" s="14">
        <v>12752.14</v>
      </c>
      <c r="E462" s="13" t="s">
        <v>765</v>
      </c>
      <c r="F462" s="27">
        <v>45571</v>
      </c>
      <c r="G462" s="27">
        <v>45477</v>
      </c>
      <c r="H462" s="14">
        <v>347553.91</v>
      </c>
      <c r="I462" s="15">
        <v>3</v>
      </c>
      <c r="J462" s="13" t="s">
        <v>300</v>
      </c>
      <c r="K462" s="36">
        <f>D462*VLOOKUP(L462,Assumptions!$B$5:$C$11,2,FALSE)</f>
        <v>12752.14</v>
      </c>
      <c r="L462" s="39" t="s">
        <v>4883</v>
      </c>
      <c r="M462" s="46">
        <f>DATE(YEAR(F462),MONTH(F462),1)</f>
        <v>45566</v>
      </c>
      <c r="N462" s="47" t="str">
        <f>IF(B462="",N461,B462)</f>
        <v>Kensington Resources Ltd</v>
      </c>
    </row>
    <row r="463" spans="1:14" ht="15.75" x14ac:dyDescent="0.5">
      <c r="A463" s="7"/>
      <c r="B463" s="26"/>
      <c r="C463" s="26"/>
      <c r="D463" s="14">
        <v>11989.35</v>
      </c>
      <c r="E463" s="13" t="s">
        <v>766</v>
      </c>
      <c r="F463" s="27">
        <v>45571</v>
      </c>
      <c r="G463" s="27">
        <v>45477</v>
      </c>
      <c r="H463" s="14">
        <v>267353.56</v>
      </c>
      <c r="I463" s="15">
        <v>1</v>
      </c>
      <c r="J463" s="13" t="s">
        <v>311</v>
      </c>
      <c r="K463" s="36">
        <f>D463*VLOOKUP(L463,Assumptions!$B$5:$C$11,2,FALSE)</f>
        <v>11989.35</v>
      </c>
      <c r="L463" s="39" t="s">
        <v>4883</v>
      </c>
      <c r="M463" s="46">
        <f>DATE(YEAR(F463),MONTH(F463),1)</f>
        <v>45566</v>
      </c>
      <c r="N463" s="47" t="str">
        <f>IF(B463="",N462,B463)</f>
        <v>Kensington Resources Ltd</v>
      </c>
    </row>
    <row r="464" spans="1:14" ht="15.75" x14ac:dyDescent="0.5">
      <c r="A464" s="7"/>
      <c r="B464" s="26"/>
      <c r="C464" s="26"/>
      <c r="D464" s="14">
        <v>12010.14</v>
      </c>
      <c r="E464" s="13" t="s">
        <v>767</v>
      </c>
      <c r="F464" s="27">
        <v>45571</v>
      </c>
      <c r="G464" s="27">
        <v>45477</v>
      </c>
      <c r="H464" s="14">
        <v>318335.99</v>
      </c>
      <c r="I464" s="15">
        <v>1</v>
      </c>
      <c r="J464" s="13" t="s">
        <v>310</v>
      </c>
      <c r="K464" s="36">
        <f>D464*VLOOKUP(L464,Assumptions!$B$5:$C$11,2,FALSE)</f>
        <v>12010.14</v>
      </c>
      <c r="L464" s="39" t="s">
        <v>4883</v>
      </c>
      <c r="M464" s="46">
        <f>DATE(YEAR(F464),MONTH(F464),1)</f>
        <v>45566</v>
      </c>
      <c r="N464" s="47" t="str">
        <f>IF(B464="",N463,B464)</f>
        <v>Kensington Resources Ltd</v>
      </c>
    </row>
    <row r="465" spans="1:14" ht="15.75" x14ac:dyDescent="0.5">
      <c r="A465" s="7"/>
      <c r="B465" s="26"/>
      <c r="C465" s="26"/>
      <c r="D465" s="14">
        <v>11779.88</v>
      </c>
      <c r="E465" s="13" t="s">
        <v>768</v>
      </c>
      <c r="F465" s="27">
        <v>45571</v>
      </c>
      <c r="G465" s="27">
        <v>45477</v>
      </c>
      <c r="H465" s="14">
        <v>347937.89</v>
      </c>
      <c r="I465" s="15">
        <v>1</v>
      </c>
      <c r="J465" s="13" t="s">
        <v>309</v>
      </c>
      <c r="K465" s="36">
        <f>D465*VLOOKUP(L465,Assumptions!$B$5:$C$11,2,FALSE)</f>
        <v>11779.88</v>
      </c>
      <c r="L465" s="39" t="s">
        <v>4883</v>
      </c>
      <c r="M465" s="46">
        <f>DATE(YEAR(F465),MONTH(F465),1)</f>
        <v>45566</v>
      </c>
      <c r="N465" s="47" t="str">
        <f>IF(B465="",N464,B465)</f>
        <v>Kensington Resources Ltd</v>
      </c>
    </row>
    <row r="466" spans="1:14" ht="15.75" x14ac:dyDescent="0.5">
      <c r="A466" s="7"/>
      <c r="B466" s="26"/>
      <c r="C466" s="26"/>
      <c r="D466" s="14">
        <v>8866.1</v>
      </c>
      <c r="E466" s="13" t="s">
        <v>769</v>
      </c>
      <c r="F466" s="27">
        <v>45571</v>
      </c>
      <c r="G466" s="27">
        <v>45477</v>
      </c>
      <c r="H466" s="14">
        <v>230927.35999999999</v>
      </c>
      <c r="I466" s="15">
        <v>1</v>
      </c>
      <c r="J466" s="13" t="s">
        <v>318</v>
      </c>
      <c r="K466" s="36">
        <f>D466*VLOOKUP(L466,Assumptions!$B$5:$C$11,2,FALSE)</f>
        <v>8866.1</v>
      </c>
      <c r="L466" s="39" t="s">
        <v>4883</v>
      </c>
      <c r="M466" s="46">
        <f>DATE(YEAR(F466),MONTH(F466),1)</f>
        <v>45566</v>
      </c>
      <c r="N466" s="47" t="str">
        <f>IF(B466="",N465,B466)</f>
        <v>Kensington Resources Ltd</v>
      </c>
    </row>
    <row r="467" spans="1:14" ht="15.75" x14ac:dyDescent="0.5">
      <c r="A467" s="7"/>
      <c r="B467" s="26"/>
      <c r="C467" s="26"/>
      <c r="D467" s="14">
        <v>15399.16</v>
      </c>
      <c r="E467" s="13" t="s">
        <v>765</v>
      </c>
      <c r="F467" s="27">
        <v>45585</v>
      </c>
      <c r="G467" s="27">
        <v>45477</v>
      </c>
      <c r="H467" s="14">
        <v>363268.99</v>
      </c>
      <c r="I467" s="15">
        <v>3</v>
      </c>
      <c r="J467" s="13" t="s">
        <v>300</v>
      </c>
      <c r="K467" s="36">
        <f>D467*VLOOKUP(L467,Assumptions!$B$5:$C$11,2,FALSE)</f>
        <v>15399.16</v>
      </c>
      <c r="L467" s="39" t="s">
        <v>4883</v>
      </c>
      <c r="M467" s="46">
        <f>DATE(YEAR(F467),MONTH(F467),1)</f>
        <v>45566</v>
      </c>
      <c r="N467" s="47" t="str">
        <f>IF(B467="",N466,B467)</f>
        <v>Kensington Resources Ltd</v>
      </c>
    </row>
    <row r="468" spans="1:14" ht="15.75" x14ac:dyDescent="0.5">
      <c r="A468" s="7"/>
      <c r="B468" s="26"/>
      <c r="C468" s="26"/>
      <c r="D468" s="14">
        <v>12189.37</v>
      </c>
      <c r="E468" s="13" t="s">
        <v>766</v>
      </c>
      <c r="F468" s="27">
        <v>45585</v>
      </c>
      <c r="G468" s="27">
        <v>45477</v>
      </c>
      <c r="H468" s="14">
        <v>339422.33</v>
      </c>
      <c r="I468" s="15">
        <v>1</v>
      </c>
      <c r="J468" s="13" t="s">
        <v>311</v>
      </c>
      <c r="K468" s="36">
        <f>D468*VLOOKUP(L468,Assumptions!$B$5:$C$11,2,FALSE)</f>
        <v>12189.37</v>
      </c>
      <c r="L468" s="39" t="s">
        <v>4883</v>
      </c>
      <c r="M468" s="46">
        <f>DATE(YEAR(F468),MONTH(F468),1)</f>
        <v>45566</v>
      </c>
      <c r="N468" s="47" t="str">
        <f>IF(B468="",N467,B468)</f>
        <v>Kensington Resources Ltd</v>
      </c>
    </row>
    <row r="469" spans="1:14" ht="15.75" x14ac:dyDescent="0.5">
      <c r="A469" s="7"/>
      <c r="B469" s="26"/>
      <c r="C469" s="26"/>
      <c r="D469" s="14">
        <v>9484.66</v>
      </c>
      <c r="E469" s="13" t="s">
        <v>767</v>
      </c>
      <c r="F469" s="27">
        <v>45585</v>
      </c>
      <c r="G469" s="27">
        <v>45477</v>
      </c>
      <c r="H469" s="14">
        <v>317623.14</v>
      </c>
      <c r="I469" s="15">
        <v>1</v>
      </c>
      <c r="J469" s="13" t="s">
        <v>310</v>
      </c>
      <c r="K469" s="36">
        <f>D469*VLOOKUP(L469,Assumptions!$B$5:$C$11,2,FALSE)</f>
        <v>9484.66</v>
      </c>
      <c r="L469" s="39" t="s">
        <v>4883</v>
      </c>
      <c r="M469" s="46">
        <f>DATE(YEAR(F469),MONTH(F469),1)</f>
        <v>45566</v>
      </c>
      <c r="N469" s="47" t="str">
        <f>IF(B469="",N468,B469)</f>
        <v>Kensington Resources Ltd</v>
      </c>
    </row>
    <row r="470" spans="1:14" ht="15.75" x14ac:dyDescent="0.5">
      <c r="A470" s="7"/>
      <c r="B470" s="26"/>
      <c r="C470" s="26"/>
      <c r="D470" s="14">
        <v>12459.4</v>
      </c>
      <c r="E470" s="13" t="s">
        <v>768</v>
      </c>
      <c r="F470" s="27">
        <v>45585</v>
      </c>
      <c r="G470" s="27">
        <v>45477</v>
      </c>
      <c r="H470" s="14">
        <v>307363.44</v>
      </c>
      <c r="I470" s="15">
        <v>1</v>
      </c>
      <c r="J470" s="13" t="s">
        <v>309</v>
      </c>
      <c r="K470" s="36">
        <f>D470*VLOOKUP(L470,Assumptions!$B$5:$C$11,2,FALSE)</f>
        <v>12459.4</v>
      </c>
      <c r="L470" s="39" t="s">
        <v>4883</v>
      </c>
      <c r="M470" s="46">
        <f>DATE(YEAR(F470),MONTH(F470),1)</f>
        <v>45566</v>
      </c>
      <c r="N470" s="47" t="str">
        <f>IF(B470="",N469,B470)</f>
        <v>Kensington Resources Ltd</v>
      </c>
    </row>
    <row r="471" spans="1:14" ht="15.75" x14ac:dyDescent="0.5">
      <c r="A471" s="7"/>
      <c r="B471" s="26"/>
      <c r="C471" s="26"/>
      <c r="D471" s="14">
        <v>14550.25</v>
      </c>
      <c r="E471" s="13" t="s">
        <v>769</v>
      </c>
      <c r="F471" s="27">
        <v>45585</v>
      </c>
      <c r="G471" s="27">
        <v>45477</v>
      </c>
      <c r="H471" s="14">
        <v>301640.56</v>
      </c>
      <c r="I471" s="15">
        <v>1</v>
      </c>
      <c r="J471" s="13" t="s">
        <v>318</v>
      </c>
      <c r="K471" s="36">
        <f>D471*VLOOKUP(L471,Assumptions!$B$5:$C$11,2,FALSE)</f>
        <v>14550.25</v>
      </c>
      <c r="L471" s="39" t="s">
        <v>4883</v>
      </c>
      <c r="M471" s="46">
        <f>DATE(YEAR(F471),MONTH(F471),1)</f>
        <v>45566</v>
      </c>
      <c r="N471" s="47" t="str">
        <f>IF(B471="",N470,B471)</f>
        <v>Kensington Resources Ltd</v>
      </c>
    </row>
    <row r="472" spans="1:14" ht="15.75" x14ac:dyDescent="0.5">
      <c r="A472" s="7"/>
      <c r="B472" s="26"/>
      <c r="C472" s="26"/>
      <c r="D472" s="14">
        <v>14511.37</v>
      </c>
      <c r="E472" s="13" t="s">
        <v>770</v>
      </c>
      <c r="F472" s="27">
        <v>45585</v>
      </c>
      <c r="G472" s="27">
        <v>45477</v>
      </c>
      <c r="H472" s="14">
        <v>232964.89</v>
      </c>
      <c r="I472" s="15">
        <v>1</v>
      </c>
      <c r="J472" s="13" t="s">
        <v>324</v>
      </c>
      <c r="K472" s="36">
        <f>D472*VLOOKUP(L472,Assumptions!$B$5:$C$11,2,FALSE)</f>
        <v>14511.37</v>
      </c>
      <c r="L472" s="39" t="s">
        <v>4883</v>
      </c>
      <c r="M472" s="46">
        <f>DATE(YEAR(F472),MONTH(F472),1)</f>
        <v>45566</v>
      </c>
      <c r="N472" s="47" t="str">
        <f>IF(B472="",N471,B472)</f>
        <v>Kensington Resources Ltd</v>
      </c>
    </row>
    <row r="473" spans="1:14" ht="15.75" x14ac:dyDescent="0.5">
      <c r="A473" s="7"/>
      <c r="B473" s="26"/>
      <c r="C473" s="26"/>
      <c r="D473" s="14">
        <v>13423.18</v>
      </c>
      <c r="E473" s="13" t="s">
        <v>771</v>
      </c>
      <c r="F473" s="27">
        <v>45627</v>
      </c>
      <c r="G473" s="27">
        <v>45477</v>
      </c>
      <c r="H473" s="14">
        <v>278294.53000000003</v>
      </c>
      <c r="I473" s="15">
        <v>3</v>
      </c>
      <c r="J473" s="13" t="s">
        <v>300</v>
      </c>
      <c r="K473" s="36">
        <f>D473*VLOOKUP(L473,Assumptions!$B$5:$C$11,2,FALSE)</f>
        <v>13423.18</v>
      </c>
      <c r="L473" s="39" t="s">
        <v>4883</v>
      </c>
      <c r="M473" s="46">
        <f>DATE(YEAR(F473),MONTH(F473),1)</f>
        <v>45627</v>
      </c>
      <c r="N473" s="47" t="str">
        <f>IF(B473="",N472,B473)</f>
        <v>Kensington Resources Ltd</v>
      </c>
    </row>
    <row r="474" spans="1:14" ht="15.75" x14ac:dyDescent="0.5">
      <c r="A474" s="7"/>
      <c r="B474" s="26"/>
      <c r="C474" s="26"/>
      <c r="D474" s="14">
        <v>8544.94</v>
      </c>
      <c r="E474" s="13" t="s">
        <v>772</v>
      </c>
      <c r="F474" s="27">
        <v>45606</v>
      </c>
      <c r="G474" s="27">
        <v>45477</v>
      </c>
      <c r="H474" s="14">
        <v>283217.65000000002</v>
      </c>
      <c r="I474" s="15">
        <v>3</v>
      </c>
      <c r="J474" s="13" t="s">
        <v>300</v>
      </c>
      <c r="K474" s="36">
        <f>D474*VLOOKUP(L474,Assumptions!$B$5:$C$11,2,FALSE)</f>
        <v>8544.94</v>
      </c>
      <c r="L474" s="39" t="s">
        <v>4883</v>
      </c>
      <c r="M474" s="46">
        <f>DATE(YEAR(F474),MONTH(F474),1)</f>
        <v>45597</v>
      </c>
      <c r="N474" s="47" t="str">
        <f>IF(B474="",N473,B474)</f>
        <v>Kensington Resources Ltd</v>
      </c>
    </row>
    <row r="475" spans="1:14" ht="15.75" x14ac:dyDescent="0.5">
      <c r="A475" s="7"/>
      <c r="B475" s="26"/>
      <c r="C475" s="26"/>
      <c r="D475" s="14">
        <v>2146.9699999999998</v>
      </c>
      <c r="E475" s="13" t="s">
        <v>773</v>
      </c>
      <c r="F475" s="27">
        <v>45634</v>
      </c>
      <c r="G475" s="27">
        <v>45583</v>
      </c>
      <c r="H475" s="14">
        <v>369502.32</v>
      </c>
      <c r="I475" s="15">
        <v>1</v>
      </c>
      <c r="J475" s="13" t="s">
        <v>307</v>
      </c>
      <c r="K475" s="36">
        <f>D475*VLOOKUP(L475,Assumptions!$B$5:$C$11,2,FALSE)</f>
        <v>2146.9699999999998</v>
      </c>
      <c r="L475" s="39" t="s">
        <v>4883</v>
      </c>
      <c r="M475" s="46">
        <f>DATE(YEAR(F475),MONTH(F475),1)</f>
        <v>45627</v>
      </c>
      <c r="N475" s="47" t="str">
        <f>IF(B475="",N474,B475)</f>
        <v>Kensington Resources Ltd</v>
      </c>
    </row>
    <row r="476" spans="1:14" ht="15.75" x14ac:dyDescent="0.5">
      <c r="A476" s="7"/>
      <c r="B476" s="26"/>
      <c r="C476" s="26"/>
      <c r="D476" s="14">
        <v>933.6</v>
      </c>
      <c r="E476" s="13" t="s">
        <v>774</v>
      </c>
      <c r="F476" s="27">
        <v>45588</v>
      </c>
      <c r="G476" s="27">
        <v>45589</v>
      </c>
      <c r="H476" s="14">
        <v>308079.59999999998</v>
      </c>
      <c r="I476" s="15">
        <v>2</v>
      </c>
      <c r="J476" s="13" t="s">
        <v>341</v>
      </c>
      <c r="K476" s="36">
        <f>D476*VLOOKUP(L476,Assumptions!$B$5:$C$11,2,FALSE)</f>
        <v>933.6</v>
      </c>
      <c r="L476" s="39" t="s">
        <v>4883</v>
      </c>
      <c r="M476" s="46">
        <f>DATE(YEAR(F476),MONTH(F476),1)</f>
        <v>45566</v>
      </c>
      <c r="N476" s="47" t="str">
        <f>IF(B476="",N475,B476)</f>
        <v>Kensington Resources Ltd</v>
      </c>
    </row>
    <row r="477" spans="1:14" ht="15.75" x14ac:dyDescent="0.5">
      <c r="A477" s="7"/>
      <c r="B477" s="26"/>
      <c r="C477" s="26"/>
      <c r="D477" s="14">
        <v>1241.76</v>
      </c>
      <c r="E477" s="13" t="s">
        <v>775</v>
      </c>
      <c r="F477" s="27">
        <v>45683</v>
      </c>
      <c r="G477" s="27">
        <v>45597</v>
      </c>
      <c r="H477" s="14">
        <v>307662.45</v>
      </c>
      <c r="I477" s="15">
        <v>1</v>
      </c>
      <c r="J477" s="13" t="s">
        <v>340</v>
      </c>
      <c r="K477" s="36">
        <f>D477*VLOOKUP(L477,Assumptions!$B$5:$C$11,2,FALSE)</f>
        <v>1241.76</v>
      </c>
      <c r="L477" s="39" t="s">
        <v>4883</v>
      </c>
      <c r="M477" s="46">
        <f>DATE(YEAR(F477),MONTH(F477),1)</f>
        <v>45658</v>
      </c>
      <c r="N477" s="47" t="str">
        <f>IF(B477="",N476,B477)</f>
        <v>Kensington Resources Ltd</v>
      </c>
    </row>
    <row r="478" spans="1:14" ht="15.75" x14ac:dyDescent="0.5">
      <c r="A478" s="7"/>
      <c r="B478" s="26"/>
      <c r="C478" s="26"/>
      <c r="D478" s="14">
        <v>1067.8900000000001</v>
      </c>
      <c r="E478" s="13" t="s">
        <v>776</v>
      </c>
      <c r="F478" s="27">
        <v>45717</v>
      </c>
      <c r="G478" s="27">
        <v>45622</v>
      </c>
      <c r="H478" s="14">
        <v>332533.96999999997</v>
      </c>
      <c r="I478" s="15">
        <v>2</v>
      </c>
      <c r="J478" s="13" t="s">
        <v>341</v>
      </c>
      <c r="K478" s="36">
        <f>D478*VLOOKUP(L478,Assumptions!$B$5:$C$11,2,FALSE)</f>
        <v>1067.8900000000001</v>
      </c>
      <c r="L478" s="39" t="s">
        <v>4883</v>
      </c>
      <c r="M478" s="46">
        <f>DATE(YEAR(F478),MONTH(F478),1)</f>
        <v>45717</v>
      </c>
      <c r="N478" s="47" t="str">
        <f>IF(B478="",N477,B478)</f>
        <v>Kensington Resources Ltd</v>
      </c>
    </row>
    <row r="479" spans="1:14" ht="15.75" x14ac:dyDescent="0.5">
      <c r="A479" s="7"/>
      <c r="B479" s="26"/>
      <c r="C479" s="26"/>
      <c r="D479" s="14">
        <v>1019.57</v>
      </c>
      <c r="E479" s="13" t="s">
        <v>777</v>
      </c>
      <c r="F479" s="27">
        <v>45809</v>
      </c>
      <c r="G479" s="27">
        <v>45622</v>
      </c>
      <c r="H479" s="14">
        <v>368804.39</v>
      </c>
      <c r="I479" s="15">
        <v>2</v>
      </c>
      <c r="J479" s="13" t="s">
        <v>341</v>
      </c>
      <c r="K479" s="36">
        <f>D479*VLOOKUP(L479,Assumptions!$B$5:$C$11,2,FALSE)</f>
        <v>1019.57</v>
      </c>
      <c r="L479" s="39" t="s">
        <v>4883</v>
      </c>
      <c r="M479" s="46">
        <f>DATE(YEAR(F479),MONTH(F479),1)</f>
        <v>45809</v>
      </c>
      <c r="N479" s="47" t="str">
        <f>IF(B479="",N478,B479)</f>
        <v>Kensington Resources Ltd</v>
      </c>
    </row>
    <row r="480" spans="1:14" ht="15.75" x14ac:dyDescent="0.5">
      <c r="A480" s="7"/>
      <c r="B480" s="26"/>
      <c r="C480" s="26"/>
      <c r="D480" s="14">
        <v>23327.96</v>
      </c>
      <c r="E480" s="13" t="s">
        <v>778</v>
      </c>
      <c r="F480" s="27">
        <v>45914</v>
      </c>
      <c r="G480" s="27">
        <v>45622</v>
      </c>
      <c r="H480" s="14">
        <v>323644.28999999998</v>
      </c>
      <c r="I480" s="15">
        <v>8</v>
      </c>
      <c r="J480" s="13" t="s">
        <v>300</v>
      </c>
      <c r="K480" s="36">
        <f>D480*VLOOKUP(L480,Assumptions!$B$5:$C$11,2,FALSE)</f>
        <v>23327.96</v>
      </c>
      <c r="L480" s="39" t="s">
        <v>4883</v>
      </c>
      <c r="M480" s="46">
        <f>DATE(YEAR(F480),MONTH(F480),1)</f>
        <v>45901</v>
      </c>
      <c r="N480" s="47" t="str">
        <f>IF(B480="",N479,B480)</f>
        <v>Kensington Resources Ltd</v>
      </c>
    </row>
    <row r="481" spans="1:14" ht="15.75" x14ac:dyDescent="0.5">
      <c r="A481" s="7"/>
      <c r="B481" s="26"/>
      <c r="C481" s="26"/>
      <c r="D481" s="14">
        <v>1078.05</v>
      </c>
      <c r="E481" s="13" t="s">
        <v>779</v>
      </c>
      <c r="F481" s="27">
        <v>45901</v>
      </c>
      <c r="G481" s="27">
        <v>45622</v>
      </c>
      <c r="H481" s="14">
        <v>354545.44</v>
      </c>
      <c r="I481" s="15">
        <v>2</v>
      </c>
      <c r="J481" s="13" t="s">
        <v>341</v>
      </c>
      <c r="K481" s="36">
        <f>D481*VLOOKUP(L481,Assumptions!$B$5:$C$11,2,FALSE)</f>
        <v>1078.05</v>
      </c>
      <c r="L481" s="39" t="s">
        <v>4883</v>
      </c>
      <c r="M481" s="46">
        <f>DATE(YEAR(F481),MONTH(F481),1)</f>
        <v>45901</v>
      </c>
      <c r="N481" s="47" t="str">
        <f>IF(B481="",N480,B481)</f>
        <v>Kensington Resources Ltd</v>
      </c>
    </row>
    <row r="482" spans="1:14" ht="15.75" x14ac:dyDescent="0.5">
      <c r="A482" s="7"/>
      <c r="B482" s="26"/>
      <c r="C482" s="26"/>
      <c r="D482" s="14">
        <v>9931.08</v>
      </c>
      <c r="E482" s="13" t="s">
        <v>780</v>
      </c>
      <c r="F482" s="27">
        <v>45928</v>
      </c>
      <c r="G482" s="27">
        <v>45622</v>
      </c>
      <c r="H482" s="14">
        <v>237927.33</v>
      </c>
      <c r="I482" s="15">
        <v>20</v>
      </c>
      <c r="J482" s="13" t="s">
        <v>301</v>
      </c>
      <c r="K482" s="36">
        <f>D482*VLOOKUP(L482,Assumptions!$B$5:$C$11,2,FALSE)</f>
        <v>9931.08</v>
      </c>
      <c r="L482" s="39" t="s">
        <v>4883</v>
      </c>
      <c r="M482" s="46">
        <f>DATE(YEAR(F482),MONTH(F482),1)</f>
        <v>45901</v>
      </c>
      <c r="N482" s="47" t="str">
        <f>IF(B482="",N481,B482)</f>
        <v>Kensington Resources Ltd</v>
      </c>
    </row>
    <row r="483" spans="1:14" ht="15.75" x14ac:dyDescent="0.5">
      <c r="A483" s="7"/>
      <c r="B483" s="26"/>
      <c r="C483" s="26"/>
      <c r="D483" s="14">
        <v>15411.9</v>
      </c>
      <c r="E483" s="13" t="s">
        <v>778</v>
      </c>
      <c r="F483" s="27">
        <v>45928</v>
      </c>
      <c r="G483" s="27">
        <v>45622</v>
      </c>
      <c r="H483" s="14">
        <v>313673.21000000002</v>
      </c>
      <c r="I483" s="15">
        <v>3</v>
      </c>
      <c r="J483" s="13" t="s">
        <v>300</v>
      </c>
      <c r="K483" s="36">
        <f>D483*VLOOKUP(L483,Assumptions!$B$5:$C$11,2,FALSE)</f>
        <v>15411.9</v>
      </c>
      <c r="L483" s="39" t="s">
        <v>4883</v>
      </c>
      <c r="M483" s="46">
        <f>DATE(YEAR(F483),MONTH(F483),1)</f>
        <v>45901</v>
      </c>
      <c r="N483" s="47" t="str">
        <f>IF(B483="",N482,B483)</f>
        <v>Kensington Resources Ltd</v>
      </c>
    </row>
    <row r="484" spans="1:14" ht="15.75" x14ac:dyDescent="0.5">
      <c r="A484" s="7"/>
      <c r="B484" s="26"/>
      <c r="C484" s="26"/>
      <c r="D484" s="14">
        <v>12104.04</v>
      </c>
      <c r="E484" s="13" t="s">
        <v>781</v>
      </c>
      <c r="F484" s="27">
        <v>45713</v>
      </c>
      <c r="G484" s="27">
        <v>45624</v>
      </c>
      <c r="H484" s="14">
        <v>346222.25</v>
      </c>
      <c r="I484" s="15">
        <v>3</v>
      </c>
      <c r="J484" s="13" t="s">
        <v>300</v>
      </c>
      <c r="K484" s="36">
        <f>D484*VLOOKUP(L484,Assumptions!$B$5:$C$11,2,FALSE)</f>
        <v>12104.04</v>
      </c>
      <c r="L484" s="39" t="s">
        <v>4883</v>
      </c>
      <c r="M484" s="46">
        <f>DATE(YEAR(F484),MONTH(F484),1)</f>
        <v>45689</v>
      </c>
      <c r="N484" s="47" t="str">
        <f>IF(B484="",N483,B484)</f>
        <v>Kensington Resources Ltd</v>
      </c>
    </row>
    <row r="485" spans="1:14" ht="15.75" x14ac:dyDescent="0.5">
      <c r="A485" s="7"/>
      <c r="B485" s="26"/>
      <c r="C485" s="26"/>
      <c r="D485" s="14">
        <v>11711.21</v>
      </c>
      <c r="E485" s="13" t="s">
        <v>782</v>
      </c>
      <c r="F485" s="27">
        <v>45713</v>
      </c>
      <c r="G485" s="27">
        <v>45624</v>
      </c>
      <c r="H485" s="14">
        <v>331323.05</v>
      </c>
      <c r="I485" s="15">
        <v>1</v>
      </c>
      <c r="J485" s="13" t="s">
        <v>311</v>
      </c>
      <c r="K485" s="36">
        <f>D485*VLOOKUP(L485,Assumptions!$B$5:$C$11,2,FALSE)</f>
        <v>11711.21</v>
      </c>
      <c r="L485" s="39" t="s">
        <v>4883</v>
      </c>
      <c r="M485" s="46">
        <f>DATE(YEAR(F485),MONTH(F485),1)</f>
        <v>45689</v>
      </c>
      <c r="N485" s="47" t="str">
        <f>IF(B485="",N484,B485)</f>
        <v>Kensington Resources Ltd</v>
      </c>
    </row>
    <row r="486" spans="1:14" ht="15.75" x14ac:dyDescent="0.5">
      <c r="A486" s="7"/>
      <c r="B486" s="26"/>
      <c r="C486" s="26"/>
      <c r="D486" s="14">
        <v>14152.39</v>
      </c>
      <c r="E486" s="13" t="s">
        <v>783</v>
      </c>
      <c r="F486" s="27">
        <v>45713</v>
      </c>
      <c r="G486" s="27">
        <v>45624</v>
      </c>
      <c r="H486" s="14">
        <v>357954.08</v>
      </c>
      <c r="I486" s="15">
        <v>1</v>
      </c>
      <c r="J486" s="13" t="s">
        <v>310</v>
      </c>
      <c r="K486" s="36">
        <f>D486*VLOOKUP(L486,Assumptions!$B$5:$C$11,2,FALSE)</f>
        <v>14152.39</v>
      </c>
      <c r="L486" s="39" t="s">
        <v>4883</v>
      </c>
      <c r="M486" s="46">
        <f>DATE(YEAR(F486),MONTH(F486),1)</f>
        <v>45689</v>
      </c>
      <c r="N486" s="47" t="str">
        <f>IF(B486="",N485,B486)</f>
        <v>Kensington Resources Ltd</v>
      </c>
    </row>
    <row r="487" spans="1:14" ht="15.75" x14ac:dyDescent="0.5">
      <c r="A487" s="7"/>
      <c r="B487" s="26"/>
      <c r="C487" s="26"/>
      <c r="D487" s="14">
        <v>9677.61</v>
      </c>
      <c r="E487" s="13" t="s">
        <v>784</v>
      </c>
      <c r="F487" s="27">
        <v>45713</v>
      </c>
      <c r="G487" s="27">
        <v>45624</v>
      </c>
      <c r="H487" s="14">
        <v>250429.59</v>
      </c>
      <c r="I487" s="15">
        <v>1</v>
      </c>
      <c r="J487" s="13" t="s">
        <v>309</v>
      </c>
      <c r="K487" s="36">
        <f>D487*VLOOKUP(L487,Assumptions!$B$5:$C$11,2,FALSE)</f>
        <v>9677.61</v>
      </c>
      <c r="L487" s="39" t="s">
        <v>4883</v>
      </c>
      <c r="M487" s="46">
        <f>DATE(YEAR(F487),MONTH(F487),1)</f>
        <v>45689</v>
      </c>
      <c r="N487" s="47" t="str">
        <f>IF(B487="",N486,B487)</f>
        <v>Kensington Resources Ltd</v>
      </c>
    </row>
    <row r="488" spans="1:14" ht="15.75" x14ac:dyDescent="0.5">
      <c r="A488" s="7"/>
      <c r="B488" s="26"/>
      <c r="C488" s="26"/>
      <c r="D488" s="14">
        <v>11901.36</v>
      </c>
      <c r="E488" s="13" t="s">
        <v>785</v>
      </c>
      <c r="F488" s="27">
        <v>45713</v>
      </c>
      <c r="G488" s="27">
        <v>45624</v>
      </c>
      <c r="H488" s="14">
        <v>312562.98</v>
      </c>
      <c r="I488" s="15">
        <v>1</v>
      </c>
      <c r="J488" s="13" t="s">
        <v>318</v>
      </c>
      <c r="K488" s="36">
        <f>D488*VLOOKUP(L488,Assumptions!$B$5:$C$11,2,FALSE)</f>
        <v>11901.36</v>
      </c>
      <c r="L488" s="39" t="s">
        <v>4883</v>
      </c>
      <c r="M488" s="46">
        <f>DATE(YEAR(F488),MONTH(F488),1)</f>
        <v>45689</v>
      </c>
      <c r="N488" s="47" t="str">
        <f>IF(B488="",N487,B488)</f>
        <v>Kensington Resources Ltd</v>
      </c>
    </row>
    <row r="489" spans="1:14" ht="15.75" x14ac:dyDescent="0.5">
      <c r="A489" s="7"/>
      <c r="B489" s="26"/>
      <c r="C489" s="26"/>
      <c r="D489" s="14">
        <v>11344.26</v>
      </c>
      <c r="E489" s="13" t="s">
        <v>786</v>
      </c>
      <c r="F489" s="27">
        <v>45739</v>
      </c>
      <c r="G489" s="27">
        <v>45624</v>
      </c>
      <c r="H489" s="14">
        <v>269336.90000000002</v>
      </c>
      <c r="I489" s="15">
        <v>3</v>
      </c>
      <c r="J489" s="13" t="s">
        <v>300</v>
      </c>
      <c r="K489" s="36">
        <f>D489*VLOOKUP(L489,Assumptions!$B$5:$C$11,2,FALSE)</f>
        <v>11344.26</v>
      </c>
      <c r="L489" s="39" t="s">
        <v>4883</v>
      </c>
      <c r="M489" s="46">
        <f>DATE(YEAR(F489),MONTH(F489),1)</f>
        <v>45717</v>
      </c>
      <c r="N489" s="47" t="str">
        <f>IF(B489="",N488,B489)</f>
        <v>Kensington Resources Ltd</v>
      </c>
    </row>
    <row r="490" spans="1:14" ht="15.75" x14ac:dyDescent="0.5">
      <c r="A490" s="7"/>
      <c r="B490" s="26"/>
      <c r="C490" s="26"/>
      <c r="D490" s="14">
        <v>11402.53</v>
      </c>
      <c r="E490" s="13" t="s">
        <v>787</v>
      </c>
      <c r="F490" s="27">
        <v>45810</v>
      </c>
      <c r="G490" s="27">
        <v>45628</v>
      </c>
      <c r="H490" s="14">
        <v>356312.39</v>
      </c>
      <c r="I490" s="15">
        <v>3</v>
      </c>
      <c r="J490" s="13" t="s">
        <v>300</v>
      </c>
      <c r="K490" s="36">
        <f>D490*VLOOKUP(L490,Assumptions!$B$5:$C$11,2,FALSE)</f>
        <v>11402.53</v>
      </c>
      <c r="L490" s="39" t="s">
        <v>4883</v>
      </c>
      <c r="M490" s="46">
        <f>DATE(YEAR(F490),MONTH(F490),1)</f>
        <v>45809</v>
      </c>
      <c r="N490" s="47" t="str">
        <f>IF(B490="",N489,B490)</f>
        <v>Kensington Resources Ltd</v>
      </c>
    </row>
    <row r="491" spans="1:14" ht="15.75" x14ac:dyDescent="0.5">
      <c r="A491" s="7"/>
      <c r="B491" s="26"/>
      <c r="C491" s="26"/>
      <c r="D491" s="14">
        <v>11141.08</v>
      </c>
      <c r="E491" s="13" t="s">
        <v>788</v>
      </c>
      <c r="F491" s="27">
        <v>45810</v>
      </c>
      <c r="G491" s="27">
        <v>45628</v>
      </c>
      <c r="H491" s="14">
        <v>366239.59</v>
      </c>
      <c r="I491" s="15">
        <v>1</v>
      </c>
      <c r="J491" s="13" t="s">
        <v>310</v>
      </c>
      <c r="K491" s="36">
        <f>D491*VLOOKUP(L491,Assumptions!$B$5:$C$11,2,FALSE)</f>
        <v>11141.08</v>
      </c>
      <c r="L491" s="39" t="s">
        <v>4883</v>
      </c>
      <c r="M491" s="46">
        <f>DATE(YEAR(F491),MONTH(F491),1)</f>
        <v>45809</v>
      </c>
      <c r="N491" s="47" t="str">
        <f>IF(B491="",N490,B491)</f>
        <v>Kensington Resources Ltd</v>
      </c>
    </row>
    <row r="492" spans="1:14" ht="15.75" x14ac:dyDescent="0.5">
      <c r="A492" s="7"/>
      <c r="B492" s="26"/>
      <c r="C492" s="26"/>
      <c r="D492" s="14">
        <v>10472.08</v>
      </c>
      <c r="E492" s="13" t="s">
        <v>789</v>
      </c>
      <c r="F492" s="27">
        <v>45810</v>
      </c>
      <c r="G492" s="27">
        <v>45628</v>
      </c>
      <c r="H492" s="14">
        <v>231754.62</v>
      </c>
      <c r="I492" s="15">
        <v>1</v>
      </c>
      <c r="J492" s="13" t="s">
        <v>318</v>
      </c>
      <c r="K492" s="36">
        <f>D492*VLOOKUP(L492,Assumptions!$B$5:$C$11,2,FALSE)</f>
        <v>10472.08</v>
      </c>
      <c r="L492" s="39" t="s">
        <v>4883</v>
      </c>
      <c r="M492" s="46">
        <f>DATE(YEAR(F492),MONTH(F492),1)</f>
        <v>45809</v>
      </c>
      <c r="N492" s="47" t="str">
        <f>IF(B492="",N491,B492)</f>
        <v>Kensington Resources Ltd</v>
      </c>
    </row>
    <row r="493" spans="1:14" ht="15.75" x14ac:dyDescent="0.5">
      <c r="A493" s="7"/>
      <c r="B493" s="26"/>
      <c r="C493" s="26"/>
      <c r="D493" s="14">
        <v>8234.82</v>
      </c>
      <c r="E493" s="13" t="s">
        <v>790</v>
      </c>
      <c r="F493" s="27">
        <v>45810</v>
      </c>
      <c r="G493" s="27">
        <v>45628</v>
      </c>
      <c r="H493" s="14">
        <v>267277.18</v>
      </c>
      <c r="I493" s="15">
        <v>1</v>
      </c>
      <c r="J493" s="13" t="s">
        <v>309</v>
      </c>
      <c r="K493" s="36">
        <f>D493*VLOOKUP(L493,Assumptions!$B$5:$C$11,2,FALSE)</f>
        <v>8234.82</v>
      </c>
      <c r="L493" s="39" t="s">
        <v>4883</v>
      </c>
      <c r="M493" s="46">
        <f>DATE(YEAR(F493),MONTH(F493),1)</f>
        <v>45809</v>
      </c>
      <c r="N493" s="47" t="str">
        <f>IF(B493="",N492,B493)</f>
        <v>Kensington Resources Ltd</v>
      </c>
    </row>
    <row r="494" spans="1:14" ht="15.75" x14ac:dyDescent="0.5">
      <c r="A494" s="7"/>
      <c r="B494" s="26"/>
      <c r="C494" s="26"/>
      <c r="D494" s="14">
        <v>10607.3</v>
      </c>
      <c r="E494" s="13" t="s">
        <v>781</v>
      </c>
      <c r="F494" s="27">
        <v>45711</v>
      </c>
      <c r="G494" s="27">
        <v>45629</v>
      </c>
      <c r="H494" s="14">
        <v>309194.90000000002</v>
      </c>
      <c r="I494" s="15">
        <v>3</v>
      </c>
      <c r="J494" s="13" t="s">
        <v>300</v>
      </c>
      <c r="K494" s="36">
        <f>D494*VLOOKUP(L494,Assumptions!$B$5:$C$11,2,FALSE)</f>
        <v>10607.3</v>
      </c>
      <c r="L494" s="39" t="s">
        <v>4883</v>
      </c>
      <c r="M494" s="46">
        <f>DATE(YEAR(F494),MONTH(F494),1)</f>
        <v>45689</v>
      </c>
      <c r="N494" s="47" t="str">
        <f>IF(B494="",N493,B494)</f>
        <v>Kensington Resources Ltd</v>
      </c>
    </row>
    <row r="495" spans="1:14" ht="15.75" x14ac:dyDescent="0.5">
      <c r="A495" s="7"/>
      <c r="B495" s="26"/>
      <c r="C495" s="26"/>
      <c r="D495" s="14">
        <v>1045.46</v>
      </c>
      <c r="E495" s="13" t="s">
        <v>791</v>
      </c>
      <c r="F495" s="27">
        <v>45636</v>
      </c>
      <c r="G495" s="27">
        <v>45636</v>
      </c>
      <c r="H495" s="14">
        <v>227532.56</v>
      </c>
      <c r="I495" s="15">
        <v>2</v>
      </c>
      <c r="J495" s="13" t="s">
        <v>341</v>
      </c>
      <c r="K495" s="36">
        <f>D495*VLOOKUP(L495,Assumptions!$B$5:$C$11,2,FALSE)</f>
        <v>1045.46</v>
      </c>
      <c r="L495" s="39" t="s">
        <v>4883</v>
      </c>
      <c r="M495" s="46">
        <f>DATE(YEAR(F495),MONTH(F495),1)</f>
        <v>45627</v>
      </c>
      <c r="N495" s="47" t="str">
        <f>IF(B495="",N494,B495)</f>
        <v>Kensington Resources Ltd</v>
      </c>
    </row>
    <row r="496" spans="1:14" ht="15.75" x14ac:dyDescent="0.5">
      <c r="A496" s="7"/>
      <c r="B496" s="26"/>
      <c r="C496" s="26"/>
      <c r="D496" s="14">
        <v>13079.93</v>
      </c>
      <c r="E496" s="13" t="s">
        <v>781</v>
      </c>
      <c r="F496" s="27">
        <v>45706</v>
      </c>
      <c r="G496" s="27">
        <v>45636</v>
      </c>
      <c r="H496" s="14">
        <v>365629.42</v>
      </c>
      <c r="I496" s="15">
        <v>3</v>
      </c>
      <c r="J496" s="13" t="s">
        <v>300</v>
      </c>
      <c r="K496" s="36">
        <f>D496*VLOOKUP(L496,Assumptions!$B$5:$C$11,2,FALSE)</f>
        <v>13079.93</v>
      </c>
      <c r="L496" s="39" t="s">
        <v>4883</v>
      </c>
      <c r="M496" s="46">
        <f>DATE(YEAR(F496),MONTH(F496),1)</f>
        <v>45689</v>
      </c>
      <c r="N496" s="47" t="str">
        <f>IF(B496="",N495,B496)</f>
        <v>Kensington Resources Ltd</v>
      </c>
    </row>
    <row r="497" spans="1:14" ht="15.75" x14ac:dyDescent="0.5">
      <c r="A497" s="7"/>
      <c r="B497" s="26"/>
      <c r="C497" s="26"/>
      <c r="D497" s="14">
        <v>2101.1</v>
      </c>
      <c r="E497" s="13" t="s">
        <v>792</v>
      </c>
      <c r="F497" s="27">
        <v>45763</v>
      </c>
      <c r="G497" s="27">
        <v>45645</v>
      </c>
      <c r="H497" s="14">
        <v>261042.33</v>
      </c>
      <c r="I497" s="15">
        <v>1</v>
      </c>
      <c r="J497" s="13" t="s">
        <v>307</v>
      </c>
      <c r="K497" s="36">
        <f>D497*VLOOKUP(L497,Assumptions!$B$5:$C$11,2,FALSE)</f>
        <v>2101.1</v>
      </c>
      <c r="L497" s="39" t="s">
        <v>4883</v>
      </c>
      <c r="M497" s="46">
        <f>DATE(YEAR(F497),MONTH(F497),1)</f>
        <v>45748</v>
      </c>
      <c r="N497" s="47" t="str">
        <f>IF(B497="",N496,B497)</f>
        <v>Kensington Resources Ltd</v>
      </c>
    </row>
    <row r="498" spans="1:14" ht="15.75" x14ac:dyDescent="0.5">
      <c r="A498" s="7"/>
      <c r="B498" s="26"/>
      <c r="C498" s="26"/>
      <c r="D498" s="14">
        <v>2052.21</v>
      </c>
      <c r="E498" s="13" t="s">
        <v>793</v>
      </c>
      <c r="F498" s="27">
        <v>45873</v>
      </c>
      <c r="G498" s="27">
        <v>45645</v>
      </c>
      <c r="H498" s="14">
        <v>273734.98</v>
      </c>
      <c r="I498" s="15">
        <v>1</v>
      </c>
      <c r="J498" s="13" t="s">
        <v>307</v>
      </c>
      <c r="K498" s="36">
        <f>D498*VLOOKUP(L498,Assumptions!$B$5:$C$11,2,FALSE)</f>
        <v>2052.21</v>
      </c>
      <c r="L498" s="39" t="s">
        <v>4883</v>
      </c>
      <c r="M498" s="46">
        <f>DATE(YEAR(F498),MONTH(F498),1)</f>
        <v>45870</v>
      </c>
      <c r="N498" s="47" t="str">
        <f>IF(B498="",N497,B498)</f>
        <v>Kensington Resources Ltd</v>
      </c>
    </row>
    <row r="499" spans="1:14" ht="15.75" x14ac:dyDescent="0.5">
      <c r="A499" s="7"/>
      <c r="B499" s="26"/>
      <c r="C499" s="26"/>
      <c r="D499" s="14">
        <v>1886.48</v>
      </c>
      <c r="E499" s="13" t="s">
        <v>794</v>
      </c>
      <c r="F499" s="27">
        <v>45673</v>
      </c>
      <c r="G499" s="27">
        <v>45645</v>
      </c>
      <c r="H499" s="14">
        <v>232572.53</v>
      </c>
      <c r="I499" s="15">
        <v>1</v>
      </c>
      <c r="J499" s="13" t="s">
        <v>307</v>
      </c>
      <c r="K499" s="36">
        <f>D499*VLOOKUP(L499,Assumptions!$B$5:$C$11,2,FALSE)</f>
        <v>1886.48</v>
      </c>
      <c r="L499" s="39" t="s">
        <v>4883</v>
      </c>
      <c r="M499" s="46">
        <f>DATE(YEAR(F499),MONTH(F499),1)</f>
        <v>45658</v>
      </c>
      <c r="N499" s="47" t="str">
        <f>IF(B499="",N498,B499)</f>
        <v>Kensington Resources Ltd</v>
      </c>
    </row>
    <row r="500" spans="1:14" ht="15.75" x14ac:dyDescent="0.5">
      <c r="A500" s="7"/>
      <c r="B500" s="26"/>
      <c r="C500" s="26"/>
      <c r="D500" s="14">
        <v>2238.7399999999998</v>
      </c>
      <c r="E500" s="13" t="s">
        <v>795</v>
      </c>
      <c r="F500" s="27">
        <v>45736</v>
      </c>
      <c r="G500" s="27">
        <v>45645</v>
      </c>
      <c r="H500" s="14">
        <v>245182.63</v>
      </c>
      <c r="I500" s="15">
        <v>1</v>
      </c>
      <c r="J500" s="13" t="s">
        <v>307</v>
      </c>
      <c r="K500" s="36">
        <f>D500*VLOOKUP(L500,Assumptions!$B$5:$C$11,2,FALSE)</f>
        <v>2238.7399999999998</v>
      </c>
      <c r="L500" s="39" t="s">
        <v>4883</v>
      </c>
      <c r="M500" s="46">
        <f>DATE(YEAR(F500),MONTH(F500),1)</f>
        <v>45717</v>
      </c>
      <c r="N500" s="47" t="str">
        <f>IF(B500="",N499,B500)</f>
        <v>Kensington Resources Ltd</v>
      </c>
    </row>
    <row r="501" spans="1:14" ht="15.75" x14ac:dyDescent="0.5">
      <c r="A501" s="7"/>
      <c r="B501" s="26"/>
      <c r="C501" s="26"/>
      <c r="D501" s="14">
        <v>2701.65</v>
      </c>
      <c r="E501" s="13" t="s">
        <v>795</v>
      </c>
      <c r="F501" s="27">
        <v>45736</v>
      </c>
      <c r="G501" s="27">
        <v>45645</v>
      </c>
      <c r="H501" s="14">
        <v>242787.96</v>
      </c>
      <c r="I501" s="15">
        <v>1</v>
      </c>
      <c r="J501" s="13" t="s">
        <v>307</v>
      </c>
      <c r="K501" s="36">
        <f>D501*VLOOKUP(L501,Assumptions!$B$5:$C$11,2,FALSE)</f>
        <v>2701.65</v>
      </c>
      <c r="L501" s="39" t="s">
        <v>4883</v>
      </c>
      <c r="M501" s="46">
        <f>DATE(YEAR(F501),MONTH(F501),1)</f>
        <v>45717</v>
      </c>
      <c r="N501" s="47" t="str">
        <f>IF(B501="",N500,B501)</f>
        <v>Kensington Resources Ltd</v>
      </c>
    </row>
    <row r="502" spans="1:14" ht="15.75" x14ac:dyDescent="0.5">
      <c r="A502" s="7"/>
      <c r="B502" s="26"/>
      <c r="C502" s="26"/>
      <c r="D502" s="14">
        <v>1653.49</v>
      </c>
      <c r="E502" s="13" t="s">
        <v>796</v>
      </c>
      <c r="F502" s="27">
        <v>45806</v>
      </c>
      <c r="G502" s="27">
        <v>45645</v>
      </c>
      <c r="H502" s="14">
        <v>325535.09999999998</v>
      </c>
      <c r="I502" s="15">
        <v>1</v>
      </c>
      <c r="J502" s="13" t="s">
        <v>307</v>
      </c>
      <c r="K502" s="36">
        <f>D502*VLOOKUP(L502,Assumptions!$B$5:$C$11,2,FALSE)</f>
        <v>1653.49</v>
      </c>
      <c r="L502" s="39" t="s">
        <v>4883</v>
      </c>
      <c r="M502" s="46">
        <f>DATE(YEAR(F502),MONTH(F502),1)</f>
        <v>45778</v>
      </c>
      <c r="N502" s="47" t="str">
        <f>IF(B502="",N501,B502)</f>
        <v>Kensington Resources Ltd</v>
      </c>
    </row>
    <row r="503" spans="1:14" ht="15.75" x14ac:dyDescent="0.5">
      <c r="A503" s="7"/>
      <c r="B503" s="26"/>
      <c r="C503" s="26"/>
      <c r="D503" s="14">
        <v>1804.71</v>
      </c>
      <c r="E503" s="13" t="s">
        <v>797</v>
      </c>
      <c r="F503" s="27">
        <v>45845</v>
      </c>
      <c r="G503" s="27">
        <v>45645</v>
      </c>
      <c r="H503" s="14">
        <v>364599.86</v>
      </c>
      <c r="I503" s="15">
        <v>1</v>
      </c>
      <c r="J503" s="13" t="s">
        <v>307</v>
      </c>
      <c r="K503" s="36">
        <f>D503*VLOOKUP(L503,Assumptions!$B$5:$C$11,2,FALSE)</f>
        <v>1804.71</v>
      </c>
      <c r="L503" s="39" t="s">
        <v>4883</v>
      </c>
      <c r="M503" s="46">
        <f>DATE(YEAR(F503),MONTH(F503),1)</f>
        <v>45839</v>
      </c>
      <c r="N503" s="47" t="str">
        <f>IF(B503="",N502,B503)</f>
        <v>Kensington Resources Ltd</v>
      </c>
    </row>
    <row r="504" spans="1:14" ht="15.75" x14ac:dyDescent="0.5">
      <c r="A504" s="7"/>
      <c r="B504" s="26"/>
      <c r="C504" s="26"/>
      <c r="D504" s="14">
        <v>2107.0300000000002</v>
      </c>
      <c r="E504" s="13" t="s">
        <v>798</v>
      </c>
      <c r="F504" s="27">
        <v>45904</v>
      </c>
      <c r="G504" s="27">
        <v>45645</v>
      </c>
      <c r="H504" s="14">
        <v>260842.91</v>
      </c>
      <c r="I504" s="15">
        <v>1</v>
      </c>
      <c r="J504" s="13" t="s">
        <v>307</v>
      </c>
      <c r="K504" s="36">
        <f>D504*VLOOKUP(L504,Assumptions!$B$5:$C$11,2,FALSE)</f>
        <v>2107.0300000000002</v>
      </c>
      <c r="L504" s="39" t="s">
        <v>4883</v>
      </c>
      <c r="M504" s="46">
        <f>DATE(YEAR(F504),MONTH(F504),1)</f>
        <v>45901</v>
      </c>
      <c r="N504" s="47" t="str">
        <f>IF(B504="",N503,B504)</f>
        <v>Kensington Resources Ltd</v>
      </c>
    </row>
    <row r="505" spans="1:14" ht="15.75" x14ac:dyDescent="0.5">
      <c r="A505" s="7"/>
      <c r="B505" s="26"/>
      <c r="C505" s="26"/>
      <c r="D505" s="14">
        <v>3323.09</v>
      </c>
      <c r="E505" s="13" t="s">
        <v>787</v>
      </c>
      <c r="F505" s="27">
        <v>45809</v>
      </c>
      <c r="G505" s="27">
        <v>45687</v>
      </c>
      <c r="H505" s="14">
        <v>273434.76</v>
      </c>
      <c r="I505" s="15">
        <v>1</v>
      </c>
      <c r="J505" s="13" t="s">
        <v>300</v>
      </c>
      <c r="K505" s="36">
        <f>D505*VLOOKUP(L505,Assumptions!$B$5:$C$11,2,FALSE)</f>
        <v>3323.09</v>
      </c>
      <c r="L505" s="39" t="s">
        <v>4883</v>
      </c>
      <c r="M505" s="46">
        <f>DATE(YEAR(F505),MONTH(F505),1)</f>
        <v>45809</v>
      </c>
      <c r="N505" s="47" t="str">
        <f>IF(B505="",N504,B505)</f>
        <v>Kensington Resources Ltd</v>
      </c>
    </row>
    <row r="506" spans="1:14" ht="15.75" x14ac:dyDescent="0.5">
      <c r="A506" s="7"/>
      <c r="B506" s="26"/>
      <c r="C506" s="26"/>
      <c r="D506" s="14">
        <v>3284.18</v>
      </c>
      <c r="E506" s="13" t="s">
        <v>799</v>
      </c>
      <c r="F506" s="27">
        <v>45775</v>
      </c>
      <c r="G506" s="27">
        <v>45783</v>
      </c>
      <c r="H506" s="14">
        <v>286683.89</v>
      </c>
      <c r="I506" s="15">
        <v>6</v>
      </c>
      <c r="J506" s="13" t="s">
        <v>341</v>
      </c>
      <c r="K506" s="36">
        <f>D506*VLOOKUP(L506,Assumptions!$B$5:$C$11,2,FALSE)</f>
        <v>3284.18</v>
      </c>
      <c r="L506" s="39" t="s">
        <v>4883</v>
      </c>
      <c r="M506" s="46">
        <f>DATE(YEAR(F506),MONTH(F506),1)</f>
        <v>45748</v>
      </c>
      <c r="N506" s="47" t="str">
        <f>IF(B506="",N505,B506)</f>
        <v>Kensington Resources Ltd</v>
      </c>
    </row>
    <row r="507" spans="1:14" ht="15.75" x14ac:dyDescent="0.5">
      <c r="A507" s="7"/>
      <c r="B507" s="26"/>
      <c r="C507" s="26"/>
      <c r="D507" s="14">
        <v>1667.38</v>
      </c>
      <c r="E507" s="13" t="s">
        <v>800</v>
      </c>
      <c r="F507" s="27">
        <v>45981</v>
      </c>
      <c r="G507" s="27">
        <v>45807</v>
      </c>
      <c r="H507" s="14">
        <v>246199.88</v>
      </c>
      <c r="I507" s="15">
        <v>1</v>
      </c>
      <c r="J507" s="13" t="s">
        <v>307</v>
      </c>
      <c r="K507" s="36">
        <f>D507*VLOOKUP(L507,Assumptions!$B$5:$C$11,2,FALSE)</f>
        <v>1667.38</v>
      </c>
      <c r="L507" s="39" t="s">
        <v>4883</v>
      </c>
      <c r="M507" s="46">
        <f>DATE(YEAR(F507),MONTH(F507),1)</f>
        <v>45962</v>
      </c>
      <c r="N507" s="47" t="str">
        <f>IF(B507="",N506,B507)</f>
        <v>Kensington Resources Ltd</v>
      </c>
    </row>
    <row r="508" spans="1:14" ht="15.75" x14ac:dyDescent="0.5">
      <c r="A508" s="7"/>
      <c r="B508" s="26"/>
      <c r="C508" s="26"/>
      <c r="D508" s="14">
        <v>1759.42</v>
      </c>
      <c r="E508" s="13" t="s">
        <v>801</v>
      </c>
      <c r="F508" s="27">
        <v>45995</v>
      </c>
      <c r="G508" s="27">
        <v>45807</v>
      </c>
      <c r="H508" s="14">
        <v>291420.18</v>
      </c>
      <c r="I508" s="15">
        <v>1</v>
      </c>
      <c r="J508" s="13" t="s">
        <v>307</v>
      </c>
      <c r="K508" s="36">
        <f>D508*VLOOKUP(L508,Assumptions!$B$5:$C$11,2,FALSE)</f>
        <v>1759.42</v>
      </c>
      <c r="L508" s="39" t="s">
        <v>4883</v>
      </c>
      <c r="M508" s="46">
        <f>DATE(YEAR(F508),MONTH(F508),1)</f>
        <v>45992</v>
      </c>
      <c r="N508" s="47" t="str">
        <f>IF(B508="",N507,B508)</f>
        <v>Kensington Resources Ltd</v>
      </c>
    </row>
    <row r="509" spans="1:14" ht="15.75" x14ac:dyDescent="0.5">
      <c r="A509" s="7"/>
      <c r="B509" s="25" t="s">
        <v>57</v>
      </c>
      <c r="C509" s="25"/>
      <c r="D509" s="12">
        <v>20806.75</v>
      </c>
      <c r="E509" s="13" t="s">
        <v>802</v>
      </c>
      <c r="F509" s="27">
        <v>44970</v>
      </c>
      <c r="G509" s="27">
        <v>44764</v>
      </c>
      <c r="H509" s="14">
        <v>12919.14</v>
      </c>
      <c r="I509" s="15">
        <v>40</v>
      </c>
      <c r="J509" s="13" t="s">
        <v>325</v>
      </c>
      <c r="K509" s="36">
        <f>D509*VLOOKUP(L509,Assumptions!$B$5:$C$11,2,FALSE)</f>
        <v>713.67152499999997</v>
      </c>
      <c r="L509" s="39" t="s">
        <v>4889</v>
      </c>
      <c r="M509" s="46">
        <f>DATE(YEAR(F509),MONTH(F509),1)</f>
        <v>44958</v>
      </c>
      <c r="N509" s="47" t="str">
        <f>IF(B509="",N508,B509)</f>
        <v>Ashford Fund AG</v>
      </c>
    </row>
    <row r="510" spans="1:14" ht="15.75" x14ac:dyDescent="0.5">
      <c r="A510" s="7"/>
      <c r="B510" s="26"/>
      <c r="C510" s="26"/>
      <c r="D510" s="12">
        <v>19062.61</v>
      </c>
      <c r="E510" s="13" t="s">
        <v>803</v>
      </c>
      <c r="F510" s="27">
        <v>44970</v>
      </c>
      <c r="G510" s="27">
        <v>44764</v>
      </c>
      <c r="H510" s="14">
        <v>14027.44</v>
      </c>
      <c r="I510" s="15">
        <v>40</v>
      </c>
      <c r="J510" s="13" t="s">
        <v>305</v>
      </c>
      <c r="K510" s="36">
        <f>D510*VLOOKUP(L510,Assumptions!$B$5:$C$11,2,FALSE)</f>
        <v>653.84752299999991</v>
      </c>
      <c r="L510" s="39" t="s">
        <v>4889</v>
      </c>
      <c r="M510" s="46">
        <f>DATE(YEAR(F510),MONTH(F510),1)</f>
        <v>44958</v>
      </c>
      <c r="N510" s="47" t="str">
        <f>IF(B510="",N509,B510)</f>
        <v>Ashford Fund AG</v>
      </c>
    </row>
    <row r="511" spans="1:14" ht="15.75" x14ac:dyDescent="0.5">
      <c r="A511" s="7"/>
      <c r="B511" s="26"/>
      <c r="C511" s="26"/>
      <c r="D511" s="12">
        <v>22808.9</v>
      </c>
      <c r="E511" s="13" t="s">
        <v>804</v>
      </c>
      <c r="F511" s="27">
        <v>44970</v>
      </c>
      <c r="G511" s="27">
        <v>44764</v>
      </c>
      <c r="H511" s="14">
        <v>12086.69</v>
      </c>
      <c r="I511" s="15">
        <v>4</v>
      </c>
      <c r="J511" s="13" t="s">
        <v>307</v>
      </c>
      <c r="K511" s="36">
        <f>D511*VLOOKUP(L511,Assumptions!$B$5:$C$11,2,FALSE)</f>
        <v>782.34527000000003</v>
      </c>
      <c r="L511" s="39" t="s">
        <v>4889</v>
      </c>
      <c r="M511" s="46">
        <f>DATE(YEAR(F511),MONTH(F511),1)</f>
        <v>44958</v>
      </c>
      <c r="N511" s="47" t="str">
        <f>IF(B511="",N510,B511)</f>
        <v>Ashford Fund AG</v>
      </c>
    </row>
    <row r="512" spans="1:14" ht="15.75" x14ac:dyDescent="0.5">
      <c r="A512" s="7"/>
      <c r="B512" s="26"/>
      <c r="C512" s="26"/>
      <c r="D512" s="12">
        <v>21707.96</v>
      </c>
      <c r="E512" s="13" t="s">
        <v>805</v>
      </c>
      <c r="F512" s="27">
        <v>44970</v>
      </c>
      <c r="G512" s="27">
        <v>44764</v>
      </c>
      <c r="H512" s="14">
        <v>10138.77</v>
      </c>
      <c r="I512" s="15">
        <v>1</v>
      </c>
      <c r="J512" s="13" t="s">
        <v>318</v>
      </c>
      <c r="K512" s="36">
        <f>D512*VLOOKUP(L512,Assumptions!$B$5:$C$11,2,FALSE)</f>
        <v>744.5830279999999</v>
      </c>
      <c r="L512" s="39" t="s">
        <v>4889</v>
      </c>
      <c r="M512" s="46">
        <f>DATE(YEAR(F512),MONTH(F512),1)</f>
        <v>44958</v>
      </c>
      <c r="N512" s="47" t="str">
        <f>IF(B512="",N511,B512)</f>
        <v>Ashford Fund AG</v>
      </c>
    </row>
    <row r="513" spans="1:14" ht="15.75" x14ac:dyDescent="0.5">
      <c r="A513" s="7"/>
      <c r="B513" s="25" t="s">
        <v>58</v>
      </c>
      <c r="C513" s="25"/>
      <c r="D513" s="14">
        <v>0</v>
      </c>
      <c r="E513" s="13" t="s">
        <v>806</v>
      </c>
      <c r="F513" s="27">
        <v>44467</v>
      </c>
      <c r="G513" s="27">
        <v>44173</v>
      </c>
      <c r="H513" s="14">
        <v>79501.179999999993</v>
      </c>
      <c r="I513" s="15">
        <v>1</v>
      </c>
      <c r="J513" s="13" t="s">
        <v>307</v>
      </c>
      <c r="K513" s="36">
        <f>D513*VLOOKUP(L513,Assumptions!$B$5:$C$11,2,FALSE)</f>
        <v>0</v>
      </c>
      <c r="L513" s="39" t="s">
        <v>4883</v>
      </c>
      <c r="M513" s="46">
        <f>DATE(YEAR(F513),MONTH(F513),1)</f>
        <v>44440</v>
      </c>
      <c r="N513" s="47" t="str">
        <f>IF(B513="",N512,B513)</f>
        <v>Quorn Resources LLP</v>
      </c>
    </row>
    <row r="514" spans="1:14" ht="15.75" x14ac:dyDescent="0.5">
      <c r="A514" s="7"/>
      <c r="B514" s="26"/>
      <c r="C514" s="26"/>
      <c r="D514" s="14">
        <v>9471.02</v>
      </c>
      <c r="E514" s="13" t="s">
        <v>806</v>
      </c>
      <c r="F514" s="27">
        <v>44462</v>
      </c>
      <c r="G514" s="27">
        <v>44173</v>
      </c>
      <c r="H514" s="14">
        <v>54507.91</v>
      </c>
      <c r="I514" s="15">
        <v>8</v>
      </c>
      <c r="J514" s="13" t="s">
        <v>307</v>
      </c>
      <c r="K514" s="36">
        <f>D514*VLOOKUP(L514,Assumptions!$B$5:$C$11,2,FALSE)</f>
        <v>9471.02</v>
      </c>
      <c r="L514" s="39" t="s">
        <v>4883</v>
      </c>
      <c r="M514" s="46">
        <f>DATE(YEAR(F514),MONTH(F514),1)</f>
        <v>44440</v>
      </c>
      <c r="N514" s="47" t="str">
        <f>IF(B514="",N513,B514)</f>
        <v>Quorn Resources LLP</v>
      </c>
    </row>
    <row r="515" spans="1:14" ht="15.75" x14ac:dyDescent="0.5">
      <c r="A515" s="7"/>
      <c r="B515" s="26"/>
      <c r="C515" s="26"/>
      <c r="D515" s="14">
        <v>816.21</v>
      </c>
      <c r="E515" s="13" t="s">
        <v>807</v>
      </c>
      <c r="F515" s="27">
        <v>44476</v>
      </c>
      <c r="G515" s="27">
        <v>44173</v>
      </c>
      <c r="H515" s="14">
        <v>54491.199999999997</v>
      </c>
      <c r="I515" s="15">
        <v>1</v>
      </c>
      <c r="J515" s="13" t="s">
        <v>307</v>
      </c>
      <c r="K515" s="36">
        <f>D515*VLOOKUP(L515,Assumptions!$B$5:$C$11,2,FALSE)</f>
        <v>816.21</v>
      </c>
      <c r="L515" s="39" t="s">
        <v>4883</v>
      </c>
      <c r="M515" s="46">
        <f>DATE(YEAR(F515),MONTH(F515),1)</f>
        <v>44470</v>
      </c>
      <c r="N515" s="47" t="str">
        <f>IF(B515="",N514,B515)</f>
        <v>Quorn Resources LLP</v>
      </c>
    </row>
    <row r="516" spans="1:14" ht="15.75" x14ac:dyDescent="0.5">
      <c r="A516" s="7"/>
      <c r="B516" s="26"/>
      <c r="C516" s="26"/>
      <c r="D516" s="14">
        <v>777.44</v>
      </c>
      <c r="E516" s="13" t="s">
        <v>807</v>
      </c>
      <c r="F516" s="27">
        <v>44489</v>
      </c>
      <c r="G516" s="27">
        <v>44173</v>
      </c>
      <c r="H516" s="14">
        <v>85617.54</v>
      </c>
      <c r="I516" s="15">
        <v>1</v>
      </c>
      <c r="J516" s="13" t="s">
        <v>307</v>
      </c>
      <c r="K516" s="36">
        <f>D516*VLOOKUP(L516,Assumptions!$B$5:$C$11,2,FALSE)</f>
        <v>777.44</v>
      </c>
      <c r="L516" s="39" t="s">
        <v>4883</v>
      </c>
      <c r="M516" s="46">
        <f>DATE(YEAR(F516),MONTH(F516),1)</f>
        <v>44470</v>
      </c>
      <c r="N516" s="47" t="str">
        <f>IF(B516="",N515,B516)</f>
        <v>Quorn Resources LLP</v>
      </c>
    </row>
    <row r="517" spans="1:14" ht="15.75" x14ac:dyDescent="0.5">
      <c r="A517" s="7"/>
      <c r="B517" s="26"/>
      <c r="C517" s="26"/>
      <c r="D517" s="14">
        <v>1153.43</v>
      </c>
      <c r="E517" s="13" t="s">
        <v>807</v>
      </c>
      <c r="F517" s="27">
        <v>44496</v>
      </c>
      <c r="G517" s="27">
        <v>44173</v>
      </c>
      <c r="H517" s="14">
        <v>73091.8</v>
      </c>
      <c r="I517" s="15">
        <v>1</v>
      </c>
      <c r="J517" s="13" t="s">
        <v>307</v>
      </c>
      <c r="K517" s="36">
        <f>D517*VLOOKUP(L517,Assumptions!$B$5:$C$11,2,FALSE)</f>
        <v>1153.43</v>
      </c>
      <c r="L517" s="39" t="s">
        <v>4883</v>
      </c>
      <c r="M517" s="46">
        <f>DATE(YEAR(F517),MONTH(F517),1)</f>
        <v>44470</v>
      </c>
      <c r="N517" s="47" t="str">
        <f>IF(B517="",N516,B517)</f>
        <v>Quorn Resources LLP</v>
      </c>
    </row>
    <row r="518" spans="1:14" ht="15.75" x14ac:dyDescent="0.5">
      <c r="A518" s="7"/>
      <c r="B518" s="26"/>
      <c r="C518" s="26"/>
      <c r="D518" s="14">
        <v>1110.73</v>
      </c>
      <c r="E518" s="13" t="s">
        <v>807</v>
      </c>
      <c r="F518" s="27">
        <v>44475</v>
      </c>
      <c r="G518" s="27">
        <v>44173</v>
      </c>
      <c r="H518" s="14">
        <v>81345.14</v>
      </c>
      <c r="I518" s="15">
        <v>1</v>
      </c>
      <c r="J518" s="13" t="s">
        <v>307</v>
      </c>
      <c r="K518" s="36">
        <f>D518*VLOOKUP(L518,Assumptions!$B$5:$C$11,2,FALSE)</f>
        <v>1110.73</v>
      </c>
      <c r="L518" s="39" t="s">
        <v>4883</v>
      </c>
      <c r="M518" s="46">
        <f>DATE(YEAR(F518),MONTH(F518),1)</f>
        <v>44470</v>
      </c>
      <c r="N518" s="47" t="str">
        <f>IF(B518="",N517,B518)</f>
        <v>Quorn Resources LLP</v>
      </c>
    </row>
    <row r="519" spans="1:14" ht="15.75" x14ac:dyDescent="0.5">
      <c r="A519" s="7"/>
      <c r="B519" s="26"/>
      <c r="C519" s="26"/>
      <c r="D519" s="14">
        <v>1016.82</v>
      </c>
      <c r="E519" s="13" t="s">
        <v>807</v>
      </c>
      <c r="F519" s="27">
        <v>44481</v>
      </c>
      <c r="G519" s="27">
        <v>44173</v>
      </c>
      <c r="H519" s="14">
        <v>73602.759999999995</v>
      </c>
      <c r="I519" s="15">
        <v>1</v>
      </c>
      <c r="J519" s="13" t="s">
        <v>307</v>
      </c>
      <c r="K519" s="36">
        <f>D519*VLOOKUP(L519,Assumptions!$B$5:$C$11,2,FALSE)</f>
        <v>1016.82</v>
      </c>
      <c r="L519" s="39" t="s">
        <v>4883</v>
      </c>
      <c r="M519" s="46">
        <f>DATE(YEAR(F519),MONTH(F519),1)</f>
        <v>44470</v>
      </c>
      <c r="N519" s="47" t="str">
        <f>IF(B519="",N518,B519)</f>
        <v>Quorn Resources LLP</v>
      </c>
    </row>
    <row r="520" spans="1:14" ht="15.75" x14ac:dyDescent="0.5">
      <c r="A520" s="7"/>
      <c r="B520" s="26"/>
      <c r="C520" s="26"/>
      <c r="D520" s="14">
        <v>5077.26</v>
      </c>
      <c r="E520" s="13" t="s">
        <v>808</v>
      </c>
      <c r="F520" s="27">
        <v>44463</v>
      </c>
      <c r="G520" s="27">
        <v>44463</v>
      </c>
      <c r="H520" s="14">
        <v>88223.56</v>
      </c>
      <c r="I520" s="15">
        <v>1</v>
      </c>
      <c r="J520" s="13" t="s">
        <v>301</v>
      </c>
      <c r="K520" s="36">
        <f>D520*VLOOKUP(L520,Assumptions!$B$5:$C$11,2,FALSE)</f>
        <v>5077.26</v>
      </c>
      <c r="L520" s="39" t="s">
        <v>4883</v>
      </c>
      <c r="M520" s="46">
        <f>DATE(YEAR(F520),MONTH(F520),1)</f>
        <v>44440</v>
      </c>
      <c r="N520" s="47" t="str">
        <f>IF(B520="",N519,B520)</f>
        <v>Quorn Resources LLP</v>
      </c>
    </row>
    <row r="521" spans="1:14" ht="15.75" x14ac:dyDescent="0.5">
      <c r="A521" s="7"/>
      <c r="B521" s="26"/>
      <c r="C521" s="26"/>
      <c r="D521" s="14">
        <v>7424.35</v>
      </c>
      <c r="E521" s="13" t="s">
        <v>809</v>
      </c>
      <c r="F521" s="27">
        <v>44822</v>
      </c>
      <c r="G521" s="27">
        <v>44783</v>
      </c>
      <c r="H521" s="14">
        <v>88951.99</v>
      </c>
      <c r="I521" s="15">
        <v>6</v>
      </c>
      <c r="J521" s="13" t="s">
        <v>340</v>
      </c>
      <c r="K521" s="36">
        <f>D521*VLOOKUP(L521,Assumptions!$B$5:$C$11,2,FALSE)</f>
        <v>7424.35</v>
      </c>
      <c r="L521" s="39" t="s">
        <v>4883</v>
      </c>
      <c r="M521" s="46">
        <f>DATE(YEAR(F521),MONTH(F521),1)</f>
        <v>44805</v>
      </c>
      <c r="N521" s="47" t="str">
        <f>IF(B521="",N520,B521)</f>
        <v>Quorn Resources LLP</v>
      </c>
    </row>
    <row r="522" spans="1:14" ht="15.75" x14ac:dyDescent="0.5">
      <c r="A522" s="7"/>
      <c r="B522" s="26"/>
      <c r="C522" s="26"/>
      <c r="D522" s="14">
        <v>889.31</v>
      </c>
      <c r="E522" s="13" t="s">
        <v>809</v>
      </c>
      <c r="F522" s="27">
        <v>44824</v>
      </c>
      <c r="G522" s="27">
        <v>44803</v>
      </c>
      <c r="H522" s="14">
        <v>56694.559999999998</v>
      </c>
      <c r="I522" s="15">
        <v>1</v>
      </c>
      <c r="J522" s="13" t="s">
        <v>340</v>
      </c>
      <c r="K522" s="36">
        <f>D522*VLOOKUP(L522,Assumptions!$B$5:$C$11,2,FALSE)</f>
        <v>889.31</v>
      </c>
      <c r="L522" s="39" t="s">
        <v>4883</v>
      </c>
      <c r="M522" s="46">
        <f>DATE(YEAR(F522),MONTH(F522),1)</f>
        <v>44805</v>
      </c>
      <c r="N522" s="47" t="str">
        <f>IF(B522="",N521,B522)</f>
        <v>Quorn Resources LLP</v>
      </c>
    </row>
    <row r="523" spans="1:14" ht="15.75" x14ac:dyDescent="0.5">
      <c r="A523" s="7"/>
      <c r="B523" s="26"/>
      <c r="C523" s="26"/>
      <c r="D523" s="14">
        <v>1232.53</v>
      </c>
      <c r="E523" s="13" t="s">
        <v>809</v>
      </c>
      <c r="F523" s="27">
        <v>44832</v>
      </c>
      <c r="G523" s="27">
        <v>44803</v>
      </c>
      <c r="H523" s="14">
        <v>85092.86</v>
      </c>
      <c r="I523" s="15">
        <v>1</v>
      </c>
      <c r="J523" s="13" t="s">
        <v>340</v>
      </c>
      <c r="K523" s="36">
        <f>D523*VLOOKUP(L523,Assumptions!$B$5:$C$11,2,FALSE)</f>
        <v>1232.53</v>
      </c>
      <c r="L523" s="39" t="s">
        <v>4883</v>
      </c>
      <c r="M523" s="46">
        <f>DATE(YEAR(F523),MONTH(F523),1)</f>
        <v>44805</v>
      </c>
      <c r="N523" s="47" t="str">
        <f>IF(B523="",N522,B523)</f>
        <v>Quorn Resources LLP</v>
      </c>
    </row>
    <row r="524" spans="1:14" ht="15.75" x14ac:dyDescent="0.5">
      <c r="A524" s="7"/>
      <c r="B524" s="26"/>
      <c r="C524" s="26"/>
      <c r="D524" s="14">
        <v>988.53</v>
      </c>
      <c r="E524" s="13" t="s">
        <v>810</v>
      </c>
      <c r="F524" s="27">
        <v>44839</v>
      </c>
      <c r="G524" s="27">
        <v>44803</v>
      </c>
      <c r="H524" s="14">
        <v>54916.6</v>
      </c>
      <c r="I524" s="15">
        <v>1</v>
      </c>
      <c r="J524" s="13" t="s">
        <v>340</v>
      </c>
      <c r="K524" s="36">
        <f>D524*VLOOKUP(L524,Assumptions!$B$5:$C$11,2,FALSE)</f>
        <v>988.53</v>
      </c>
      <c r="L524" s="39" t="s">
        <v>4883</v>
      </c>
      <c r="M524" s="46">
        <f>DATE(YEAR(F524),MONTH(F524),1)</f>
        <v>44835</v>
      </c>
      <c r="N524" s="47" t="str">
        <f>IF(B524="",N523,B524)</f>
        <v>Quorn Resources LLP</v>
      </c>
    </row>
    <row r="525" spans="1:14" ht="15.75" x14ac:dyDescent="0.5">
      <c r="A525" s="7"/>
      <c r="B525" s="26"/>
      <c r="C525" s="26"/>
      <c r="D525" s="14">
        <v>1089.5999999999999</v>
      </c>
      <c r="E525" s="13" t="s">
        <v>810</v>
      </c>
      <c r="F525" s="27">
        <v>44837</v>
      </c>
      <c r="G525" s="27">
        <v>44803</v>
      </c>
      <c r="H525" s="14">
        <v>84221.89</v>
      </c>
      <c r="I525" s="15">
        <v>1</v>
      </c>
      <c r="J525" s="13" t="s">
        <v>340</v>
      </c>
      <c r="K525" s="36">
        <f>D525*VLOOKUP(L525,Assumptions!$B$5:$C$11,2,FALSE)</f>
        <v>1089.5999999999999</v>
      </c>
      <c r="L525" s="39" t="s">
        <v>4883</v>
      </c>
      <c r="M525" s="46">
        <f>DATE(YEAR(F525),MONTH(F525),1)</f>
        <v>44835</v>
      </c>
      <c r="N525" s="47" t="str">
        <f>IF(B525="",N524,B525)</f>
        <v>Quorn Resources LLP</v>
      </c>
    </row>
    <row r="526" spans="1:14" ht="15.75" x14ac:dyDescent="0.5">
      <c r="A526" s="7"/>
      <c r="B526" s="26"/>
      <c r="C526" s="26"/>
      <c r="D526" s="14">
        <v>1060.1600000000001</v>
      </c>
      <c r="E526" s="13" t="s">
        <v>810</v>
      </c>
      <c r="F526" s="27">
        <v>44853</v>
      </c>
      <c r="G526" s="27">
        <v>44803</v>
      </c>
      <c r="H526" s="14">
        <v>63960.32</v>
      </c>
      <c r="I526" s="15">
        <v>1</v>
      </c>
      <c r="J526" s="13" t="s">
        <v>340</v>
      </c>
      <c r="K526" s="36">
        <f>D526*VLOOKUP(L526,Assumptions!$B$5:$C$11,2,FALSE)</f>
        <v>1060.1600000000001</v>
      </c>
      <c r="L526" s="39" t="s">
        <v>4883</v>
      </c>
      <c r="M526" s="46">
        <f>DATE(YEAR(F526),MONTH(F526),1)</f>
        <v>44835</v>
      </c>
      <c r="N526" s="47" t="str">
        <f>IF(B526="",N525,B526)</f>
        <v>Quorn Resources LLP</v>
      </c>
    </row>
    <row r="527" spans="1:14" ht="15.75" x14ac:dyDescent="0.5">
      <c r="A527" s="7"/>
      <c r="B527" s="26"/>
      <c r="C527" s="26"/>
      <c r="D527" s="14">
        <v>1041.46</v>
      </c>
      <c r="E527" s="13" t="s">
        <v>810</v>
      </c>
      <c r="F527" s="27">
        <v>44838</v>
      </c>
      <c r="G527" s="27">
        <v>44803</v>
      </c>
      <c r="H527" s="14">
        <v>68467.69</v>
      </c>
      <c r="I527" s="15">
        <v>1</v>
      </c>
      <c r="J527" s="13" t="s">
        <v>340</v>
      </c>
      <c r="K527" s="36">
        <f>D527*VLOOKUP(L527,Assumptions!$B$5:$C$11,2,FALSE)</f>
        <v>1041.46</v>
      </c>
      <c r="L527" s="39" t="s">
        <v>4883</v>
      </c>
      <c r="M527" s="46">
        <f>DATE(YEAR(F527),MONTH(F527),1)</f>
        <v>44835</v>
      </c>
      <c r="N527" s="47" t="str">
        <f>IF(B527="",N526,B527)</f>
        <v>Quorn Resources LLP</v>
      </c>
    </row>
    <row r="528" spans="1:14" ht="15.75" x14ac:dyDescent="0.5">
      <c r="A528" s="7"/>
      <c r="B528" s="26"/>
      <c r="C528" s="26"/>
      <c r="D528" s="14">
        <v>904.91</v>
      </c>
      <c r="E528" s="13" t="s">
        <v>810</v>
      </c>
      <c r="F528" s="27">
        <v>44851</v>
      </c>
      <c r="G528" s="27">
        <v>44803</v>
      </c>
      <c r="H528" s="14">
        <v>88806.79</v>
      </c>
      <c r="I528" s="15">
        <v>1</v>
      </c>
      <c r="J528" s="13" t="s">
        <v>340</v>
      </c>
      <c r="K528" s="36">
        <f>D528*VLOOKUP(L528,Assumptions!$B$5:$C$11,2,FALSE)</f>
        <v>904.91</v>
      </c>
      <c r="L528" s="39" t="s">
        <v>4883</v>
      </c>
      <c r="M528" s="46">
        <f>DATE(YEAR(F528),MONTH(F528),1)</f>
        <v>44835</v>
      </c>
      <c r="N528" s="47" t="str">
        <f>IF(B528="",N527,B528)</f>
        <v>Quorn Resources LLP</v>
      </c>
    </row>
    <row r="529" spans="1:14" ht="15.75" x14ac:dyDescent="0.5">
      <c r="A529" s="7"/>
      <c r="B529" s="26"/>
      <c r="C529" s="26"/>
      <c r="D529" s="14">
        <v>8398.91</v>
      </c>
      <c r="E529" s="13" t="s">
        <v>811</v>
      </c>
      <c r="F529" s="27">
        <v>45182</v>
      </c>
      <c r="G529" s="27">
        <v>44895</v>
      </c>
      <c r="H529" s="14">
        <v>87748.14</v>
      </c>
      <c r="I529" s="15">
        <v>10</v>
      </c>
      <c r="J529" s="13" t="s">
        <v>307</v>
      </c>
      <c r="K529" s="36">
        <f>D529*VLOOKUP(L529,Assumptions!$B$5:$C$11,2,FALSE)</f>
        <v>8398.91</v>
      </c>
      <c r="L529" s="39" t="s">
        <v>4883</v>
      </c>
      <c r="M529" s="46">
        <f>DATE(YEAR(F529),MONTH(F529),1)</f>
        <v>45170</v>
      </c>
      <c r="N529" s="47" t="str">
        <f>IF(B529="",N528,B529)</f>
        <v>Quorn Resources LLP</v>
      </c>
    </row>
    <row r="530" spans="1:14" ht="15.75" x14ac:dyDescent="0.5">
      <c r="A530" s="7"/>
      <c r="B530" s="26"/>
      <c r="C530" s="26"/>
      <c r="D530" s="14">
        <v>1102.76</v>
      </c>
      <c r="E530" s="13" t="s">
        <v>811</v>
      </c>
      <c r="F530" s="27">
        <v>45197</v>
      </c>
      <c r="G530" s="27">
        <v>44895</v>
      </c>
      <c r="H530" s="14">
        <v>66036.289999999994</v>
      </c>
      <c r="I530" s="15">
        <v>1</v>
      </c>
      <c r="J530" s="13" t="s">
        <v>307</v>
      </c>
      <c r="K530" s="36">
        <f>D530*VLOOKUP(L530,Assumptions!$B$5:$C$11,2,FALSE)</f>
        <v>1102.76</v>
      </c>
      <c r="L530" s="39" t="s">
        <v>4883</v>
      </c>
      <c r="M530" s="46">
        <f>DATE(YEAR(F530),MONTH(F530),1)</f>
        <v>45170</v>
      </c>
      <c r="N530" s="47" t="str">
        <f>IF(B530="",N529,B530)</f>
        <v>Quorn Resources LLP</v>
      </c>
    </row>
    <row r="531" spans="1:14" ht="15.75" x14ac:dyDescent="0.5">
      <c r="A531" s="7"/>
      <c r="B531" s="26"/>
      <c r="C531" s="26"/>
      <c r="D531" s="14">
        <v>1178.57</v>
      </c>
      <c r="E531" s="13" t="s">
        <v>812</v>
      </c>
      <c r="F531" s="27">
        <v>45194</v>
      </c>
      <c r="G531" s="27">
        <v>44895</v>
      </c>
      <c r="H531" s="14">
        <v>62050.8</v>
      </c>
      <c r="I531" s="15">
        <v>1</v>
      </c>
      <c r="J531" s="13" t="s">
        <v>340</v>
      </c>
      <c r="K531" s="36">
        <f>D531*VLOOKUP(L531,Assumptions!$B$5:$C$11,2,FALSE)</f>
        <v>1178.57</v>
      </c>
      <c r="L531" s="39" t="s">
        <v>4883</v>
      </c>
      <c r="M531" s="46">
        <f>DATE(YEAR(F531),MONTH(F531),1)</f>
        <v>45170</v>
      </c>
      <c r="N531" s="47" t="str">
        <f>IF(B531="",N530,B531)</f>
        <v>Quorn Resources LLP</v>
      </c>
    </row>
    <row r="532" spans="1:14" ht="15.75" x14ac:dyDescent="0.5">
      <c r="A532" s="7"/>
      <c r="B532" s="26"/>
      <c r="C532" s="26"/>
      <c r="D532" s="14">
        <v>757.45</v>
      </c>
      <c r="E532" s="13" t="s">
        <v>813</v>
      </c>
      <c r="F532" s="27">
        <v>45203</v>
      </c>
      <c r="G532" s="27">
        <v>44895</v>
      </c>
      <c r="H532" s="14">
        <v>74053.91</v>
      </c>
      <c r="I532" s="15">
        <v>1</v>
      </c>
      <c r="J532" s="13" t="s">
        <v>340</v>
      </c>
      <c r="K532" s="36">
        <f>D532*VLOOKUP(L532,Assumptions!$B$5:$C$11,2,FALSE)</f>
        <v>757.45</v>
      </c>
      <c r="L532" s="39" t="s">
        <v>4883</v>
      </c>
      <c r="M532" s="46">
        <f>DATE(YEAR(F532),MONTH(F532),1)</f>
        <v>45200</v>
      </c>
      <c r="N532" s="47" t="str">
        <f>IF(B532="",N531,B532)</f>
        <v>Quorn Resources LLP</v>
      </c>
    </row>
    <row r="533" spans="1:14" ht="15.75" x14ac:dyDescent="0.5">
      <c r="A533" s="7"/>
      <c r="B533" s="26"/>
      <c r="C533" s="26"/>
      <c r="D533" s="14">
        <v>1021.31</v>
      </c>
      <c r="E533" s="13" t="s">
        <v>814</v>
      </c>
      <c r="F533" s="27">
        <v>45211</v>
      </c>
      <c r="G533" s="27">
        <v>44895</v>
      </c>
      <c r="H533" s="14">
        <v>84448.63</v>
      </c>
      <c r="I533" s="15">
        <v>1</v>
      </c>
      <c r="J533" s="13" t="s">
        <v>307</v>
      </c>
      <c r="K533" s="36">
        <f>D533*VLOOKUP(L533,Assumptions!$B$5:$C$11,2,FALSE)</f>
        <v>1021.31</v>
      </c>
      <c r="L533" s="39" t="s">
        <v>4883</v>
      </c>
      <c r="M533" s="46">
        <f>DATE(YEAR(F533),MONTH(F533),1)</f>
        <v>45200</v>
      </c>
      <c r="N533" s="47" t="str">
        <f>IF(B533="",N532,B533)</f>
        <v>Quorn Resources LLP</v>
      </c>
    </row>
    <row r="534" spans="1:14" ht="15.75" x14ac:dyDescent="0.5">
      <c r="A534" s="7"/>
      <c r="B534" s="26"/>
      <c r="C534" s="26"/>
      <c r="D534" s="14">
        <v>949.18</v>
      </c>
      <c r="E534" s="13" t="s">
        <v>814</v>
      </c>
      <c r="F534" s="27">
        <v>45208</v>
      </c>
      <c r="G534" s="27">
        <v>44895</v>
      </c>
      <c r="H534" s="14">
        <v>60109.45</v>
      </c>
      <c r="I534" s="15">
        <v>1</v>
      </c>
      <c r="J534" s="13" t="s">
        <v>307</v>
      </c>
      <c r="K534" s="36">
        <f>D534*VLOOKUP(L534,Assumptions!$B$5:$C$11,2,FALSE)</f>
        <v>949.18</v>
      </c>
      <c r="L534" s="39" t="s">
        <v>4883</v>
      </c>
      <c r="M534" s="46">
        <f>DATE(YEAR(F534),MONTH(F534),1)</f>
        <v>45200</v>
      </c>
      <c r="N534" s="47" t="str">
        <f>IF(B534="",N533,B534)</f>
        <v>Quorn Resources LLP</v>
      </c>
    </row>
    <row r="535" spans="1:14" ht="15.75" x14ac:dyDescent="0.5">
      <c r="A535" s="7"/>
      <c r="B535" s="26"/>
      <c r="C535" s="26"/>
      <c r="D535" s="14">
        <v>1049.33</v>
      </c>
      <c r="E535" s="13" t="s">
        <v>811</v>
      </c>
      <c r="F535" s="27">
        <v>45196</v>
      </c>
      <c r="G535" s="27">
        <v>44895</v>
      </c>
      <c r="H535" s="14">
        <v>66329.25</v>
      </c>
      <c r="I535" s="15">
        <v>1</v>
      </c>
      <c r="J535" s="13" t="s">
        <v>307</v>
      </c>
      <c r="K535" s="36">
        <f>D535*VLOOKUP(L535,Assumptions!$B$5:$C$11,2,FALSE)</f>
        <v>1049.33</v>
      </c>
      <c r="L535" s="39" t="s">
        <v>4883</v>
      </c>
      <c r="M535" s="46">
        <f>DATE(YEAR(F535),MONTH(F535),1)</f>
        <v>45170</v>
      </c>
      <c r="N535" s="47" t="str">
        <f>IF(B535="",N534,B535)</f>
        <v>Quorn Resources LLP</v>
      </c>
    </row>
    <row r="536" spans="1:14" ht="15.75" x14ac:dyDescent="0.5">
      <c r="A536" s="7"/>
      <c r="B536" s="26"/>
      <c r="C536" s="26"/>
      <c r="D536" s="14">
        <v>841.22</v>
      </c>
      <c r="E536" s="13" t="s">
        <v>811</v>
      </c>
      <c r="F536" s="27">
        <v>45196</v>
      </c>
      <c r="G536" s="27">
        <v>44895</v>
      </c>
      <c r="H536" s="14">
        <v>63174.95</v>
      </c>
      <c r="I536" s="15">
        <v>1</v>
      </c>
      <c r="J536" s="13" t="s">
        <v>307</v>
      </c>
      <c r="K536" s="36">
        <f>D536*VLOOKUP(L536,Assumptions!$B$5:$C$11,2,FALSE)</f>
        <v>841.22</v>
      </c>
      <c r="L536" s="39" t="s">
        <v>4883</v>
      </c>
      <c r="M536" s="46">
        <f>DATE(YEAR(F536),MONTH(F536),1)</f>
        <v>45170</v>
      </c>
      <c r="N536" s="47" t="str">
        <f>IF(B536="",N535,B536)</f>
        <v>Quorn Resources LLP</v>
      </c>
    </row>
    <row r="537" spans="1:14" ht="15.75" x14ac:dyDescent="0.5">
      <c r="A537" s="7"/>
      <c r="B537" s="26"/>
      <c r="C537" s="26"/>
      <c r="D537" s="14">
        <v>4709.63</v>
      </c>
      <c r="E537" s="13" t="s">
        <v>815</v>
      </c>
      <c r="F537" s="27">
        <v>44932</v>
      </c>
      <c r="G537" s="27">
        <v>44932</v>
      </c>
      <c r="H537" s="14">
        <v>61754.09</v>
      </c>
      <c r="I537" s="15">
        <v>100</v>
      </c>
      <c r="J537" s="13" t="s">
        <v>325</v>
      </c>
      <c r="K537" s="36">
        <f>D537*VLOOKUP(L537,Assumptions!$B$5:$C$11,2,FALSE)</f>
        <v>4709.63</v>
      </c>
      <c r="L537" s="39" t="s">
        <v>4883</v>
      </c>
      <c r="M537" s="46">
        <f>DATE(YEAR(F537),MONTH(F537),1)</f>
        <v>44927</v>
      </c>
      <c r="N537" s="47" t="str">
        <f>IF(B537="",N536,B537)</f>
        <v>Quorn Resources LLP</v>
      </c>
    </row>
    <row r="538" spans="1:14" ht="15.75" x14ac:dyDescent="0.5">
      <c r="A538" s="7"/>
      <c r="B538" s="26"/>
      <c r="C538" s="26"/>
      <c r="D538" s="14">
        <v>864.65</v>
      </c>
      <c r="E538" s="13" t="s">
        <v>814</v>
      </c>
      <c r="F538" s="27">
        <v>45203</v>
      </c>
      <c r="G538" s="27">
        <v>45162</v>
      </c>
      <c r="H538" s="14">
        <v>56148.9</v>
      </c>
      <c r="I538" s="15">
        <v>1</v>
      </c>
      <c r="J538" s="13" t="s">
        <v>307</v>
      </c>
      <c r="K538" s="36">
        <f>D538*VLOOKUP(L538,Assumptions!$B$5:$C$11,2,FALSE)</f>
        <v>864.65</v>
      </c>
      <c r="L538" s="39" t="s">
        <v>4883</v>
      </c>
      <c r="M538" s="46">
        <f>DATE(YEAR(F538),MONTH(F538),1)</f>
        <v>45200</v>
      </c>
      <c r="N538" s="47" t="str">
        <f>IF(B538="",N537,B538)</f>
        <v>Quorn Resources LLP</v>
      </c>
    </row>
    <row r="539" spans="1:14" ht="15.75" x14ac:dyDescent="0.5">
      <c r="A539" s="7"/>
      <c r="B539" s="26"/>
      <c r="C539" s="26"/>
      <c r="D539" s="14">
        <v>1282.46</v>
      </c>
      <c r="E539" s="13" t="s">
        <v>811</v>
      </c>
      <c r="F539" s="27">
        <v>45194</v>
      </c>
      <c r="G539" s="27">
        <v>45162</v>
      </c>
      <c r="H539" s="14">
        <v>67432.89</v>
      </c>
      <c r="I539" s="15">
        <v>1</v>
      </c>
      <c r="J539" s="13" t="s">
        <v>307</v>
      </c>
      <c r="K539" s="36">
        <f>D539*VLOOKUP(L539,Assumptions!$B$5:$C$11,2,FALSE)</f>
        <v>1282.46</v>
      </c>
      <c r="L539" s="39" t="s">
        <v>4883</v>
      </c>
      <c r="M539" s="46">
        <f>DATE(YEAR(F539),MONTH(F539),1)</f>
        <v>45170</v>
      </c>
      <c r="N539" s="47" t="str">
        <f>IF(B539="",N538,B539)</f>
        <v>Quorn Resources LLP</v>
      </c>
    </row>
    <row r="540" spans="1:14" ht="15.75" x14ac:dyDescent="0.5">
      <c r="A540" s="7"/>
      <c r="B540" s="26"/>
      <c r="C540" s="26"/>
      <c r="D540" s="14">
        <v>1004.26</v>
      </c>
      <c r="E540" s="13" t="s">
        <v>814</v>
      </c>
      <c r="F540" s="27">
        <v>45200</v>
      </c>
      <c r="G540" s="27">
        <v>45162</v>
      </c>
      <c r="H540" s="14">
        <v>88702.98</v>
      </c>
      <c r="I540" s="15">
        <v>1</v>
      </c>
      <c r="J540" s="13" t="s">
        <v>307</v>
      </c>
      <c r="K540" s="36">
        <f>D540*VLOOKUP(L540,Assumptions!$B$5:$C$11,2,FALSE)</f>
        <v>1004.26</v>
      </c>
      <c r="L540" s="39" t="s">
        <v>4883</v>
      </c>
      <c r="M540" s="46">
        <f>DATE(YEAR(F540),MONTH(F540),1)</f>
        <v>45200</v>
      </c>
      <c r="N540" s="47" t="str">
        <f>IF(B540="",N539,B540)</f>
        <v>Quorn Resources LLP</v>
      </c>
    </row>
    <row r="541" spans="1:14" ht="15.75" x14ac:dyDescent="0.5">
      <c r="A541" s="7"/>
      <c r="B541" s="26"/>
      <c r="C541" s="26"/>
      <c r="D541" s="14">
        <v>818.81</v>
      </c>
      <c r="E541" s="13" t="s">
        <v>816</v>
      </c>
      <c r="F541" s="27">
        <v>45560</v>
      </c>
      <c r="G541" s="27">
        <v>45223</v>
      </c>
      <c r="H541" s="14">
        <v>59831.46</v>
      </c>
      <c r="I541" s="15">
        <v>1</v>
      </c>
      <c r="J541" s="13" t="s">
        <v>307</v>
      </c>
      <c r="K541" s="36">
        <f>D541*VLOOKUP(L541,Assumptions!$B$5:$C$11,2,FALSE)</f>
        <v>818.81</v>
      </c>
      <c r="L541" s="39" t="s">
        <v>4883</v>
      </c>
      <c r="M541" s="46">
        <f>DATE(YEAR(F541),MONTH(F541),1)</f>
        <v>45536</v>
      </c>
      <c r="N541" s="47" t="str">
        <f>IF(B541="",N540,B541)</f>
        <v>Quorn Resources LLP</v>
      </c>
    </row>
    <row r="542" spans="1:14" ht="15.75" x14ac:dyDescent="0.5">
      <c r="A542" s="7"/>
      <c r="B542" s="26"/>
      <c r="C542" s="26"/>
      <c r="D542" s="14">
        <v>8526.5499999999993</v>
      </c>
      <c r="E542" s="13" t="s">
        <v>816</v>
      </c>
      <c r="F542" s="27">
        <v>45545</v>
      </c>
      <c r="G542" s="27">
        <v>45223</v>
      </c>
      <c r="H542" s="14">
        <v>84808.82</v>
      </c>
      <c r="I542" s="15">
        <v>9</v>
      </c>
      <c r="J542" s="13" t="s">
        <v>307</v>
      </c>
      <c r="K542" s="36">
        <f>D542*VLOOKUP(L542,Assumptions!$B$5:$C$11,2,FALSE)</f>
        <v>8526.5499999999993</v>
      </c>
      <c r="L542" s="39" t="s">
        <v>4883</v>
      </c>
      <c r="M542" s="46">
        <f>DATE(YEAR(F542),MONTH(F542),1)</f>
        <v>45536</v>
      </c>
      <c r="N542" s="47" t="str">
        <f>IF(B542="",N541,B542)</f>
        <v>Quorn Resources LLP</v>
      </c>
    </row>
    <row r="543" spans="1:14" ht="15.75" x14ac:dyDescent="0.5">
      <c r="A543" s="7"/>
      <c r="B543" s="26"/>
      <c r="C543" s="26"/>
      <c r="D543" s="14">
        <v>828.73</v>
      </c>
      <c r="E543" s="13" t="s">
        <v>816</v>
      </c>
      <c r="F543" s="27">
        <v>45564</v>
      </c>
      <c r="G543" s="27">
        <v>45223</v>
      </c>
      <c r="H543" s="14">
        <v>78746.25</v>
      </c>
      <c r="I543" s="15">
        <v>1</v>
      </c>
      <c r="J543" s="13" t="s">
        <v>307</v>
      </c>
      <c r="K543" s="36">
        <f>D543*VLOOKUP(L543,Assumptions!$B$5:$C$11,2,FALSE)</f>
        <v>828.73</v>
      </c>
      <c r="L543" s="39" t="s">
        <v>4883</v>
      </c>
      <c r="M543" s="46">
        <f>DATE(YEAR(F543),MONTH(F543),1)</f>
        <v>45536</v>
      </c>
      <c r="N543" s="47" t="str">
        <f>IF(B543="",N542,B543)</f>
        <v>Quorn Resources LLP</v>
      </c>
    </row>
    <row r="544" spans="1:14" ht="15.75" x14ac:dyDescent="0.5">
      <c r="A544" s="7"/>
      <c r="B544" s="26"/>
      <c r="C544" s="26"/>
      <c r="D544" s="14">
        <v>5937.46</v>
      </c>
      <c r="E544" s="13" t="s">
        <v>817</v>
      </c>
      <c r="F544" s="27">
        <v>45351</v>
      </c>
      <c r="G544" s="27">
        <v>45223</v>
      </c>
      <c r="H544" s="14">
        <v>55169.69</v>
      </c>
      <c r="I544" s="15">
        <v>1</v>
      </c>
      <c r="J544" s="13" t="s">
        <v>301</v>
      </c>
      <c r="K544" s="36">
        <f>D544*VLOOKUP(L544,Assumptions!$B$5:$C$11,2,FALSE)</f>
        <v>5937.46</v>
      </c>
      <c r="L544" s="39" t="s">
        <v>4883</v>
      </c>
      <c r="M544" s="46">
        <f>DATE(YEAR(F544),MONTH(F544),1)</f>
        <v>45323</v>
      </c>
      <c r="N544" s="47" t="str">
        <f>IF(B544="",N543,B544)</f>
        <v>Quorn Resources LLP</v>
      </c>
    </row>
    <row r="545" spans="1:14" ht="15.75" x14ac:dyDescent="0.5">
      <c r="A545" s="7"/>
      <c r="B545" s="26"/>
      <c r="C545" s="26"/>
      <c r="D545" s="14">
        <v>841.28</v>
      </c>
      <c r="E545" s="13" t="s">
        <v>818</v>
      </c>
      <c r="F545" s="27">
        <v>45580</v>
      </c>
      <c r="G545" s="27">
        <v>45223</v>
      </c>
      <c r="H545" s="14">
        <v>83963.68</v>
      </c>
      <c r="I545" s="15">
        <v>1</v>
      </c>
      <c r="J545" s="13" t="s">
        <v>307</v>
      </c>
      <c r="K545" s="36">
        <f>D545*VLOOKUP(L545,Assumptions!$B$5:$C$11,2,FALSE)</f>
        <v>841.28</v>
      </c>
      <c r="L545" s="39" t="s">
        <v>4883</v>
      </c>
      <c r="M545" s="46">
        <f>DATE(YEAR(F545),MONTH(F545),1)</f>
        <v>45566</v>
      </c>
      <c r="N545" s="47" t="str">
        <f>IF(B545="",N544,B545)</f>
        <v>Quorn Resources LLP</v>
      </c>
    </row>
    <row r="546" spans="1:14" ht="15.75" x14ac:dyDescent="0.5">
      <c r="A546" s="7"/>
      <c r="B546" s="26"/>
      <c r="C546" s="26"/>
      <c r="D546" s="14">
        <v>1069.03</v>
      </c>
      <c r="E546" s="13" t="s">
        <v>818</v>
      </c>
      <c r="F546" s="27">
        <v>45578</v>
      </c>
      <c r="G546" s="27">
        <v>45523</v>
      </c>
      <c r="H546" s="14">
        <v>59692.33</v>
      </c>
      <c r="I546" s="15">
        <v>1</v>
      </c>
      <c r="J546" s="13" t="s">
        <v>307</v>
      </c>
      <c r="K546" s="36">
        <f>D546*VLOOKUP(L546,Assumptions!$B$5:$C$11,2,FALSE)</f>
        <v>1069.03</v>
      </c>
      <c r="L546" s="39" t="s">
        <v>4883</v>
      </c>
      <c r="M546" s="46">
        <f>DATE(YEAR(F546),MONTH(F546),1)</f>
        <v>45566</v>
      </c>
      <c r="N546" s="47" t="str">
        <f>IF(B546="",N545,B546)</f>
        <v>Quorn Resources LLP</v>
      </c>
    </row>
    <row r="547" spans="1:14" ht="15.75" x14ac:dyDescent="0.5">
      <c r="A547" s="7"/>
      <c r="B547" s="26"/>
      <c r="C547" s="26"/>
      <c r="D547" s="14">
        <v>8997.31</v>
      </c>
      <c r="E547" s="13" t="s">
        <v>819</v>
      </c>
      <c r="F547" s="27">
        <v>45916</v>
      </c>
      <c r="G547" s="27">
        <v>45615</v>
      </c>
      <c r="H547" s="14">
        <v>55509.23</v>
      </c>
      <c r="I547" s="15">
        <v>9</v>
      </c>
      <c r="J547" s="13" t="s">
        <v>307</v>
      </c>
      <c r="K547" s="36">
        <f>D547*VLOOKUP(L547,Assumptions!$B$5:$C$11,2,FALSE)</f>
        <v>8997.31</v>
      </c>
      <c r="L547" s="39" t="s">
        <v>4883</v>
      </c>
      <c r="M547" s="46">
        <f>DATE(YEAR(F547),MONTH(F547),1)</f>
        <v>45901</v>
      </c>
      <c r="N547" s="47" t="str">
        <f>IF(B547="",N546,B547)</f>
        <v>Quorn Resources LLP</v>
      </c>
    </row>
    <row r="548" spans="1:14" ht="15.75" x14ac:dyDescent="0.5">
      <c r="A548" s="7"/>
      <c r="B548" s="26"/>
      <c r="C548" s="26"/>
      <c r="D548" s="14">
        <v>4587.96</v>
      </c>
      <c r="E548" s="13" t="s">
        <v>820</v>
      </c>
      <c r="F548" s="27">
        <v>45714</v>
      </c>
      <c r="G548" s="27">
        <v>45615</v>
      </c>
      <c r="H548" s="14">
        <v>54274.239999999998</v>
      </c>
      <c r="I548" s="15">
        <v>250</v>
      </c>
      <c r="J548" s="13" t="s">
        <v>301</v>
      </c>
      <c r="K548" s="36">
        <f>D548*VLOOKUP(L548,Assumptions!$B$5:$C$11,2,FALSE)</f>
        <v>4587.96</v>
      </c>
      <c r="L548" s="39" t="s">
        <v>4883</v>
      </c>
      <c r="M548" s="46">
        <f>DATE(YEAR(F548),MONTH(F548),1)</f>
        <v>45689</v>
      </c>
      <c r="N548" s="47" t="str">
        <f>IF(B548="",N547,B548)</f>
        <v>Quorn Resources LLP</v>
      </c>
    </row>
    <row r="549" spans="1:14" ht="15.75" x14ac:dyDescent="0.5">
      <c r="A549" s="7"/>
      <c r="B549" s="26"/>
      <c r="C549" s="26"/>
      <c r="D549" s="14">
        <v>764.02</v>
      </c>
      <c r="E549" s="13" t="s">
        <v>819</v>
      </c>
      <c r="F549" s="27">
        <v>45923</v>
      </c>
      <c r="G549" s="27">
        <v>45615</v>
      </c>
      <c r="H549" s="14">
        <v>82264.460000000006</v>
      </c>
      <c r="I549" s="15">
        <v>1</v>
      </c>
      <c r="J549" s="13" t="s">
        <v>307</v>
      </c>
      <c r="K549" s="36">
        <f>D549*VLOOKUP(L549,Assumptions!$B$5:$C$11,2,FALSE)</f>
        <v>764.02</v>
      </c>
      <c r="L549" s="39" t="s">
        <v>4883</v>
      </c>
      <c r="M549" s="46">
        <f>DATE(YEAR(F549),MONTH(F549),1)</f>
        <v>45901</v>
      </c>
      <c r="N549" s="47" t="str">
        <f>IF(B549="",N548,B549)</f>
        <v>Quorn Resources LLP</v>
      </c>
    </row>
    <row r="550" spans="1:14" ht="15.75" x14ac:dyDescent="0.5">
      <c r="A550" s="7"/>
      <c r="B550" s="26"/>
      <c r="C550" s="26"/>
      <c r="D550" s="14">
        <v>920.72</v>
      </c>
      <c r="E550" s="13" t="s">
        <v>819</v>
      </c>
      <c r="F550" s="27">
        <v>45924</v>
      </c>
      <c r="G550" s="27">
        <v>45615</v>
      </c>
      <c r="H550" s="14">
        <v>74344.09</v>
      </c>
      <c r="I550" s="15">
        <v>1</v>
      </c>
      <c r="J550" s="13" t="s">
        <v>307</v>
      </c>
      <c r="K550" s="36">
        <f>D550*VLOOKUP(L550,Assumptions!$B$5:$C$11,2,FALSE)</f>
        <v>920.72</v>
      </c>
      <c r="L550" s="39" t="s">
        <v>4883</v>
      </c>
      <c r="M550" s="46">
        <f>DATE(YEAR(F550),MONTH(F550),1)</f>
        <v>45901</v>
      </c>
      <c r="N550" s="47" t="str">
        <f>IF(B550="",N549,B550)</f>
        <v>Quorn Resources LLP</v>
      </c>
    </row>
    <row r="551" spans="1:14" ht="15.75" x14ac:dyDescent="0.5">
      <c r="A551" s="7"/>
      <c r="B551" s="26"/>
      <c r="C551" s="26"/>
      <c r="D551" s="14">
        <v>1145.3800000000001</v>
      </c>
      <c r="E551" s="13" t="s">
        <v>821</v>
      </c>
      <c r="F551" s="27">
        <v>45944</v>
      </c>
      <c r="G551" s="27">
        <v>45615</v>
      </c>
      <c r="H551" s="14">
        <v>80803.38</v>
      </c>
      <c r="I551" s="15">
        <v>1</v>
      </c>
      <c r="J551" s="13" t="s">
        <v>307</v>
      </c>
      <c r="K551" s="36">
        <f>D551*VLOOKUP(L551,Assumptions!$B$5:$C$11,2,FALSE)</f>
        <v>1145.3800000000001</v>
      </c>
      <c r="L551" s="39" t="s">
        <v>4883</v>
      </c>
      <c r="M551" s="46">
        <f>DATE(YEAR(F551),MONTH(F551),1)</f>
        <v>45931</v>
      </c>
      <c r="N551" s="47" t="str">
        <f>IF(B551="",N550,B551)</f>
        <v>Quorn Resources LLP</v>
      </c>
    </row>
    <row r="552" spans="1:14" ht="15.75" x14ac:dyDescent="0.5">
      <c r="A552" s="7"/>
      <c r="B552" s="26"/>
      <c r="C552" s="26"/>
      <c r="D552" s="14">
        <v>967.78</v>
      </c>
      <c r="E552" s="13" t="s">
        <v>821</v>
      </c>
      <c r="F552" s="27">
        <v>45945</v>
      </c>
      <c r="G552" s="27">
        <v>45615</v>
      </c>
      <c r="H552" s="14">
        <v>88760.97</v>
      </c>
      <c r="I552" s="15">
        <v>1</v>
      </c>
      <c r="J552" s="13" t="s">
        <v>307</v>
      </c>
      <c r="K552" s="36">
        <f>D552*VLOOKUP(L552,Assumptions!$B$5:$C$11,2,FALSE)</f>
        <v>967.78</v>
      </c>
      <c r="L552" s="39" t="s">
        <v>4883</v>
      </c>
      <c r="M552" s="46">
        <f>DATE(YEAR(F552),MONTH(F552),1)</f>
        <v>45931</v>
      </c>
      <c r="N552" s="47" t="str">
        <f>IF(B552="",N551,B552)</f>
        <v>Quorn Resources LLP</v>
      </c>
    </row>
    <row r="553" spans="1:14" ht="15.75" x14ac:dyDescent="0.5">
      <c r="A553" s="7"/>
      <c r="B553" s="25" t="s">
        <v>59</v>
      </c>
      <c r="C553" s="25"/>
      <c r="D553" s="14">
        <v>941.96</v>
      </c>
      <c r="E553" s="13" t="s">
        <v>822</v>
      </c>
      <c r="F553" s="27">
        <v>44544</v>
      </c>
      <c r="G553" s="27">
        <v>44537</v>
      </c>
      <c r="H553" s="14">
        <v>11592.41</v>
      </c>
      <c r="I553" s="15">
        <v>1</v>
      </c>
      <c r="J553" s="13" t="s">
        <v>307</v>
      </c>
      <c r="K553" s="36">
        <f>D553*VLOOKUP(L553,Assumptions!$B$5:$C$11,2,FALSE)</f>
        <v>941.96</v>
      </c>
      <c r="L553" s="39" t="s">
        <v>4883</v>
      </c>
      <c r="M553" s="46">
        <f>DATE(YEAR(F553),MONTH(F553),1)</f>
        <v>44531</v>
      </c>
      <c r="N553" s="47" t="str">
        <f>IF(B553="",N552,B553)</f>
        <v>Varsity Financial LLP</v>
      </c>
    </row>
    <row r="554" spans="1:14" ht="15.75" x14ac:dyDescent="0.5">
      <c r="A554" s="7"/>
      <c r="B554" s="26"/>
      <c r="C554" s="26"/>
      <c r="D554" s="14">
        <v>1071.74</v>
      </c>
      <c r="E554" s="13" t="s">
        <v>823</v>
      </c>
      <c r="F554" s="27">
        <v>44602</v>
      </c>
      <c r="G554" s="27">
        <v>44588</v>
      </c>
      <c r="H554" s="14">
        <v>9562.4500000000007</v>
      </c>
      <c r="I554" s="15">
        <v>1</v>
      </c>
      <c r="J554" s="13" t="s">
        <v>307</v>
      </c>
      <c r="K554" s="36">
        <f>D554*VLOOKUP(L554,Assumptions!$B$5:$C$11,2,FALSE)</f>
        <v>1071.74</v>
      </c>
      <c r="L554" s="39" t="s">
        <v>4883</v>
      </c>
      <c r="M554" s="46">
        <f>DATE(YEAR(F554),MONTH(F554),1)</f>
        <v>44593</v>
      </c>
      <c r="N554" s="47" t="str">
        <f>IF(B554="",N553,B554)</f>
        <v>Varsity Financial LLP</v>
      </c>
    </row>
    <row r="555" spans="1:14" ht="15.75" x14ac:dyDescent="0.5">
      <c r="A555" s="7"/>
      <c r="B555" s="26"/>
      <c r="C555" s="26"/>
      <c r="D555" s="14">
        <v>679.52</v>
      </c>
      <c r="E555" s="13" t="s">
        <v>824</v>
      </c>
      <c r="F555" s="27">
        <v>45077</v>
      </c>
      <c r="G555" s="27">
        <v>44992</v>
      </c>
      <c r="H555" s="14">
        <v>11348.62</v>
      </c>
      <c r="I555" s="15">
        <v>2</v>
      </c>
      <c r="J555" s="13" t="s">
        <v>300</v>
      </c>
      <c r="K555" s="36">
        <f>D555*VLOOKUP(L555,Assumptions!$B$5:$C$11,2,FALSE)</f>
        <v>679.52</v>
      </c>
      <c r="L555" s="39" t="s">
        <v>4883</v>
      </c>
      <c r="M555" s="46">
        <f>DATE(YEAR(F555),MONTH(F555),1)</f>
        <v>45047</v>
      </c>
      <c r="N555" s="47" t="str">
        <f>IF(B555="",N554,B555)</f>
        <v>Varsity Financial LLP</v>
      </c>
    </row>
    <row r="556" spans="1:14" ht="15.75" x14ac:dyDescent="0.5">
      <c r="A556" s="7"/>
      <c r="B556" s="25" t="s">
        <v>60</v>
      </c>
      <c r="C556" s="25"/>
      <c r="D556" s="14">
        <v>12082.94</v>
      </c>
      <c r="E556" s="13" t="s">
        <v>825</v>
      </c>
      <c r="F556" s="27">
        <v>45831</v>
      </c>
      <c r="G556" s="27">
        <v>45748</v>
      </c>
      <c r="H556" s="14">
        <v>0</v>
      </c>
      <c r="I556" s="15">
        <v>3</v>
      </c>
      <c r="J556" s="13" t="s">
        <v>300</v>
      </c>
      <c r="K556" s="36">
        <f>D556*VLOOKUP(L556,Assumptions!$B$5:$C$11,2,FALSE)</f>
        <v>12082.94</v>
      </c>
      <c r="L556" s="39" t="s">
        <v>4883</v>
      </c>
      <c r="M556" s="46">
        <f>DATE(YEAR(F556),MONTH(F556),1)</f>
        <v>45809</v>
      </c>
      <c r="N556" s="47" t="str">
        <f>IF(B556="",N555,B556)</f>
        <v>Dearborn Trust SA</v>
      </c>
    </row>
    <row r="557" spans="1:14" ht="15.75" x14ac:dyDescent="0.5">
      <c r="A557" s="7"/>
      <c r="B557" s="26"/>
      <c r="C557" s="26"/>
      <c r="D557" s="12">
        <v>18893.3</v>
      </c>
      <c r="E557" s="13" t="s">
        <v>826</v>
      </c>
      <c r="F557" s="27">
        <v>45936</v>
      </c>
      <c r="G557" s="27">
        <v>45786</v>
      </c>
      <c r="H557" s="14">
        <v>0</v>
      </c>
      <c r="I557" s="15">
        <v>3</v>
      </c>
      <c r="J557" s="13" t="s">
        <v>300</v>
      </c>
      <c r="K557" s="36">
        <f>D557*VLOOKUP(L557,Assumptions!$B$5:$C$11,2,FALSE)</f>
        <v>648.04018999999994</v>
      </c>
      <c r="L557" s="39" t="s">
        <v>4889</v>
      </c>
      <c r="M557" s="46">
        <f>DATE(YEAR(F557),MONTH(F557),1)</f>
        <v>45931</v>
      </c>
      <c r="N557" s="47" t="str">
        <f>IF(B557="",N556,B557)</f>
        <v>Dearborn Trust SA</v>
      </c>
    </row>
    <row r="558" spans="1:14" ht="15.75" x14ac:dyDescent="0.5">
      <c r="A558" s="7"/>
      <c r="B558" s="25" t="s">
        <v>61</v>
      </c>
      <c r="C558" s="25"/>
      <c r="D558" s="14">
        <v>6574.27</v>
      </c>
      <c r="E558" s="13" t="s">
        <v>827</v>
      </c>
      <c r="F558" s="27">
        <v>45412</v>
      </c>
      <c r="G558" s="27">
        <v>45357</v>
      </c>
      <c r="H558" s="14">
        <v>0</v>
      </c>
      <c r="I558" s="15">
        <v>1</v>
      </c>
      <c r="J558" s="13" t="s">
        <v>304</v>
      </c>
      <c r="K558" s="36">
        <f>D558*VLOOKUP(L558,Assumptions!$B$5:$C$11,2,FALSE)</f>
        <v>6574.27</v>
      </c>
      <c r="L558" s="39" t="s">
        <v>4883</v>
      </c>
      <c r="M558" s="46">
        <f>DATE(YEAR(F558),MONTH(F558),1)</f>
        <v>45383</v>
      </c>
      <c r="N558" s="47" t="str">
        <f>IF(B558="",N557,B558)</f>
        <v>Westbrook Asset Management Ltd</v>
      </c>
    </row>
    <row r="559" spans="1:14" ht="15.75" x14ac:dyDescent="0.5">
      <c r="A559" s="7"/>
      <c r="B559" s="26"/>
      <c r="C559" s="26"/>
      <c r="D559" s="14">
        <v>10156.17</v>
      </c>
      <c r="E559" s="13" t="s">
        <v>828</v>
      </c>
      <c r="F559" s="27">
        <v>45412</v>
      </c>
      <c r="G559" s="27">
        <v>45357</v>
      </c>
      <c r="H559" s="14">
        <v>0</v>
      </c>
      <c r="I559" s="15">
        <v>1</v>
      </c>
      <c r="J559" s="13" t="s">
        <v>301</v>
      </c>
      <c r="K559" s="36">
        <f>D559*VLOOKUP(L559,Assumptions!$B$5:$C$11,2,FALSE)</f>
        <v>10156.17</v>
      </c>
      <c r="L559" s="39" t="s">
        <v>4883</v>
      </c>
      <c r="M559" s="46">
        <f>DATE(YEAR(F559),MONTH(F559),1)</f>
        <v>45383</v>
      </c>
      <c r="N559" s="47" t="str">
        <f>IF(B559="",N558,B559)</f>
        <v>Westbrook Asset Management Ltd</v>
      </c>
    </row>
    <row r="560" spans="1:14" ht="15.75" x14ac:dyDescent="0.5">
      <c r="A560" s="7"/>
      <c r="B560" s="26"/>
      <c r="C560" s="26"/>
      <c r="D560" s="14">
        <v>9881.74</v>
      </c>
      <c r="E560" s="13" t="s">
        <v>829</v>
      </c>
      <c r="F560" s="27">
        <v>45412</v>
      </c>
      <c r="G560" s="27">
        <v>45357</v>
      </c>
      <c r="H560" s="14">
        <v>0</v>
      </c>
      <c r="I560" s="15">
        <v>1</v>
      </c>
      <c r="J560" s="13" t="s">
        <v>300</v>
      </c>
      <c r="K560" s="36">
        <f>D560*VLOOKUP(L560,Assumptions!$B$5:$C$11,2,FALSE)</f>
        <v>9881.74</v>
      </c>
      <c r="L560" s="39" t="s">
        <v>4883</v>
      </c>
      <c r="M560" s="46">
        <f>DATE(YEAR(F560),MONTH(F560),1)</f>
        <v>45383</v>
      </c>
      <c r="N560" s="47" t="str">
        <f>IF(B560="",N559,B560)</f>
        <v>Westbrook Asset Management Ltd</v>
      </c>
    </row>
    <row r="561" spans="1:14" ht="15.75" x14ac:dyDescent="0.5">
      <c r="A561" s="7"/>
      <c r="B561" s="26"/>
      <c r="C561" s="26"/>
      <c r="D561" s="14">
        <v>10495.64</v>
      </c>
      <c r="E561" s="13" t="s">
        <v>830</v>
      </c>
      <c r="F561" s="27">
        <v>45412</v>
      </c>
      <c r="G561" s="27">
        <v>45357</v>
      </c>
      <c r="H561" s="14">
        <v>0</v>
      </c>
      <c r="I561" s="15">
        <v>2</v>
      </c>
      <c r="J561" s="13" t="s">
        <v>307</v>
      </c>
      <c r="K561" s="36">
        <f>D561*VLOOKUP(L561,Assumptions!$B$5:$C$11,2,FALSE)</f>
        <v>10495.64</v>
      </c>
      <c r="L561" s="39" t="s">
        <v>4883</v>
      </c>
      <c r="M561" s="46">
        <f>DATE(YEAR(F561),MONTH(F561),1)</f>
        <v>45383</v>
      </c>
      <c r="N561" s="47" t="str">
        <f>IF(B561="",N560,B561)</f>
        <v>Westbrook Asset Management Ltd</v>
      </c>
    </row>
    <row r="562" spans="1:14" ht="15.75" x14ac:dyDescent="0.5">
      <c r="A562" s="7"/>
      <c r="B562" s="25" t="s">
        <v>62</v>
      </c>
      <c r="C562" s="25"/>
      <c r="D562" s="12">
        <v>9485.2000000000007</v>
      </c>
      <c r="E562" s="13" t="s">
        <v>831</v>
      </c>
      <c r="F562" s="27">
        <v>44469</v>
      </c>
      <c r="G562" s="27">
        <v>44218</v>
      </c>
      <c r="H562" s="14">
        <v>21472.27</v>
      </c>
      <c r="I562" s="15">
        <v>2</v>
      </c>
      <c r="J562" s="13" t="s">
        <v>307</v>
      </c>
      <c r="K562" s="36">
        <f>D562*VLOOKUP(L562,Assumptions!$B$5:$C$11,2,FALSE)</f>
        <v>325.34235999999999</v>
      </c>
      <c r="L562" s="39" t="s">
        <v>4889</v>
      </c>
      <c r="M562" s="46">
        <f>DATE(YEAR(F562),MONTH(F562),1)</f>
        <v>44440</v>
      </c>
      <c r="N562" s="47" t="str">
        <f>IF(B562="",N561,B562)</f>
        <v>Cromwell Group</v>
      </c>
    </row>
    <row r="563" spans="1:14" ht="15.75" x14ac:dyDescent="0.5">
      <c r="A563" s="7"/>
      <c r="B563" s="26"/>
      <c r="C563" s="26"/>
      <c r="D563" s="12">
        <v>14091.65</v>
      </c>
      <c r="E563" s="13" t="s">
        <v>832</v>
      </c>
      <c r="F563" s="27">
        <v>44469</v>
      </c>
      <c r="G563" s="27">
        <v>44218</v>
      </c>
      <c r="H563" s="14">
        <v>27894.5</v>
      </c>
      <c r="I563" s="15">
        <v>1</v>
      </c>
      <c r="J563" s="13" t="s">
        <v>300</v>
      </c>
      <c r="K563" s="36">
        <f>D563*VLOOKUP(L563,Assumptions!$B$5:$C$11,2,FALSE)</f>
        <v>483.34359499999994</v>
      </c>
      <c r="L563" s="39" t="s">
        <v>4889</v>
      </c>
      <c r="M563" s="46">
        <f>DATE(YEAR(F563),MONTH(F563),1)</f>
        <v>44440</v>
      </c>
      <c r="N563" s="47" t="str">
        <f>IF(B563="",N562,B563)</f>
        <v>Cromwell Group</v>
      </c>
    </row>
    <row r="564" spans="1:14" ht="15.75" x14ac:dyDescent="0.5">
      <c r="A564" s="7"/>
      <c r="B564" s="26"/>
      <c r="C564" s="26"/>
      <c r="D564" s="12">
        <v>10497.9</v>
      </c>
      <c r="E564" s="13" t="s">
        <v>833</v>
      </c>
      <c r="F564" s="27">
        <v>44469</v>
      </c>
      <c r="G564" s="27">
        <v>44218</v>
      </c>
      <c r="H564" s="14">
        <v>20327.939999999999</v>
      </c>
      <c r="I564" s="15">
        <v>2</v>
      </c>
      <c r="J564" s="13" t="s">
        <v>301</v>
      </c>
      <c r="K564" s="36">
        <f>D564*VLOOKUP(L564,Assumptions!$B$5:$C$11,2,FALSE)</f>
        <v>360.07796999999994</v>
      </c>
      <c r="L564" s="39" t="s">
        <v>4889</v>
      </c>
      <c r="M564" s="46">
        <f>DATE(YEAR(F564),MONTH(F564),1)</f>
        <v>44440</v>
      </c>
      <c r="N564" s="47" t="str">
        <f>IF(B564="",N563,B564)</f>
        <v>Cromwell Group</v>
      </c>
    </row>
    <row r="565" spans="1:14" ht="15.75" x14ac:dyDescent="0.5">
      <c r="A565" s="7"/>
      <c r="B565" s="26"/>
      <c r="C565" s="26"/>
      <c r="D565" s="12">
        <v>4176.54</v>
      </c>
      <c r="E565" s="13" t="s">
        <v>834</v>
      </c>
      <c r="F565" s="27">
        <v>44286</v>
      </c>
      <c r="G565" s="27">
        <v>44246</v>
      </c>
      <c r="H565" s="14">
        <v>30444.73</v>
      </c>
      <c r="I565" s="15">
        <v>64</v>
      </c>
      <c r="J565" s="13" t="s">
        <v>301</v>
      </c>
      <c r="K565" s="36">
        <f>D565*VLOOKUP(L565,Assumptions!$B$5:$C$11,2,FALSE)</f>
        <v>143.25532199999998</v>
      </c>
      <c r="L565" s="39" t="s">
        <v>4889</v>
      </c>
      <c r="M565" s="46">
        <f>DATE(YEAR(F565),MONTH(F565),1)</f>
        <v>44256</v>
      </c>
      <c r="N565" s="47" t="str">
        <f>IF(B565="",N564,B565)</f>
        <v>Cromwell Group</v>
      </c>
    </row>
    <row r="566" spans="1:14" ht="15.75" x14ac:dyDescent="0.5">
      <c r="A566" s="7"/>
      <c r="B566" s="26"/>
      <c r="C566" s="26"/>
      <c r="D566" s="12">
        <v>1764.95</v>
      </c>
      <c r="E566" s="13" t="s">
        <v>835</v>
      </c>
      <c r="F566" s="27">
        <v>44351</v>
      </c>
      <c r="G566" s="27">
        <v>44286</v>
      </c>
      <c r="H566" s="14">
        <v>31978.560000000001</v>
      </c>
      <c r="I566" s="15">
        <v>1</v>
      </c>
      <c r="J566" s="13" t="s">
        <v>340</v>
      </c>
      <c r="K566" s="36">
        <f>D566*VLOOKUP(L566,Assumptions!$B$5:$C$11,2,FALSE)</f>
        <v>60.537785</v>
      </c>
      <c r="L566" s="39" t="s">
        <v>4889</v>
      </c>
      <c r="M566" s="46">
        <f>DATE(YEAR(F566),MONTH(F566),1)</f>
        <v>44348</v>
      </c>
      <c r="N566" s="47" t="str">
        <f>IF(B566="",N565,B566)</f>
        <v>Cromwell Group</v>
      </c>
    </row>
    <row r="567" spans="1:14" ht="15.75" x14ac:dyDescent="0.5">
      <c r="A567" s="7"/>
      <c r="B567" s="26"/>
      <c r="C567" s="26"/>
      <c r="D567" s="12">
        <v>1827.3</v>
      </c>
      <c r="E567" s="13" t="s">
        <v>836</v>
      </c>
      <c r="F567" s="27">
        <v>44351</v>
      </c>
      <c r="G567" s="27">
        <v>44286</v>
      </c>
      <c r="H567" s="14">
        <v>33513.129999999997</v>
      </c>
      <c r="I567" s="15">
        <v>2</v>
      </c>
      <c r="J567" s="13" t="s">
        <v>301</v>
      </c>
      <c r="K567" s="36">
        <f>D567*VLOOKUP(L567,Assumptions!$B$5:$C$11,2,FALSE)</f>
        <v>62.676389999999991</v>
      </c>
      <c r="L567" s="39" t="s">
        <v>4889</v>
      </c>
      <c r="M567" s="46">
        <f>DATE(YEAR(F567),MONTH(F567),1)</f>
        <v>44348</v>
      </c>
      <c r="N567" s="47" t="str">
        <f>IF(B567="",N566,B567)</f>
        <v>Cromwell Group</v>
      </c>
    </row>
    <row r="568" spans="1:14" ht="15.75" x14ac:dyDescent="0.5">
      <c r="A568" s="7"/>
      <c r="B568" s="26"/>
      <c r="C568" s="26"/>
      <c r="D568" s="12">
        <v>6105.29</v>
      </c>
      <c r="E568" s="13" t="s">
        <v>837</v>
      </c>
      <c r="F568" s="27">
        <v>44631</v>
      </c>
      <c r="G568" s="27">
        <v>44586</v>
      </c>
      <c r="H568" s="14">
        <v>30921.63</v>
      </c>
      <c r="I568" s="15">
        <v>61</v>
      </c>
      <c r="J568" s="13" t="s">
        <v>301</v>
      </c>
      <c r="K568" s="36">
        <f>D568*VLOOKUP(L568,Assumptions!$B$5:$C$11,2,FALSE)</f>
        <v>209.41144699999998</v>
      </c>
      <c r="L568" s="39" t="s">
        <v>4889</v>
      </c>
      <c r="M568" s="46">
        <f>DATE(YEAR(F568),MONTH(F568),1)</f>
        <v>44621</v>
      </c>
      <c r="N568" s="47" t="str">
        <f>IF(B568="",N567,B568)</f>
        <v>Cromwell Group</v>
      </c>
    </row>
    <row r="569" spans="1:14" ht="15.75" x14ac:dyDescent="0.5">
      <c r="A569" s="7"/>
      <c r="B569" s="26"/>
      <c r="C569" s="26"/>
      <c r="D569" s="12">
        <v>10074.709999999999</v>
      </c>
      <c r="E569" s="13" t="s">
        <v>838</v>
      </c>
      <c r="F569" s="27">
        <v>44715</v>
      </c>
      <c r="G569" s="27">
        <v>44600</v>
      </c>
      <c r="H569" s="14">
        <v>29235.79</v>
      </c>
      <c r="I569" s="15">
        <v>4</v>
      </c>
      <c r="J569" s="13" t="s">
        <v>307</v>
      </c>
      <c r="K569" s="36">
        <f>D569*VLOOKUP(L569,Assumptions!$B$5:$C$11,2,FALSE)</f>
        <v>345.56255299999992</v>
      </c>
      <c r="L569" s="39" t="s">
        <v>4889</v>
      </c>
      <c r="M569" s="46">
        <f>DATE(YEAR(F569),MONTH(F569),1)</f>
        <v>44713</v>
      </c>
      <c r="N569" s="47" t="str">
        <f>IF(B569="",N568,B569)</f>
        <v>Cromwell Group</v>
      </c>
    </row>
    <row r="570" spans="1:14" ht="15.75" x14ac:dyDescent="0.5">
      <c r="A570" s="7"/>
      <c r="B570" s="25" t="s">
        <v>63</v>
      </c>
      <c r="C570" s="25"/>
      <c r="D570" s="14">
        <v>2867.73</v>
      </c>
      <c r="E570" s="13" t="s">
        <v>839</v>
      </c>
      <c r="F570" s="27">
        <v>44859</v>
      </c>
      <c r="G570" s="27">
        <v>44804</v>
      </c>
      <c r="H570" s="14">
        <v>11579.55</v>
      </c>
      <c r="I570" s="15">
        <v>1</v>
      </c>
      <c r="J570" s="13" t="s">
        <v>307</v>
      </c>
      <c r="K570" s="36">
        <f>D570*VLOOKUP(L570,Assumptions!$B$5:$C$11,2,FALSE)</f>
        <v>2867.73</v>
      </c>
      <c r="L570" s="39" t="s">
        <v>4883</v>
      </c>
      <c r="M570" s="46">
        <f>DATE(YEAR(F570),MONTH(F570),1)</f>
        <v>44835</v>
      </c>
      <c r="N570" s="47" t="str">
        <f>IF(B570="",N569,B570)</f>
        <v>Tiverton Strategies LLP</v>
      </c>
    </row>
    <row r="571" spans="1:14" ht="15.75" x14ac:dyDescent="0.5">
      <c r="A571" s="7"/>
      <c r="B571" s="26"/>
      <c r="C571" s="26"/>
      <c r="D571" s="14">
        <v>3282.76</v>
      </c>
      <c r="E571" s="13" t="s">
        <v>840</v>
      </c>
      <c r="F571" s="27">
        <v>44859</v>
      </c>
      <c r="G571" s="27">
        <v>44804</v>
      </c>
      <c r="H571" s="14">
        <v>9270.1299999999992</v>
      </c>
      <c r="I571" s="15">
        <v>1</v>
      </c>
      <c r="J571" s="13" t="s">
        <v>310</v>
      </c>
      <c r="K571" s="36">
        <f>D571*VLOOKUP(L571,Assumptions!$B$5:$C$11,2,FALSE)</f>
        <v>3282.76</v>
      </c>
      <c r="L571" s="39" t="s">
        <v>4883</v>
      </c>
      <c r="M571" s="46">
        <f>DATE(YEAR(F571),MONTH(F571),1)</f>
        <v>44835</v>
      </c>
      <c r="N571" s="47" t="str">
        <f>IF(B571="",N570,B571)</f>
        <v>Tiverton Strategies LLP</v>
      </c>
    </row>
    <row r="572" spans="1:14" ht="15.75" x14ac:dyDescent="0.5">
      <c r="A572" s="7"/>
      <c r="B572" s="26"/>
      <c r="C572" s="26"/>
      <c r="D572" s="14">
        <v>3034.13</v>
      </c>
      <c r="E572" s="13" t="s">
        <v>841</v>
      </c>
      <c r="F572" s="27">
        <v>44859</v>
      </c>
      <c r="G572" s="27">
        <v>44804</v>
      </c>
      <c r="H572" s="14">
        <v>9380.19</v>
      </c>
      <c r="I572" s="15">
        <v>1</v>
      </c>
      <c r="J572" s="13" t="s">
        <v>318</v>
      </c>
      <c r="K572" s="36">
        <f>D572*VLOOKUP(L572,Assumptions!$B$5:$C$11,2,FALSE)</f>
        <v>3034.13</v>
      </c>
      <c r="L572" s="39" t="s">
        <v>4883</v>
      </c>
      <c r="M572" s="46">
        <f>DATE(YEAR(F572),MONTH(F572),1)</f>
        <v>44835</v>
      </c>
      <c r="N572" s="47" t="str">
        <f>IF(B572="",N571,B572)</f>
        <v>Tiverton Strategies LLP</v>
      </c>
    </row>
    <row r="573" spans="1:14" ht="15.75" x14ac:dyDescent="0.5">
      <c r="A573" s="7"/>
      <c r="B573" s="26"/>
      <c r="C573" s="26"/>
      <c r="D573" s="14">
        <v>4598.29</v>
      </c>
      <c r="E573" s="13" t="s">
        <v>839</v>
      </c>
      <c r="F573" s="27">
        <v>44844</v>
      </c>
      <c r="G573" s="27">
        <v>44809</v>
      </c>
      <c r="H573" s="14">
        <v>12288.6</v>
      </c>
      <c r="I573" s="15">
        <v>2</v>
      </c>
      <c r="J573" s="13" t="s">
        <v>307</v>
      </c>
      <c r="K573" s="36">
        <f>D573*VLOOKUP(L573,Assumptions!$B$5:$C$11,2,FALSE)</f>
        <v>4598.29</v>
      </c>
      <c r="L573" s="39" t="s">
        <v>4883</v>
      </c>
      <c r="M573" s="46">
        <f>DATE(YEAR(F573),MONTH(F573),1)</f>
        <v>44835</v>
      </c>
      <c r="N573" s="47" t="str">
        <f>IF(B573="",N572,B573)</f>
        <v>Tiverton Strategies LLP</v>
      </c>
    </row>
    <row r="574" spans="1:14" ht="15.75" x14ac:dyDescent="0.5">
      <c r="A574" s="7"/>
      <c r="B574" s="25" t="s">
        <v>64</v>
      </c>
      <c r="C574" s="25"/>
      <c r="D574" s="12">
        <v>30139.06</v>
      </c>
      <c r="E574" s="13" t="s">
        <v>842</v>
      </c>
      <c r="F574" s="27">
        <v>44365</v>
      </c>
      <c r="G574" s="27">
        <v>44208</v>
      </c>
      <c r="H574" s="14">
        <v>287279.89</v>
      </c>
      <c r="I574" s="15">
        <v>1</v>
      </c>
      <c r="J574" s="13" t="s">
        <v>317</v>
      </c>
      <c r="K574" s="36">
        <f>D574*VLOOKUP(L574,Assumptions!$B$5:$C$11,2,FALSE)</f>
        <v>1033.7697579999999</v>
      </c>
      <c r="L574" s="39" t="s">
        <v>4889</v>
      </c>
      <c r="M574" s="46">
        <f>DATE(YEAR(F574),MONTH(F574),1)</f>
        <v>44348</v>
      </c>
      <c r="N574" s="47" t="str">
        <f>IF(B574="",N573,B574)</f>
        <v>Northbridge Global LLC</v>
      </c>
    </row>
    <row r="575" spans="1:14" ht="15.75" x14ac:dyDescent="0.5">
      <c r="A575" s="7"/>
      <c r="B575" s="26"/>
      <c r="C575" s="26"/>
      <c r="D575" s="12">
        <v>41644.07</v>
      </c>
      <c r="E575" s="13" t="s">
        <v>842</v>
      </c>
      <c r="F575" s="27">
        <v>44365</v>
      </c>
      <c r="G575" s="27">
        <v>44208</v>
      </c>
      <c r="H575" s="14">
        <v>188578.61</v>
      </c>
      <c r="I575" s="15">
        <v>1</v>
      </c>
      <c r="J575" s="13" t="s">
        <v>317</v>
      </c>
      <c r="K575" s="36">
        <f>D575*VLOOKUP(L575,Assumptions!$B$5:$C$11,2,FALSE)</f>
        <v>1428.3916009999998</v>
      </c>
      <c r="L575" s="39" t="s">
        <v>4889</v>
      </c>
      <c r="M575" s="46">
        <f>DATE(YEAR(F575),MONTH(F575),1)</f>
        <v>44348</v>
      </c>
      <c r="N575" s="47" t="str">
        <f>IF(B575="",N574,B575)</f>
        <v>Northbridge Global LLC</v>
      </c>
    </row>
    <row r="576" spans="1:14" ht="15.75" x14ac:dyDescent="0.5">
      <c r="A576" s="7"/>
      <c r="B576" s="26"/>
      <c r="C576" s="26"/>
      <c r="D576" s="12">
        <v>89749.38</v>
      </c>
      <c r="E576" s="13" t="s">
        <v>843</v>
      </c>
      <c r="F576" s="27">
        <v>44680</v>
      </c>
      <c r="G576" s="27">
        <v>44273</v>
      </c>
      <c r="H576" s="14">
        <v>194574.36</v>
      </c>
      <c r="I576" s="15">
        <v>2</v>
      </c>
      <c r="J576" s="13" t="s">
        <v>317</v>
      </c>
      <c r="K576" s="36">
        <f>D576*VLOOKUP(L576,Assumptions!$B$5:$C$11,2,FALSE)</f>
        <v>3078.403734</v>
      </c>
      <c r="L576" s="39" t="s">
        <v>4889</v>
      </c>
      <c r="M576" s="46">
        <f>DATE(YEAR(F576),MONTH(F576),1)</f>
        <v>44652</v>
      </c>
      <c r="N576" s="47" t="str">
        <f>IF(B576="",N575,B576)</f>
        <v>Northbridge Global LLC</v>
      </c>
    </row>
    <row r="577" spans="1:14" ht="15.75" x14ac:dyDescent="0.5">
      <c r="A577" s="7"/>
      <c r="B577" s="26"/>
      <c r="C577" s="26"/>
      <c r="D577" s="12">
        <v>67366.61</v>
      </c>
      <c r="E577" s="13" t="s">
        <v>844</v>
      </c>
      <c r="F577" s="27">
        <v>44495</v>
      </c>
      <c r="G577" s="27">
        <v>44279</v>
      </c>
      <c r="H577" s="14">
        <v>305452</v>
      </c>
      <c r="I577" s="15">
        <v>2</v>
      </c>
      <c r="J577" s="13" t="s">
        <v>317</v>
      </c>
      <c r="K577" s="36">
        <f>D577*VLOOKUP(L577,Assumptions!$B$5:$C$11,2,FALSE)</f>
        <v>2310.6747229999996</v>
      </c>
      <c r="L577" s="39" t="s">
        <v>4889</v>
      </c>
      <c r="M577" s="46">
        <f>DATE(YEAR(F577),MONTH(F577),1)</f>
        <v>44470</v>
      </c>
      <c r="N577" s="47" t="str">
        <f>IF(B577="",N576,B577)</f>
        <v>Northbridge Global LLC</v>
      </c>
    </row>
    <row r="578" spans="1:14" ht="15.75" x14ac:dyDescent="0.5">
      <c r="A578" s="7"/>
      <c r="B578" s="26"/>
      <c r="C578" s="26"/>
      <c r="D578" s="12">
        <v>18827.009999999998</v>
      </c>
      <c r="E578" s="13" t="s">
        <v>845</v>
      </c>
      <c r="F578" s="27">
        <v>44895</v>
      </c>
      <c r="G578" s="27">
        <v>44865</v>
      </c>
      <c r="H578" s="14">
        <v>203744.72</v>
      </c>
      <c r="I578" s="15">
        <v>300</v>
      </c>
      <c r="J578" s="13" t="s">
        <v>325</v>
      </c>
      <c r="K578" s="36">
        <f>D578*VLOOKUP(L578,Assumptions!$B$5:$C$11,2,FALSE)</f>
        <v>645.76644299999987</v>
      </c>
      <c r="L578" s="39" t="s">
        <v>4889</v>
      </c>
      <c r="M578" s="46">
        <f>DATE(YEAR(F578),MONTH(F578),1)</f>
        <v>44866</v>
      </c>
      <c r="N578" s="47" t="str">
        <f>IF(B578="",N577,B578)</f>
        <v>Northbridge Global LLC</v>
      </c>
    </row>
    <row r="579" spans="1:14" ht="15.75" x14ac:dyDescent="0.5">
      <c r="A579" s="7"/>
      <c r="B579" s="26"/>
      <c r="C579" s="26"/>
      <c r="D579" s="12">
        <v>14668.19</v>
      </c>
      <c r="E579" s="13" t="s">
        <v>846</v>
      </c>
      <c r="F579" s="27">
        <v>45272</v>
      </c>
      <c r="G579" s="27">
        <v>45272</v>
      </c>
      <c r="H579" s="14">
        <v>283509.92</v>
      </c>
      <c r="I579" s="15">
        <v>300</v>
      </c>
      <c r="J579" s="13" t="s">
        <v>301</v>
      </c>
      <c r="K579" s="36">
        <f>D579*VLOOKUP(L579,Assumptions!$B$5:$C$11,2,FALSE)</f>
        <v>503.11891699999995</v>
      </c>
      <c r="L579" s="39" t="s">
        <v>4889</v>
      </c>
      <c r="M579" s="46">
        <f>DATE(YEAR(F579),MONTH(F579),1)</f>
        <v>45261</v>
      </c>
      <c r="N579" s="47" t="str">
        <f>IF(B579="",N578,B579)</f>
        <v>Northbridge Global LLC</v>
      </c>
    </row>
    <row r="580" spans="1:14" ht="15.75" x14ac:dyDescent="0.5">
      <c r="A580" s="7"/>
      <c r="B580" s="26"/>
      <c r="C580" s="26"/>
      <c r="D580" s="12">
        <v>16697.18</v>
      </c>
      <c r="E580" s="13" t="s">
        <v>847</v>
      </c>
      <c r="F580" s="27">
        <v>45730</v>
      </c>
      <c r="G580" s="27">
        <v>45300</v>
      </c>
      <c r="H580" s="14">
        <v>237447.94</v>
      </c>
      <c r="I580" s="15">
        <v>300</v>
      </c>
      <c r="J580" s="13" t="s">
        <v>301</v>
      </c>
      <c r="K580" s="36">
        <f>D580*VLOOKUP(L580,Assumptions!$B$5:$C$11,2,FALSE)</f>
        <v>572.71327399999996</v>
      </c>
      <c r="L580" s="39" t="s">
        <v>4889</v>
      </c>
      <c r="M580" s="46">
        <f>DATE(YEAR(F580),MONTH(F580),1)</f>
        <v>45717</v>
      </c>
      <c r="N580" s="47" t="str">
        <f>IF(B580="",N579,B580)</f>
        <v>Northbridge Global LLC</v>
      </c>
    </row>
    <row r="581" spans="1:14" ht="15.75" x14ac:dyDescent="0.5">
      <c r="A581" s="7"/>
      <c r="B581" s="25" t="s">
        <v>65</v>
      </c>
      <c r="C581" s="25"/>
      <c r="D581" s="14">
        <v>7911.58</v>
      </c>
      <c r="E581" s="13" t="s">
        <v>848</v>
      </c>
      <c r="F581" s="27">
        <v>44312</v>
      </c>
      <c r="G581" s="27">
        <v>44241</v>
      </c>
      <c r="H581" s="14">
        <v>166255.37</v>
      </c>
      <c r="I581" s="15">
        <v>3</v>
      </c>
      <c r="J581" s="13" t="s">
        <v>300</v>
      </c>
      <c r="K581" s="36">
        <f>D581*VLOOKUP(L581,Assumptions!$B$5:$C$11,2,FALSE)</f>
        <v>7911.58</v>
      </c>
      <c r="L581" s="39" t="s">
        <v>4883</v>
      </c>
      <c r="M581" s="46">
        <f>DATE(YEAR(F581),MONTH(F581),1)</f>
        <v>44287</v>
      </c>
      <c r="N581" s="47" t="str">
        <f>IF(B581="",N580,B581)</f>
        <v>Forester Equity Ltd</v>
      </c>
    </row>
    <row r="582" spans="1:14" ht="15.75" x14ac:dyDescent="0.5">
      <c r="A582" s="7"/>
      <c r="B582" s="26"/>
      <c r="C582" s="26"/>
      <c r="D582" s="14">
        <v>9018.5</v>
      </c>
      <c r="E582" s="13" t="s">
        <v>849</v>
      </c>
      <c r="F582" s="27">
        <v>44433</v>
      </c>
      <c r="G582" s="27">
        <v>44241</v>
      </c>
      <c r="H582" s="14">
        <v>153140.53</v>
      </c>
      <c r="I582" s="15">
        <v>3</v>
      </c>
      <c r="J582" s="13" t="s">
        <v>300</v>
      </c>
      <c r="K582" s="36">
        <f>D582*VLOOKUP(L582,Assumptions!$B$5:$C$11,2,FALSE)</f>
        <v>9018.5</v>
      </c>
      <c r="L582" s="39" t="s">
        <v>4883</v>
      </c>
      <c r="M582" s="46">
        <f>DATE(YEAR(F582),MONTH(F582),1)</f>
        <v>44409</v>
      </c>
      <c r="N582" s="47" t="str">
        <f>IF(B582="",N581,B582)</f>
        <v>Forester Equity Ltd</v>
      </c>
    </row>
    <row r="583" spans="1:14" ht="15.75" x14ac:dyDescent="0.5">
      <c r="A583" s="7"/>
      <c r="B583" s="26"/>
      <c r="C583" s="26"/>
      <c r="D583" s="14">
        <v>10767.78</v>
      </c>
      <c r="E583" s="13" t="s">
        <v>850</v>
      </c>
      <c r="F583" s="27">
        <v>44433</v>
      </c>
      <c r="G583" s="27">
        <v>44241</v>
      </c>
      <c r="H583" s="14">
        <v>192828.18</v>
      </c>
      <c r="I583" s="15">
        <v>1</v>
      </c>
      <c r="J583" s="13" t="s">
        <v>310</v>
      </c>
      <c r="K583" s="36">
        <f>D583*VLOOKUP(L583,Assumptions!$B$5:$C$11,2,FALSE)</f>
        <v>10767.78</v>
      </c>
      <c r="L583" s="39" t="s">
        <v>4883</v>
      </c>
      <c r="M583" s="46">
        <f>DATE(YEAR(F583),MONTH(F583),1)</f>
        <v>44409</v>
      </c>
      <c r="N583" s="47" t="str">
        <f>IF(B583="",N582,B583)</f>
        <v>Forester Equity Ltd</v>
      </c>
    </row>
    <row r="584" spans="1:14" ht="15.75" x14ac:dyDescent="0.5">
      <c r="A584" s="7"/>
      <c r="B584" s="26"/>
      <c r="C584" s="26"/>
      <c r="D584" s="14">
        <v>7384.44</v>
      </c>
      <c r="E584" s="13" t="s">
        <v>851</v>
      </c>
      <c r="F584" s="27">
        <v>44433</v>
      </c>
      <c r="G584" s="27">
        <v>44241</v>
      </c>
      <c r="H584" s="14">
        <v>192585.34</v>
      </c>
      <c r="I584" s="15">
        <v>1</v>
      </c>
      <c r="J584" s="13" t="s">
        <v>318</v>
      </c>
      <c r="K584" s="36">
        <f>D584*VLOOKUP(L584,Assumptions!$B$5:$C$11,2,FALSE)</f>
        <v>7384.44</v>
      </c>
      <c r="L584" s="39" t="s">
        <v>4883</v>
      </c>
      <c r="M584" s="46">
        <f>DATE(YEAR(F584),MONTH(F584),1)</f>
        <v>44409</v>
      </c>
      <c r="N584" s="47" t="str">
        <f>IF(B584="",N583,B584)</f>
        <v>Forester Equity Ltd</v>
      </c>
    </row>
    <row r="585" spans="1:14" ht="15.75" x14ac:dyDescent="0.5">
      <c r="A585" s="7"/>
      <c r="B585" s="26"/>
      <c r="C585" s="26"/>
      <c r="D585" s="14">
        <v>9960.23</v>
      </c>
      <c r="E585" s="13" t="s">
        <v>851</v>
      </c>
      <c r="F585" s="27">
        <v>44433</v>
      </c>
      <c r="G585" s="27">
        <v>44241</v>
      </c>
      <c r="H585" s="14">
        <v>150557.26999999999</v>
      </c>
      <c r="I585" s="15">
        <v>1</v>
      </c>
      <c r="J585" s="13" t="s">
        <v>318</v>
      </c>
      <c r="K585" s="36">
        <f>D585*VLOOKUP(L585,Assumptions!$B$5:$C$11,2,FALSE)</f>
        <v>9960.23</v>
      </c>
      <c r="L585" s="39" t="s">
        <v>4883</v>
      </c>
      <c r="M585" s="46">
        <f>DATE(YEAR(F585),MONTH(F585),1)</f>
        <v>44409</v>
      </c>
      <c r="N585" s="47" t="str">
        <f>IF(B585="",N584,B585)</f>
        <v>Forester Equity Ltd</v>
      </c>
    </row>
    <row r="586" spans="1:14" ht="15.75" x14ac:dyDescent="0.5">
      <c r="A586" s="7"/>
      <c r="B586" s="26"/>
      <c r="C586" s="26"/>
      <c r="D586" s="14">
        <v>10552.44</v>
      </c>
      <c r="E586" s="13" t="s">
        <v>852</v>
      </c>
      <c r="F586" s="27">
        <v>44475</v>
      </c>
      <c r="G586" s="27">
        <v>44241</v>
      </c>
      <c r="H586" s="14">
        <v>153720.17000000001</v>
      </c>
      <c r="I586" s="15">
        <v>3</v>
      </c>
      <c r="J586" s="13" t="s">
        <v>300</v>
      </c>
      <c r="K586" s="36">
        <f>D586*VLOOKUP(L586,Assumptions!$B$5:$C$11,2,FALSE)</f>
        <v>10552.44</v>
      </c>
      <c r="L586" s="39" t="s">
        <v>4883</v>
      </c>
      <c r="M586" s="46">
        <f>DATE(YEAR(F586),MONTH(F586),1)</f>
        <v>44470</v>
      </c>
      <c r="N586" s="47" t="str">
        <f>IF(B586="",N585,B586)</f>
        <v>Forester Equity Ltd</v>
      </c>
    </row>
    <row r="587" spans="1:14" ht="15.75" x14ac:dyDescent="0.5">
      <c r="A587" s="7"/>
      <c r="B587" s="26"/>
      <c r="C587" s="26"/>
      <c r="D587" s="14">
        <v>9317.17</v>
      </c>
      <c r="E587" s="13" t="s">
        <v>853</v>
      </c>
      <c r="F587" s="27">
        <v>44475</v>
      </c>
      <c r="G587" s="27">
        <v>44241</v>
      </c>
      <c r="H587" s="14">
        <v>132820.44</v>
      </c>
      <c r="I587" s="15">
        <v>1</v>
      </c>
      <c r="J587" s="13" t="s">
        <v>310</v>
      </c>
      <c r="K587" s="36">
        <f>D587*VLOOKUP(L587,Assumptions!$B$5:$C$11,2,FALSE)</f>
        <v>9317.17</v>
      </c>
      <c r="L587" s="39" t="s">
        <v>4883</v>
      </c>
      <c r="M587" s="46">
        <f>DATE(YEAR(F587),MONTH(F587),1)</f>
        <v>44470</v>
      </c>
      <c r="N587" s="47" t="str">
        <f>IF(B587="",N586,B587)</f>
        <v>Forester Equity Ltd</v>
      </c>
    </row>
    <row r="588" spans="1:14" ht="15.75" x14ac:dyDescent="0.5">
      <c r="A588" s="7"/>
      <c r="B588" s="26"/>
      <c r="C588" s="26"/>
      <c r="D588" s="14">
        <v>10289.07</v>
      </c>
      <c r="E588" s="13" t="s">
        <v>854</v>
      </c>
      <c r="F588" s="27">
        <v>44475</v>
      </c>
      <c r="G588" s="27">
        <v>44241</v>
      </c>
      <c r="H588" s="14">
        <v>144079.07999999999</v>
      </c>
      <c r="I588" s="15">
        <v>1</v>
      </c>
      <c r="J588" s="13" t="s">
        <v>318</v>
      </c>
      <c r="K588" s="36">
        <f>D588*VLOOKUP(L588,Assumptions!$B$5:$C$11,2,FALSE)</f>
        <v>10289.07</v>
      </c>
      <c r="L588" s="39" t="s">
        <v>4883</v>
      </c>
      <c r="M588" s="46">
        <f>DATE(YEAR(F588),MONTH(F588),1)</f>
        <v>44470</v>
      </c>
      <c r="N588" s="47" t="str">
        <f>IF(B588="",N587,B588)</f>
        <v>Forester Equity Ltd</v>
      </c>
    </row>
    <row r="589" spans="1:14" ht="15.75" x14ac:dyDescent="0.5">
      <c r="A589" s="7"/>
      <c r="B589" s="26"/>
      <c r="C589" s="26"/>
      <c r="D589" s="14">
        <v>8471.7199999999993</v>
      </c>
      <c r="E589" s="13" t="s">
        <v>854</v>
      </c>
      <c r="F589" s="27">
        <v>44475</v>
      </c>
      <c r="G589" s="27">
        <v>44241</v>
      </c>
      <c r="H589" s="14">
        <v>148048.17000000001</v>
      </c>
      <c r="I589" s="15">
        <v>1</v>
      </c>
      <c r="J589" s="13" t="s">
        <v>318</v>
      </c>
      <c r="K589" s="36">
        <f>D589*VLOOKUP(L589,Assumptions!$B$5:$C$11,2,FALSE)</f>
        <v>8471.7199999999993</v>
      </c>
      <c r="L589" s="39" t="s">
        <v>4883</v>
      </c>
      <c r="M589" s="46">
        <f>DATE(YEAR(F589),MONTH(F589),1)</f>
        <v>44470</v>
      </c>
      <c r="N589" s="47" t="str">
        <f>IF(B589="",N588,B589)</f>
        <v>Forester Equity Ltd</v>
      </c>
    </row>
    <row r="590" spans="1:14" ht="15.75" x14ac:dyDescent="0.5">
      <c r="A590" s="7"/>
      <c r="B590" s="26"/>
      <c r="C590" s="26"/>
      <c r="D590" s="14">
        <v>8462.2900000000009</v>
      </c>
      <c r="E590" s="13" t="s">
        <v>855</v>
      </c>
      <c r="F590" s="27">
        <v>44607</v>
      </c>
      <c r="G590" s="27">
        <v>44427</v>
      </c>
      <c r="H590" s="14">
        <v>199738.8</v>
      </c>
      <c r="I590" s="15">
        <v>3</v>
      </c>
      <c r="J590" s="13" t="s">
        <v>300</v>
      </c>
      <c r="K590" s="36">
        <f>D590*VLOOKUP(L590,Assumptions!$B$5:$C$11,2,FALSE)</f>
        <v>8462.2900000000009</v>
      </c>
      <c r="L590" s="39" t="s">
        <v>4883</v>
      </c>
      <c r="M590" s="46">
        <f>DATE(YEAR(F590),MONTH(F590),1)</f>
        <v>44593</v>
      </c>
      <c r="N590" s="47" t="str">
        <f>IF(B590="",N589,B590)</f>
        <v>Forester Equity Ltd</v>
      </c>
    </row>
    <row r="591" spans="1:14" ht="15.75" x14ac:dyDescent="0.5">
      <c r="A591" s="7"/>
      <c r="B591" s="26"/>
      <c r="C591" s="26"/>
      <c r="D591" s="14">
        <v>9671.7000000000007</v>
      </c>
      <c r="E591" s="13" t="s">
        <v>856</v>
      </c>
      <c r="F591" s="27">
        <v>44691</v>
      </c>
      <c r="G591" s="27">
        <v>44427</v>
      </c>
      <c r="H591" s="14">
        <v>198529.45</v>
      </c>
      <c r="I591" s="15">
        <v>3</v>
      </c>
      <c r="J591" s="13" t="s">
        <v>300</v>
      </c>
      <c r="K591" s="36">
        <f>D591*VLOOKUP(L591,Assumptions!$B$5:$C$11,2,FALSE)</f>
        <v>9671.7000000000007</v>
      </c>
      <c r="L591" s="39" t="s">
        <v>4883</v>
      </c>
      <c r="M591" s="46">
        <f>DATE(YEAR(F591),MONTH(F591),1)</f>
        <v>44682</v>
      </c>
      <c r="N591" s="47" t="str">
        <f>IF(B591="",N590,B591)</f>
        <v>Forester Equity Ltd</v>
      </c>
    </row>
    <row r="592" spans="1:14" ht="15.75" x14ac:dyDescent="0.5">
      <c r="A592" s="7"/>
      <c r="B592" s="26"/>
      <c r="C592" s="26"/>
      <c r="D592" s="14">
        <v>9444.0300000000007</v>
      </c>
      <c r="E592" s="13" t="s">
        <v>857</v>
      </c>
      <c r="F592" s="27">
        <v>44691</v>
      </c>
      <c r="G592" s="27">
        <v>44427</v>
      </c>
      <c r="H592" s="14">
        <v>163911.4</v>
      </c>
      <c r="I592" s="15">
        <v>1</v>
      </c>
      <c r="J592" s="13" t="s">
        <v>310</v>
      </c>
      <c r="K592" s="36">
        <f>D592*VLOOKUP(L592,Assumptions!$B$5:$C$11,2,FALSE)</f>
        <v>9444.0300000000007</v>
      </c>
      <c r="L592" s="39" t="s">
        <v>4883</v>
      </c>
      <c r="M592" s="46">
        <f>DATE(YEAR(F592),MONTH(F592),1)</f>
        <v>44682</v>
      </c>
      <c r="N592" s="47" t="str">
        <f>IF(B592="",N591,B592)</f>
        <v>Forester Equity Ltd</v>
      </c>
    </row>
    <row r="593" spans="1:14" ht="15.75" x14ac:dyDescent="0.5">
      <c r="A593" s="7"/>
      <c r="B593" s="26"/>
      <c r="C593" s="26"/>
      <c r="D593" s="14">
        <v>6986.4</v>
      </c>
      <c r="E593" s="13" t="s">
        <v>858</v>
      </c>
      <c r="F593" s="27">
        <v>44691</v>
      </c>
      <c r="G593" s="27">
        <v>44427</v>
      </c>
      <c r="H593" s="14">
        <v>128868.34</v>
      </c>
      <c r="I593" s="15">
        <v>1</v>
      </c>
      <c r="J593" s="13" t="s">
        <v>318</v>
      </c>
      <c r="K593" s="36">
        <f>D593*VLOOKUP(L593,Assumptions!$B$5:$C$11,2,FALSE)</f>
        <v>6986.4</v>
      </c>
      <c r="L593" s="39" t="s">
        <v>4883</v>
      </c>
      <c r="M593" s="46">
        <f>DATE(YEAR(F593),MONTH(F593),1)</f>
        <v>44682</v>
      </c>
      <c r="N593" s="47" t="str">
        <f>IF(B593="",N592,B593)</f>
        <v>Forester Equity Ltd</v>
      </c>
    </row>
    <row r="594" spans="1:14" ht="15.75" x14ac:dyDescent="0.5">
      <c r="A594" s="7"/>
      <c r="B594" s="26"/>
      <c r="C594" s="26"/>
      <c r="D594" s="14">
        <v>7648.79</v>
      </c>
      <c r="E594" s="13" t="s">
        <v>859</v>
      </c>
      <c r="F594" s="27">
        <v>44817</v>
      </c>
      <c r="G594" s="27">
        <v>44427</v>
      </c>
      <c r="H594" s="14">
        <v>134473.12</v>
      </c>
      <c r="I594" s="15">
        <v>3</v>
      </c>
      <c r="J594" s="13" t="s">
        <v>327</v>
      </c>
      <c r="K594" s="36">
        <f>D594*VLOOKUP(L594,Assumptions!$B$5:$C$11,2,FALSE)</f>
        <v>7648.79</v>
      </c>
      <c r="L594" s="39" t="s">
        <v>4883</v>
      </c>
      <c r="M594" s="46">
        <f>DATE(YEAR(F594),MONTH(F594),1)</f>
        <v>44805</v>
      </c>
      <c r="N594" s="47" t="str">
        <f>IF(B594="",N593,B594)</f>
        <v>Forester Equity Ltd</v>
      </c>
    </row>
    <row r="595" spans="1:14" ht="15.75" x14ac:dyDescent="0.5">
      <c r="A595" s="7"/>
      <c r="B595" s="26"/>
      <c r="C595" s="26"/>
      <c r="D595" s="14">
        <v>7059.21</v>
      </c>
      <c r="E595" s="13" t="s">
        <v>860</v>
      </c>
      <c r="F595" s="27">
        <v>44817</v>
      </c>
      <c r="G595" s="27">
        <v>44427</v>
      </c>
      <c r="H595" s="14">
        <v>140083.82999999999</v>
      </c>
      <c r="I595" s="15">
        <v>1</v>
      </c>
      <c r="J595" s="13" t="s">
        <v>310</v>
      </c>
      <c r="K595" s="36">
        <f>D595*VLOOKUP(L595,Assumptions!$B$5:$C$11,2,FALSE)</f>
        <v>7059.21</v>
      </c>
      <c r="L595" s="39" t="s">
        <v>4883</v>
      </c>
      <c r="M595" s="46">
        <f>DATE(YEAR(F595),MONTH(F595),1)</f>
        <v>44805</v>
      </c>
      <c r="N595" s="47" t="str">
        <f>IF(B595="",N594,B595)</f>
        <v>Forester Equity Ltd</v>
      </c>
    </row>
    <row r="596" spans="1:14" ht="15.75" x14ac:dyDescent="0.5">
      <c r="A596" s="7"/>
      <c r="B596" s="26"/>
      <c r="C596" s="26"/>
      <c r="D596" s="14">
        <v>9806.0400000000009</v>
      </c>
      <c r="E596" s="13" t="s">
        <v>861</v>
      </c>
      <c r="F596" s="27">
        <v>44817</v>
      </c>
      <c r="G596" s="27">
        <v>44427</v>
      </c>
      <c r="H596" s="14">
        <v>181674.51</v>
      </c>
      <c r="I596" s="15">
        <v>1</v>
      </c>
      <c r="J596" s="13" t="s">
        <v>318</v>
      </c>
      <c r="K596" s="36">
        <f>D596*VLOOKUP(L596,Assumptions!$B$5:$C$11,2,FALSE)</f>
        <v>9806.0400000000009</v>
      </c>
      <c r="L596" s="39" t="s">
        <v>4883</v>
      </c>
      <c r="M596" s="46">
        <f>DATE(YEAR(F596),MONTH(F596),1)</f>
        <v>44805</v>
      </c>
      <c r="N596" s="47" t="str">
        <f>IF(B596="",N595,B596)</f>
        <v>Forester Equity Ltd</v>
      </c>
    </row>
    <row r="597" spans="1:14" ht="15.75" x14ac:dyDescent="0.5">
      <c r="A597" s="7"/>
      <c r="B597" s="26"/>
      <c r="C597" s="26"/>
      <c r="D597" s="14">
        <v>10526.48</v>
      </c>
      <c r="E597" s="13" t="s">
        <v>862</v>
      </c>
      <c r="F597" s="27">
        <v>44901</v>
      </c>
      <c r="G597" s="27">
        <v>44427</v>
      </c>
      <c r="H597" s="14">
        <v>132504.38</v>
      </c>
      <c r="I597" s="15">
        <v>3</v>
      </c>
      <c r="J597" s="13" t="s">
        <v>300</v>
      </c>
      <c r="K597" s="36">
        <f>D597*VLOOKUP(L597,Assumptions!$B$5:$C$11,2,FALSE)</f>
        <v>10526.48</v>
      </c>
      <c r="L597" s="39" t="s">
        <v>4883</v>
      </c>
      <c r="M597" s="46">
        <f>DATE(YEAR(F597),MONTH(F597),1)</f>
        <v>44896</v>
      </c>
      <c r="N597" s="47" t="str">
        <f>IF(B597="",N596,B597)</f>
        <v>Forester Equity Ltd</v>
      </c>
    </row>
    <row r="598" spans="1:14" ht="15.75" x14ac:dyDescent="0.5">
      <c r="A598" s="7"/>
      <c r="B598" s="26"/>
      <c r="C598" s="26"/>
      <c r="D598" s="14">
        <v>9754.7199999999993</v>
      </c>
      <c r="E598" s="13" t="s">
        <v>863</v>
      </c>
      <c r="F598" s="27">
        <v>44901</v>
      </c>
      <c r="G598" s="27">
        <v>44427</v>
      </c>
      <c r="H598" s="14">
        <v>173795.41</v>
      </c>
      <c r="I598" s="15">
        <v>1</v>
      </c>
      <c r="J598" s="13" t="s">
        <v>310</v>
      </c>
      <c r="K598" s="36">
        <f>D598*VLOOKUP(L598,Assumptions!$B$5:$C$11,2,FALSE)</f>
        <v>9754.7199999999993</v>
      </c>
      <c r="L598" s="39" t="s">
        <v>4883</v>
      </c>
      <c r="M598" s="46">
        <f>DATE(YEAR(F598),MONTH(F598),1)</f>
        <v>44896</v>
      </c>
      <c r="N598" s="47" t="str">
        <f>IF(B598="",N597,B598)</f>
        <v>Forester Equity Ltd</v>
      </c>
    </row>
    <row r="599" spans="1:14" ht="15.75" x14ac:dyDescent="0.5">
      <c r="A599" s="7"/>
      <c r="B599" s="26"/>
      <c r="C599" s="26"/>
      <c r="D599" s="14">
        <v>8497.0499999999993</v>
      </c>
      <c r="E599" s="13" t="s">
        <v>864</v>
      </c>
      <c r="F599" s="27">
        <v>44901</v>
      </c>
      <c r="G599" s="27">
        <v>44427</v>
      </c>
      <c r="H599" s="14">
        <v>167672.01</v>
      </c>
      <c r="I599" s="15">
        <v>1</v>
      </c>
      <c r="J599" s="13" t="s">
        <v>318</v>
      </c>
      <c r="K599" s="36">
        <f>D599*VLOOKUP(L599,Assumptions!$B$5:$C$11,2,FALSE)</f>
        <v>8497.0499999999993</v>
      </c>
      <c r="L599" s="39" t="s">
        <v>4883</v>
      </c>
      <c r="M599" s="46">
        <f>DATE(YEAR(F599),MONTH(F599),1)</f>
        <v>44896</v>
      </c>
      <c r="N599" s="47" t="str">
        <f>IF(B599="",N598,B599)</f>
        <v>Forester Equity Ltd</v>
      </c>
    </row>
    <row r="600" spans="1:14" ht="15.75" x14ac:dyDescent="0.5">
      <c r="A600" s="7"/>
      <c r="B600" s="26"/>
      <c r="C600" s="26"/>
      <c r="D600" s="14">
        <v>5019.45</v>
      </c>
      <c r="E600" s="13" t="s">
        <v>865</v>
      </c>
      <c r="F600" s="27">
        <v>44579</v>
      </c>
      <c r="G600" s="27">
        <v>44440</v>
      </c>
      <c r="H600" s="14">
        <v>191763.33</v>
      </c>
      <c r="I600" s="15">
        <v>2</v>
      </c>
      <c r="J600" s="13" t="s">
        <v>300</v>
      </c>
      <c r="K600" s="36">
        <f>D600*VLOOKUP(L600,Assumptions!$B$5:$C$11,2,FALSE)</f>
        <v>5019.45</v>
      </c>
      <c r="L600" s="39" t="s">
        <v>4883</v>
      </c>
      <c r="M600" s="46">
        <f>DATE(YEAR(F600),MONTH(F600),1)</f>
        <v>44562</v>
      </c>
      <c r="N600" s="47" t="str">
        <f>IF(B600="",N599,B600)</f>
        <v>Forester Equity Ltd</v>
      </c>
    </row>
    <row r="601" spans="1:14" ht="15.75" x14ac:dyDescent="0.5">
      <c r="A601" s="7"/>
      <c r="B601" s="26"/>
      <c r="C601" s="26"/>
      <c r="D601" s="14">
        <v>10883.62</v>
      </c>
      <c r="E601" s="13" t="s">
        <v>866</v>
      </c>
      <c r="F601" s="27">
        <v>44656</v>
      </c>
      <c r="G601" s="27">
        <v>44440</v>
      </c>
      <c r="H601" s="14">
        <v>161141.76000000001</v>
      </c>
      <c r="I601" s="15">
        <v>3</v>
      </c>
      <c r="J601" s="13" t="s">
        <v>300</v>
      </c>
      <c r="K601" s="36">
        <f>D601*VLOOKUP(L601,Assumptions!$B$5:$C$11,2,FALSE)</f>
        <v>10883.62</v>
      </c>
      <c r="L601" s="39" t="s">
        <v>4883</v>
      </c>
      <c r="M601" s="46">
        <f>DATE(YEAR(F601),MONTH(F601),1)</f>
        <v>44652</v>
      </c>
      <c r="N601" s="47" t="str">
        <f>IF(B601="",N600,B601)</f>
        <v>Forester Equity Ltd</v>
      </c>
    </row>
    <row r="602" spans="1:14" ht="15.75" x14ac:dyDescent="0.5">
      <c r="A602" s="7"/>
      <c r="B602" s="26"/>
      <c r="C602" s="26"/>
      <c r="D602" s="14">
        <v>7656.39</v>
      </c>
      <c r="E602" s="13" t="s">
        <v>867</v>
      </c>
      <c r="F602" s="27">
        <v>44656</v>
      </c>
      <c r="G602" s="27">
        <v>44440</v>
      </c>
      <c r="H602" s="14">
        <v>168046.04</v>
      </c>
      <c r="I602" s="15">
        <v>1</v>
      </c>
      <c r="J602" s="13" t="s">
        <v>318</v>
      </c>
      <c r="K602" s="36">
        <f>D602*VLOOKUP(L602,Assumptions!$B$5:$C$11,2,FALSE)</f>
        <v>7656.39</v>
      </c>
      <c r="L602" s="39" t="s">
        <v>4883</v>
      </c>
      <c r="M602" s="46">
        <f>DATE(YEAR(F602),MONTH(F602),1)</f>
        <v>44652</v>
      </c>
      <c r="N602" s="47" t="str">
        <f>IF(B602="",N601,B602)</f>
        <v>Forester Equity Ltd</v>
      </c>
    </row>
    <row r="603" spans="1:14" ht="15.75" x14ac:dyDescent="0.5">
      <c r="A603" s="7"/>
      <c r="B603" s="26"/>
      <c r="C603" s="26"/>
      <c r="D603" s="14">
        <v>10610.59</v>
      </c>
      <c r="E603" s="13" t="s">
        <v>868</v>
      </c>
      <c r="F603" s="27">
        <v>44656</v>
      </c>
      <c r="G603" s="27">
        <v>44440</v>
      </c>
      <c r="H603" s="14">
        <v>137756.01</v>
      </c>
      <c r="I603" s="15">
        <v>1</v>
      </c>
      <c r="J603" s="13" t="s">
        <v>309</v>
      </c>
      <c r="K603" s="36">
        <f>D603*VLOOKUP(L603,Assumptions!$B$5:$C$11,2,FALSE)</f>
        <v>10610.59</v>
      </c>
      <c r="L603" s="39" t="s">
        <v>4883</v>
      </c>
      <c r="M603" s="46">
        <f>DATE(YEAR(F603),MONTH(F603),1)</f>
        <v>44652</v>
      </c>
      <c r="N603" s="47" t="str">
        <f>IF(B603="",N602,B603)</f>
        <v>Forester Equity Ltd</v>
      </c>
    </row>
    <row r="604" spans="1:14" ht="15.75" x14ac:dyDescent="0.5">
      <c r="A604" s="7"/>
      <c r="B604" s="26"/>
      <c r="C604" s="26"/>
      <c r="D604" s="14">
        <v>9398.0499999999993</v>
      </c>
      <c r="E604" s="13" t="s">
        <v>869</v>
      </c>
      <c r="F604" s="27">
        <v>44656</v>
      </c>
      <c r="G604" s="27">
        <v>44440</v>
      </c>
      <c r="H604" s="14">
        <v>141615.73000000001</v>
      </c>
      <c r="I604" s="15">
        <v>1</v>
      </c>
      <c r="J604" s="13" t="s">
        <v>310</v>
      </c>
      <c r="K604" s="36">
        <f>D604*VLOOKUP(L604,Assumptions!$B$5:$C$11,2,FALSE)</f>
        <v>9398.0499999999993</v>
      </c>
      <c r="L604" s="39" t="s">
        <v>4883</v>
      </c>
      <c r="M604" s="46">
        <f>DATE(YEAR(F604),MONTH(F604),1)</f>
        <v>44652</v>
      </c>
      <c r="N604" s="47" t="str">
        <f>IF(B604="",N603,B604)</f>
        <v>Forester Equity Ltd</v>
      </c>
    </row>
    <row r="605" spans="1:14" ht="15.75" x14ac:dyDescent="0.5">
      <c r="A605" s="7"/>
      <c r="B605" s="26"/>
      <c r="C605" s="26"/>
      <c r="D605" s="14">
        <v>0</v>
      </c>
      <c r="E605" s="13" t="s">
        <v>870</v>
      </c>
      <c r="F605" s="27">
        <v>44754</v>
      </c>
      <c r="G605" s="27">
        <v>44440</v>
      </c>
      <c r="H605" s="14">
        <v>205638.31</v>
      </c>
      <c r="I605" s="15">
        <v>1</v>
      </c>
      <c r="J605" s="13" t="s">
        <v>300</v>
      </c>
      <c r="K605" s="36">
        <f>D605*VLOOKUP(L605,Assumptions!$B$5:$C$11,2,FALSE)</f>
        <v>0</v>
      </c>
      <c r="L605" s="39" t="s">
        <v>4883</v>
      </c>
      <c r="M605" s="46">
        <f>DATE(YEAR(F605),MONTH(F605),1)</f>
        <v>44743</v>
      </c>
      <c r="N605" s="47" t="str">
        <f>IF(B605="",N604,B605)</f>
        <v>Forester Equity Ltd</v>
      </c>
    </row>
    <row r="606" spans="1:14" ht="15.75" x14ac:dyDescent="0.5">
      <c r="A606" s="7"/>
      <c r="B606" s="26"/>
      <c r="C606" s="26"/>
      <c r="D606" s="14">
        <v>8195.94</v>
      </c>
      <c r="E606" s="13" t="s">
        <v>871</v>
      </c>
      <c r="F606" s="27">
        <v>44845</v>
      </c>
      <c r="G606" s="27">
        <v>44440</v>
      </c>
      <c r="H606" s="14">
        <v>144113.53</v>
      </c>
      <c r="I606" s="15">
        <v>3</v>
      </c>
      <c r="J606" s="13" t="s">
        <v>300</v>
      </c>
      <c r="K606" s="36">
        <f>D606*VLOOKUP(L606,Assumptions!$B$5:$C$11,2,FALSE)</f>
        <v>8195.94</v>
      </c>
      <c r="L606" s="39" t="s">
        <v>4883</v>
      </c>
      <c r="M606" s="46">
        <f>DATE(YEAR(F606),MONTH(F606),1)</f>
        <v>44835</v>
      </c>
      <c r="N606" s="47" t="str">
        <f>IF(B606="",N605,B606)</f>
        <v>Forester Equity Ltd</v>
      </c>
    </row>
    <row r="607" spans="1:14" ht="15.75" x14ac:dyDescent="0.5">
      <c r="A607" s="7"/>
      <c r="B607" s="26"/>
      <c r="C607" s="26"/>
      <c r="D607" s="14">
        <v>10467.959999999999</v>
      </c>
      <c r="E607" s="13" t="s">
        <v>872</v>
      </c>
      <c r="F607" s="27">
        <v>44845</v>
      </c>
      <c r="G607" s="27">
        <v>44440</v>
      </c>
      <c r="H607" s="14">
        <v>210973.61</v>
      </c>
      <c r="I607" s="15">
        <v>1</v>
      </c>
      <c r="J607" s="13" t="s">
        <v>310</v>
      </c>
      <c r="K607" s="36">
        <f>D607*VLOOKUP(L607,Assumptions!$B$5:$C$11,2,FALSE)</f>
        <v>10467.959999999999</v>
      </c>
      <c r="L607" s="39" t="s">
        <v>4883</v>
      </c>
      <c r="M607" s="46">
        <f>DATE(YEAR(F607),MONTH(F607),1)</f>
        <v>44835</v>
      </c>
      <c r="N607" s="47" t="str">
        <f>IF(B607="",N606,B607)</f>
        <v>Forester Equity Ltd</v>
      </c>
    </row>
    <row r="608" spans="1:14" ht="15.75" x14ac:dyDescent="0.5">
      <c r="A608" s="7"/>
      <c r="B608" s="26"/>
      <c r="C608" s="26"/>
      <c r="D608" s="14">
        <v>7272.42</v>
      </c>
      <c r="E608" s="13" t="s">
        <v>873</v>
      </c>
      <c r="F608" s="27">
        <v>44845</v>
      </c>
      <c r="G608" s="27">
        <v>44440</v>
      </c>
      <c r="H608" s="14">
        <v>145991.19</v>
      </c>
      <c r="I608" s="15">
        <v>1</v>
      </c>
      <c r="J608" s="13" t="s">
        <v>318</v>
      </c>
      <c r="K608" s="36">
        <f>D608*VLOOKUP(L608,Assumptions!$B$5:$C$11,2,FALSE)</f>
        <v>7272.42</v>
      </c>
      <c r="L608" s="39" t="s">
        <v>4883</v>
      </c>
      <c r="M608" s="46">
        <f>DATE(YEAR(F608),MONTH(F608),1)</f>
        <v>44835</v>
      </c>
      <c r="N608" s="47" t="str">
        <f>IF(B608="",N607,B608)</f>
        <v>Forester Equity Ltd</v>
      </c>
    </row>
    <row r="609" spans="1:14" ht="15.75" x14ac:dyDescent="0.5">
      <c r="A609" s="7"/>
      <c r="B609" s="26"/>
      <c r="C609" s="26"/>
      <c r="D609" s="14">
        <v>7791.99</v>
      </c>
      <c r="E609" s="13" t="s">
        <v>874</v>
      </c>
      <c r="F609" s="27">
        <v>44894</v>
      </c>
      <c r="G609" s="27">
        <v>44810</v>
      </c>
      <c r="H609" s="14">
        <v>169361.21</v>
      </c>
      <c r="I609" s="15">
        <v>3</v>
      </c>
      <c r="J609" s="13" t="s">
        <v>327</v>
      </c>
      <c r="K609" s="36">
        <f>D609*VLOOKUP(L609,Assumptions!$B$5:$C$11,2,FALSE)</f>
        <v>7791.99</v>
      </c>
      <c r="L609" s="39" t="s">
        <v>4883</v>
      </c>
      <c r="M609" s="46">
        <f>DATE(YEAR(F609),MONTH(F609),1)</f>
        <v>44866</v>
      </c>
      <c r="N609" s="47" t="str">
        <f>IF(B609="",N608,B609)</f>
        <v>Forester Equity Ltd</v>
      </c>
    </row>
    <row r="610" spans="1:14" ht="15.75" x14ac:dyDescent="0.5">
      <c r="A610" s="7"/>
      <c r="B610" s="26"/>
      <c r="C610" s="26"/>
      <c r="D610" s="14">
        <v>6651.62</v>
      </c>
      <c r="E610" s="13" t="s">
        <v>875</v>
      </c>
      <c r="F610" s="27">
        <v>44894</v>
      </c>
      <c r="G610" s="27">
        <v>44810</v>
      </c>
      <c r="H610" s="14">
        <v>135514.12</v>
      </c>
      <c r="I610" s="15">
        <v>1</v>
      </c>
      <c r="J610" s="13" t="s">
        <v>310</v>
      </c>
      <c r="K610" s="36">
        <f>D610*VLOOKUP(L610,Assumptions!$B$5:$C$11,2,FALSE)</f>
        <v>6651.62</v>
      </c>
      <c r="L610" s="39" t="s">
        <v>4883</v>
      </c>
      <c r="M610" s="46">
        <f>DATE(YEAR(F610),MONTH(F610),1)</f>
        <v>44866</v>
      </c>
      <c r="N610" s="47" t="str">
        <f>IF(B610="",N609,B610)</f>
        <v>Forester Equity Ltd</v>
      </c>
    </row>
    <row r="611" spans="1:14" ht="15.75" x14ac:dyDescent="0.5">
      <c r="A611" s="7"/>
      <c r="B611" s="26"/>
      <c r="C611" s="26"/>
      <c r="D611" s="14">
        <v>9149.06</v>
      </c>
      <c r="E611" s="13" t="s">
        <v>876</v>
      </c>
      <c r="F611" s="27">
        <v>44894</v>
      </c>
      <c r="G611" s="27">
        <v>44810</v>
      </c>
      <c r="H611" s="14">
        <v>210290.68</v>
      </c>
      <c r="I611" s="15">
        <v>1</v>
      </c>
      <c r="J611" s="13" t="s">
        <v>318</v>
      </c>
      <c r="K611" s="36">
        <f>D611*VLOOKUP(L611,Assumptions!$B$5:$C$11,2,FALSE)</f>
        <v>9149.06</v>
      </c>
      <c r="L611" s="39" t="s">
        <v>4883</v>
      </c>
      <c r="M611" s="46">
        <f>DATE(YEAR(F611),MONTH(F611),1)</f>
        <v>44866</v>
      </c>
      <c r="N611" s="47" t="str">
        <f>IF(B611="",N610,B611)</f>
        <v>Forester Equity Ltd</v>
      </c>
    </row>
    <row r="612" spans="1:14" ht="15.75" x14ac:dyDescent="0.5">
      <c r="A612" s="7"/>
      <c r="B612" s="26"/>
      <c r="C612" s="26"/>
      <c r="D612" s="14">
        <v>8016.64</v>
      </c>
      <c r="E612" s="13" t="s">
        <v>877</v>
      </c>
      <c r="F612" s="27">
        <v>45015</v>
      </c>
      <c r="G612" s="27">
        <v>44880</v>
      </c>
      <c r="H612" s="14">
        <v>182959.96</v>
      </c>
      <c r="I612" s="15">
        <v>3</v>
      </c>
      <c r="J612" s="13" t="s">
        <v>327</v>
      </c>
      <c r="K612" s="36">
        <f>D612*VLOOKUP(L612,Assumptions!$B$5:$C$11,2,FALSE)</f>
        <v>8016.64</v>
      </c>
      <c r="L612" s="39" t="s">
        <v>4883</v>
      </c>
      <c r="M612" s="46">
        <f>DATE(YEAR(F612),MONTH(F612),1)</f>
        <v>44986</v>
      </c>
      <c r="N612" s="47" t="str">
        <f>IF(B612="",N611,B612)</f>
        <v>Forester Equity Ltd</v>
      </c>
    </row>
    <row r="613" spans="1:14" ht="15.75" x14ac:dyDescent="0.5">
      <c r="A613" s="7"/>
      <c r="B613" s="26"/>
      <c r="C613" s="26"/>
      <c r="D613" s="14">
        <v>10441.57</v>
      </c>
      <c r="E613" s="13" t="s">
        <v>878</v>
      </c>
      <c r="F613" s="27">
        <v>45015</v>
      </c>
      <c r="G613" s="27">
        <v>44880</v>
      </c>
      <c r="H613" s="14">
        <v>153097.35</v>
      </c>
      <c r="I613" s="15">
        <v>1</v>
      </c>
      <c r="J613" s="13" t="s">
        <v>310</v>
      </c>
      <c r="K613" s="36">
        <f>D613*VLOOKUP(L613,Assumptions!$B$5:$C$11,2,FALSE)</f>
        <v>10441.57</v>
      </c>
      <c r="L613" s="39" t="s">
        <v>4883</v>
      </c>
      <c r="M613" s="46">
        <f>DATE(YEAR(F613),MONTH(F613),1)</f>
        <v>44986</v>
      </c>
      <c r="N613" s="47" t="str">
        <f>IF(B613="",N612,B613)</f>
        <v>Forester Equity Ltd</v>
      </c>
    </row>
    <row r="614" spans="1:14" ht="15.75" x14ac:dyDescent="0.5">
      <c r="A614" s="7"/>
      <c r="B614" s="26"/>
      <c r="C614" s="26"/>
      <c r="D614" s="14">
        <v>8932.36</v>
      </c>
      <c r="E614" s="13" t="s">
        <v>879</v>
      </c>
      <c r="F614" s="27">
        <v>45015</v>
      </c>
      <c r="G614" s="27">
        <v>44880</v>
      </c>
      <c r="H614" s="14">
        <v>151114.94</v>
      </c>
      <c r="I614" s="15">
        <v>1</v>
      </c>
      <c r="J614" s="13" t="s">
        <v>318</v>
      </c>
      <c r="K614" s="36">
        <f>D614*VLOOKUP(L614,Assumptions!$B$5:$C$11,2,FALSE)</f>
        <v>8932.36</v>
      </c>
      <c r="L614" s="39" t="s">
        <v>4883</v>
      </c>
      <c r="M614" s="46">
        <f>DATE(YEAR(F614),MONTH(F614),1)</f>
        <v>44986</v>
      </c>
      <c r="N614" s="47" t="str">
        <f>IF(B614="",N613,B614)</f>
        <v>Forester Equity Ltd</v>
      </c>
    </row>
    <row r="615" spans="1:14" ht="15.75" x14ac:dyDescent="0.5">
      <c r="A615" s="7"/>
      <c r="B615" s="26"/>
      <c r="C615" s="26"/>
      <c r="D615" s="14">
        <v>9232.32</v>
      </c>
      <c r="E615" s="13" t="s">
        <v>880</v>
      </c>
      <c r="F615" s="27">
        <v>45246</v>
      </c>
      <c r="G615" s="27">
        <v>44881</v>
      </c>
      <c r="H615" s="14">
        <v>130987.82</v>
      </c>
      <c r="I615" s="15">
        <v>3</v>
      </c>
      <c r="J615" s="13" t="s">
        <v>327</v>
      </c>
      <c r="K615" s="36">
        <f>D615*VLOOKUP(L615,Assumptions!$B$5:$C$11,2,FALSE)</f>
        <v>9232.32</v>
      </c>
      <c r="L615" s="39" t="s">
        <v>4883</v>
      </c>
      <c r="M615" s="46">
        <f>DATE(YEAR(F615),MONTH(F615),1)</f>
        <v>45231</v>
      </c>
      <c r="N615" s="47" t="str">
        <f>IF(B615="",N614,B615)</f>
        <v>Forester Equity Ltd</v>
      </c>
    </row>
    <row r="616" spans="1:14" ht="15.75" x14ac:dyDescent="0.5">
      <c r="A616" s="7"/>
      <c r="B616" s="26"/>
      <c r="C616" s="26"/>
      <c r="D616" s="14">
        <v>9073.34</v>
      </c>
      <c r="E616" s="13" t="s">
        <v>881</v>
      </c>
      <c r="F616" s="27">
        <v>45246</v>
      </c>
      <c r="G616" s="27">
        <v>44881</v>
      </c>
      <c r="H616" s="14">
        <v>168554.14</v>
      </c>
      <c r="I616" s="15">
        <v>1</v>
      </c>
      <c r="J616" s="13" t="s">
        <v>310</v>
      </c>
      <c r="K616" s="36">
        <f>D616*VLOOKUP(L616,Assumptions!$B$5:$C$11,2,FALSE)</f>
        <v>9073.34</v>
      </c>
      <c r="L616" s="39" t="s">
        <v>4883</v>
      </c>
      <c r="M616" s="46">
        <f>DATE(YEAR(F616),MONTH(F616),1)</f>
        <v>45231</v>
      </c>
      <c r="N616" s="47" t="str">
        <f>IF(B616="",N615,B616)</f>
        <v>Forester Equity Ltd</v>
      </c>
    </row>
    <row r="617" spans="1:14" ht="15.75" x14ac:dyDescent="0.5">
      <c r="A617" s="7"/>
      <c r="B617" s="26"/>
      <c r="C617" s="26"/>
      <c r="D617" s="14">
        <v>9958.16</v>
      </c>
      <c r="E617" s="13" t="s">
        <v>882</v>
      </c>
      <c r="F617" s="27">
        <v>45246</v>
      </c>
      <c r="G617" s="27">
        <v>44881</v>
      </c>
      <c r="H617" s="14">
        <v>178255.94</v>
      </c>
      <c r="I617" s="15">
        <v>1</v>
      </c>
      <c r="J617" s="13" t="s">
        <v>318</v>
      </c>
      <c r="K617" s="36">
        <f>D617*VLOOKUP(L617,Assumptions!$B$5:$C$11,2,FALSE)</f>
        <v>9958.16</v>
      </c>
      <c r="L617" s="39" t="s">
        <v>4883</v>
      </c>
      <c r="M617" s="46">
        <f>DATE(YEAR(F617),MONTH(F617),1)</f>
        <v>45231</v>
      </c>
      <c r="N617" s="47" t="str">
        <f>IF(B617="",N616,B617)</f>
        <v>Forester Equity Ltd</v>
      </c>
    </row>
    <row r="618" spans="1:14" ht="15.75" x14ac:dyDescent="0.5">
      <c r="A618" s="7"/>
      <c r="B618" s="26"/>
      <c r="C618" s="26"/>
      <c r="D618" s="14">
        <v>8083.37</v>
      </c>
      <c r="E618" s="13" t="s">
        <v>883</v>
      </c>
      <c r="F618" s="27">
        <v>45246</v>
      </c>
      <c r="G618" s="27">
        <v>44881</v>
      </c>
      <c r="H618" s="14">
        <v>186076.72</v>
      </c>
      <c r="I618" s="15">
        <v>1</v>
      </c>
      <c r="J618" s="13" t="s">
        <v>309</v>
      </c>
      <c r="K618" s="36">
        <f>D618*VLOOKUP(L618,Assumptions!$B$5:$C$11,2,FALSE)</f>
        <v>8083.37</v>
      </c>
      <c r="L618" s="39" t="s">
        <v>4883</v>
      </c>
      <c r="M618" s="46">
        <f>DATE(YEAR(F618),MONTH(F618),1)</f>
        <v>45231</v>
      </c>
      <c r="N618" s="47" t="str">
        <f>IF(B618="",N617,B618)</f>
        <v>Forester Equity Ltd</v>
      </c>
    </row>
    <row r="619" spans="1:14" ht="15.75" x14ac:dyDescent="0.5">
      <c r="A619" s="7"/>
      <c r="B619" s="26"/>
      <c r="C619" s="26"/>
      <c r="D619" s="14">
        <v>10482.81</v>
      </c>
      <c r="E619" s="13" t="s">
        <v>884</v>
      </c>
      <c r="F619" s="27">
        <v>45274</v>
      </c>
      <c r="G619" s="27">
        <v>44881</v>
      </c>
      <c r="H619" s="14">
        <v>175385.95</v>
      </c>
      <c r="I619" s="15">
        <v>3</v>
      </c>
      <c r="J619" s="13" t="s">
        <v>327</v>
      </c>
      <c r="K619" s="36">
        <f>D619*VLOOKUP(L619,Assumptions!$B$5:$C$11,2,FALSE)</f>
        <v>10482.81</v>
      </c>
      <c r="L619" s="39" t="s">
        <v>4883</v>
      </c>
      <c r="M619" s="46">
        <f>DATE(YEAR(F619),MONTH(F619),1)</f>
        <v>45261</v>
      </c>
      <c r="N619" s="47" t="str">
        <f>IF(B619="",N618,B619)</f>
        <v>Forester Equity Ltd</v>
      </c>
    </row>
    <row r="620" spans="1:14" ht="15.75" x14ac:dyDescent="0.5">
      <c r="A620" s="7"/>
      <c r="B620" s="26"/>
      <c r="C620" s="26"/>
      <c r="D620" s="14">
        <v>11575</v>
      </c>
      <c r="E620" s="13" t="s">
        <v>885</v>
      </c>
      <c r="F620" s="27">
        <v>45274</v>
      </c>
      <c r="G620" s="27">
        <v>44881</v>
      </c>
      <c r="H620" s="14">
        <v>141250.23999999999</v>
      </c>
      <c r="I620" s="15">
        <v>1</v>
      </c>
      <c r="J620" s="13" t="s">
        <v>310</v>
      </c>
      <c r="K620" s="36">
        <f>D620*VLOOKUP(L620,Assumptions!$B$5:$C$11,2,FALSE)</f>
        <v>11575</v>
      </c>
      <c r="L620" s="39" t="s">
        <v>4883</v>
      </c>
      <c r="M620" s="46">
        <f>DATE(YEAR(F620),MONTH(F620),1)</f>
        <v>45261</v>
      </c>
      <c r="N620" s="47" t="str">
        <f>IF(B620="",N619,B620)</f>
        <v>Forester Equity Ltd</v>
      </c>
    </row>
    <row r="621" spans="1:14" ht="15.75" x14ac:dyDescent="0.5">
      <c r="A621" s="7"/>
      <c r="B621" s="26"/>
      <c r="C621" s="26"/>
      <c r="D621" s="14">
        <v>9153.84</v>
      </c>
      <c r="E621" s="13" t="s">
        <v>886</v>
      </c>
      <c r="F621" s="27">
        <v>45274</v>
      </c>
      <c r="G621" s="27">
        <v>44881</v>
      </c>
      <c r="H621" s="14">
        <v>195738.07</v>
      </c>
      <c r="I621" s="15">
        <v>1</v>
      </c>
      <c r="J621" s="13" t="s">
        <v>309</v>
      </c>
      <c r="K621" s="36">
        <f>D621*VLOOKUP(L621,Assumptions!$B$5:$C$11,2,FALSE)</f>
        <v>9153.84</v>
      </c>
      <c r="L621" s="39" t="s">
        <v>4883</v>
      </c>
      <c r="M621" s="46">
        <f>DATE(YEAR(F621),MONTH(F621),1)</f>
        <v>45261</v>
      </c>
      <c r="N621" s="47" t="str">
        <f>IF(B621="",N620,B621)</f>
        <v>Forester Equity Ltd</v>
      </c>
    </row>
    <row r="622" spans="1:14" ht="15.75" x14ac:dyDescent="0.5">
      <c r="A622" s="7"/>
      <c r="B622" s="26"/>
      <c r="C622" s="26"/>
      <c r="D622" s="14">
        <v>8561.4</v>
      </c>
      <c r="E622" s="13" t="s">
        <v>887</v>
      </c>
      <c r="F622" s="27">
        <v>45274</v>
      </c>
      <c r="G622" s="27">
        <v>44881</v>
      </c>
      <c r="H622" s="14">
        <v>161662.03</v>
      </c>
      <c r="I622" s="15">
        <v>1</v>
      </c>
      <c r="J622" s="13" t="s">
        <v>318</v>
      </c>
      <c r="K622" s="36">
        <f>D622*VLOOKUP(L622,Assumptions!$B$5:$C$11,2,FALSE)</f>
        <v>8561.4</v>
      </c>
      <c r="L622" s="39" t="s">
        <v>4883</v>
      </c>
      <c r="M622" s="46">
        <f>DATE(YEAR(F622),MONTH(F622),1)</f>
        <v>45261</v>
      </c>
      <c r="N622" s="47" t="str">
        <f>IF(B622="",N621,B622)</f>
        <v>Forester Equity Ltd</v>
      </c>
    </row>
    <row r="623" spans="1:14" ht="15.75" x14ac:dyDescent="0.5">
      <c r="A623" s="7"/>
      <c r="B623" s="26"/>
      <c r="C623" s="26"/>
      <c r="D623" s="14">
        <v>9306.9</v>
      </c>
      <c r="E623" s="13" t="s">
        <v>888</v>
      </c>
      <c r="F623" s="27">
        <v>45351</v>
      </c>
      <c r="G623" s="27">
        <v>45128</v>
      </c>
      <c r="H623" s="14">
        <v>175402.03</v>
      </c>
      <c r="I623" s="15">
        <v>3</v>
      </c>
      <c r="J623" s="13" t="s">
        <v>327</v>
      </c>
      <c r="K623" s="36">
        <f>D623*VLOOKUP(L623,Assumptions!$B$5:$C$11,2,FALSE)</f>
        <v>9306.9</v>
      </c>
      <c r="L623" s="39" t="s">
        <v>4883</v>
      </c>
      <c r="M623" s="46">
        <f>DATE(YEAR(F623),MONTH(F623),1)</f>
        <v>45323</v>
      </c>
      <c r="N623" s="47" t="str">
        <f>IF(B623="",N622,B623)</f>
        <v>Forester Equity Ltd</v>
      </c>
    </row>
    <row r="624" spans="1:14" ht="15.75" x14ac:dyDescent="0.5">
      <c r="A624" s="7"/>
      <c r="B624" s="26"/>
      <c r="C624" s="26"/>
      <c r="D624" s="14">
        <v>10105.709999999999</v>
      </c>
      <c r="E624" s="13" t="s">
        <v>889</v>
      </c>
      <c r="F624" s="27">
        <v>45351</v>
      </c>
      <c r="G624" s="27">
        <v>45128</v>
      </c>
      <c r="H624" s="14">
        <v>159440.93</v>
      </c>
      <c r="I624" s="15">
        <v>1</v>
      </c>
      <c r="J624" s="13" t="s">
        <v>318</v>
      </c>
      <c r="K624" s="36">
        <f>D624*VLOOKUP(L624,Assumptions!$B$5:$C$11,2,FALSE)</f>
        <v>10105.709999999999</v>
      </c>
      <c r="L624" s="39" t="s">
        <v>4883</v>
      </c>
      <c r="M624" s="46">
        <f>DATE(YEAR(F624),MONTH(F624),1)</f>
        <v>45323</v>
      </c>
      <c r="N624" s="47" t="str">
        <f>IF(B624="",N623,B624)</f>
        <v>Forester Equity Ltd</v>
      </c>
    </row>
    <row r="625" spans="1:14" ht="15.75" x14ac:dyDescent="0.5">
      <c r="A625" s="7"/>
      <c r="B625" s="26"/>
      <c r="C625" s="26"/>
      <c r="D625" s="14">
        <v>10337.76</v>
      </c>
      <c r="E625" s="13" t="s">
        <v>890</v>
      </c>
      <c r="F625" s="27">
        <v>45351</v>
      </c>
      <c r="G625" s="27">
        <v>45128</v>
      </c>
      <c r="H625" s="14">
        <v>180344.51</v>
      </c>
      <c r="I625" s="15">
        <v>1</v>
      </c>
      <c r="J625" s="13" t="s">
        <v>309</v>
      </c>
      <c r="K625" s="36">
        <f>D625*VLOOKUP(L625,Assumptions!$B$5:$C$11,2,FALSE)</f>
        <v>10337.76</v>
      </c>
      <c r="L625" s="39" t="s">
        <v>4883</v>
      </c>
      <c r="M625" s="46">
        <f>DATE(YEAR(F625),MONTH(F625),1)</f>
        <v>45323</v>
      </c>
      <c r="N625" s="47" t="str">
        <f>IF(B625="",N624,B625)</f>
        <v>Forester Equity Ltd</v>
      </c>
    </row>
    <row r="626" spans="1:14" ht="15.75" x14ac:dyDescent="0.5">
      <c r="A626" s="7"/>
      <c r="B626" s="26"/>
      <c r="C626" s="26"/>
      <c r="D626" s="14">
        <v>10665.99</v>
      </c>
      <c r="E626" s="13" t="s">
        <v>891</v>
      </c>
      <c r="F626" s="27">
        <v>45351</v>
      </c>
      <c r="G626" s="27">
        <v>45128</v>
      </c>
      <c r="H626" s="14">
        <v>188281.06</v>
      </c>
      <c r="I626" s="15">
        <v>1</v>
      </c>
      <c r="J626" s="13" t="s">
        <v>310</v>
      </c>
      <c r="K626" s="36">
        <f>D626*VLOOKUP(L626,Assumptions!$B$5:$C$11,2,FALSE)</f>
        <v>10665.99</v>
      </c>
      <c r="L626" s="39" t="s">
        <v>4883</v>
      </c>
      <c r="M626" s="46">
        <f>DATE(YEAR(F626),MONTH(F626),1)</f>
        <v>45323</v>
      </c>
      <c r="N626" s="47" t="str">
        <f>IF(B626="",N625,B626)</f>
        <v>Forester Equity Ltd</v>
      </c>
    </row>
    <row r="627" spans="1:14" ht="15.75" x14ac:dyDescent="0.5">
      <c r="A627" s="7"/>
      <c r="B627" s="26"/>
      <c r="C627" s="26"/>
      <c r="D627" s="14">
        <v>8459.85</v>
      </c>
      <c r="E627" s="13" t="s">
        <v>892</v>
      </c>
      <c r="F627" s="27">
        <v>45553</v>
      </c>
      <c r="G627" s="27">
        <v>45128</v>
      </c>
      <c r="H627" s="14">
        <v>184545.7</v>
      </c>
      <c r="I627" s="15">
        <v>3</v>
      </c>
      <c r="J627" s="13" t="s">
        <v>300</v>
      </c>
      <c r="K627" s="36">
        <f>D627*VLOOKUP(L627,Assumptions!$B$5:$C$11,2,FALSE)</f>
        <v>8459.85</v>
      </c>
      <c r="L627" s="39" t="s">
        <v>4883</v>
      </c>
      <c r="M627" s="46">
        <f>DATE(YEAR(F627),MONTH(F627),1)</f>
        <v>45536</v>
      </c>
      <c r="N627" s="47" t="str">
        <f>IF(B627="",N626,B627)</f>
        <v>Forester Equity Ltd</v>
      </c>
    </row>
    <row r="628" spans="1:14" ht="15.75" x14ac:dyDescent="0.5">
      <c r="A628" s="7"/>
      <c r="B628" s="26"/>
      <c r="C628" s="26"/>
      <c r="D628" s="14">
        <v>11148.64</v>
      </c>
      <c r="E628" s="13" t="s">
        <v>893</v>
      </c>
      <c r="F628" s="27">
        <v>45553</v>
      </c>
      <c r="G628" s="27">
        <v>45128</v>
      </c>
      <c r="H628" s="14">
        <v>205546.98</v>
      </c>
      <c r="I628" s="15">
        <v>1</v>
      </c>
      <c r="J628" s="13" t="s">
        <v>310</v>
      </c>
      <c r="K628" s="36">
        <f>D628*VLOOKUP(L628,Assumptions!$B$5:$C$11,2,FALSE)</f>
        <v>11148.64</v>
      </c>
      <c r="L628" s="39" t="s">
        <v>4883</v>
      </c>
      <c r="M628" s="46">
        <f>DATE(YEAR(F628),MONTH(F628),1)</f>
        <v>45536</v>
      </c>
      <c r="N628" s="47" t="str">
        <f>IF(B628="",N627,B628)</f>
        <v>Forester Equity Ltd</v>
      </c>
    </row>
    <row r="629" spans="1:14" ht="15.75" x14ac:dyDescent="0.5">
      <c r="A629" s="7"/>
      <c r="B629" s="26"/>
      <c r="C629" s="26"/>
      <c r="D629" s="14">
        <v>12004.99</v>
      </c>
      <c r="E629" s="13" t="s">
        <v>894</v>
      </c>
      <c r="F629" s="27">
        <v>45553</v>
      </c>
      <c r="G629" s="27">
        <v>45128</v>
      </c>
      <c r="H629" s="14">
        <v>154936.67000000001</v>
      </c>
      <c r="I629" s="15">
        <v>1</v>
      </c>
      <c r="J629" s="13" t="s">
        <v>318</v>
      </c>
      <c r="K629" s="36">
        <f>D629*VLOOKUP(L629,Assumptions!$B$5:$C$11,2,FALSE)</f>
        <v>12004.99</v>
      </c>
      <c r="L629" s="39" t="s">
        <v>4883</v>
      </c>
      <c r="M629" s="46">
        <f>DATE(YEAR(F629),MONTH(F629),1)</f>
        <v>45536</v>
      </c>
      <c r="N629" s="47" t="str">
        <f>IF(B629="",N628,B629)</f>
        <v>Forester Equity Ltd</v>
      </c>
    </row>
    <row r="630" spans="1:14" ht="15.75" x14ac:dyDescent="0.5">
      <c r="A630" s="7"/>
      <c r="B630" s="26"/>
      <c r="C630" s="26"/>
      <c r="D630" s="14">
        <v>8790.7099999999991</v>
      </c>
      <c r="E630" s="13" t="s">
        <v>895</v>
      </c>
      <c r="F630" s="27">
        <v>45553</v>
      </c>
      <c r="G630" s="27">
        <v>45128</v>
      </c>
      <c r="H630" s="14">
        <v>198405.02</v>
      </c>
      <c r="I630" s="15">
        <v>1</v>
      </c>
      <c r="J630" s="13" t="s">
        <v>309</v>
      </c>
      <c r="K630" s="36">
        <f>D630*VLOOKUP(L630,Assumptions!$B$5:$C$11,2,FALSE)</f>
        <v>8790.7099999999991</v>
      </c>
      <c r="L630" s="39" t="s">
        <v>4883</v>
      </c>
      <c r="M630" s="46">
        <f>DATE(YEAR(F630),MONTH(F630),1)</f>
        <v>45536</v>
      </c>
      <c r="N630" s="47" t="str">
        <f>IF(B630="",N629,B630)</f>
        <v>Forester Equity Ltd</v>
      </c>
    </row>
    <row r="631" spans="1:14" ht="15.75" x14ac:dyDescent="0.5">
      <c r="A631" s="7"/>
      <c r="B631" s="26"/>
      <c r="C631" s="26"/>
      <c r="D631" s="14">
        <v>11299.19</v>
      </c>
      <c r="E631" s="13" t="s">
        <v>896</v>
      </c>
      <c r="F631" s="27">
        <v>45624</v>
      </c>
      <c r="G631" s="27">
        <v>45128</v>
      </c>
      <c r="H631" s="14">
        <v>178092.82</v>
      </c>
      <c r="I631" s="15">
        <v>3</v>
      </c>
      <c r="J631" s="13" t="s">
        <v>300</v>
      </c>
      <c r="K631" s="36">
        <f>D631*VLOOKUP(L631,Assumptions!$B$5:$C$11,2,FALSE)</f>
        <v>11299.19</v>
      </c>
      <c r="L631" s="39" t="s">
        <v>4883</v>
      </c>
      <c r="M631" s="46">
        <f>DATE(YEAR(F631),MONTH(F631),1)</f>
        <v>45597</v>
      </c>
      <c r="N631" s="47" t="str">
        <f>IF(B631="",N630,B631)</f>
        <v>Forester Equity Ltd</v>
      </c>
    </row>
    <row r="632" spans="1:14" ht="15.75" x14ac:dyDescent="0.5">
      <c r="A632" s="7"/>
      <c r="B632" s="26"/>
      <c r="C632" s="26"/>
      <c r="D632" s="14">
        <v>7395.94</v>
      </c>
      <c r="E632" s="13" t="s">
        <v>897</v>
      </c>
      <c r="F632" s="27">
        <v>45624</v>
      </c>
      <c r="G632" s="27">
        <v>45128</v>
      </c>
      <c r="H632" s="14">
        <v>206752.15</v>
      </c>
      <c r="I632" s="15">
        <v>1</v>
      </c>
      <c r="J632" s="13" t="s">
        <v>310</v>
      </c>
      <c r="K632" s="36">
        <f>D632*VLOOKUP(L632,Assumptions!$B$5:$C$11,2,FALSE)</f>
        <v>7395.94</v>
      </c>
      <c r="L632" s="39" t="s">
        <v>4883</v>
      </c>
      <c r="M632" s="46">
        <f>DATE(YEAR(F632),MONTH(F632),1)</f>
        <v>45597</v>
      </c>
      <c r="N632" s="47" t="str">
        <f>IF(B632="",N631,B632)</f>
        <v>Forester Equity Ltd</v>
      </c>
    </row>
    <row r="633" spans="1:14" ht="15.75" x14ac:dyDescent="0.5">
      <c r="A633" s="7"/>
      <c r="B633" s="26"/>
      <c r="C633" s="26"/>
      <c r="D633" s="14">
        <v>7636.07</v>
      </c>
      <c r="E633" s="13" t="s">
        <v>898</v>
      </c>
      <c r="F633" s="27">
        <v>45624</v>
      </c>
      <c r="G633" s="27">
        <v>45128</v>
      </c>
      <c r="H633" s="14">
        <v>147778.47</v>
      </c>
      <c r="I633" s="15">
        <v>1</v>
      </c>
      <c r="J633" s="13" t="s">
        <v>318</v>
      </c>
      <c r="K633" s="36">
        <f>D633*VLOOKUP(L633,Assumptions!$B$5:$C$11,2,FALSE)</f>
        <v>7636.07</v>
      </c>
      <c r="L633" s="39" t="s">
        <v>4883</v>
      </c>
      <c r="M633" s="46">
        <f>DATE(YEAR(F633),MONTH(F633),1)</f>
        <v>45597</v>
      </c>
      <c r="N633" s="47" t="str">
        <f>IF(B633="",N632,B633)</f>
        <v>Forester Equity Ltd</v>
      </c>
    </row>
    <row r="634" spans="1:14" ht="15.75" x14ac:dyDescent="0.5">
      <c r="A634" s="7"/>
      <c r="B634" s="26"/>
      <c r="C634" s="26"/>
      <c r="D634" s="14">
        <v>7760.69</v>
      </c>
      <c r="E634" s="13" t="s">
        <v>899</v>
      </c>
      <c r="F634" s="27">
        <v>45624</v>
      </c>
      <c r="G634" s="27">
        <v>45128</v>
      </c>
      <c r="H634" s="14">
        <v>184369.69</v>
      </c>
      <c r="I634" s="15">
        <v>1</v>
      </c>
      <c r="J634" s="13" t="s">
        <v>309</v>
      </c>
      <c r="K634" s="36">
        <f>D634*VLOOKUP(L634,Assumptions!$B$5:$C$11,2,FALSE)</f>
        <v>7760.69</v>
      </c>
      <c r="L634" s="39" t="s">
        <v>4883</v>
      </c>
      <c r="M634" s="46">
        <f>DATE(YEAR(F634),MONTH(F634),1)</f>
        <v>45597</v>
      </c>
      <c r="N634" s="47" t="str">
        <f>IF(B634="",N633,B634)</f>
        <v>Forester Equity Ltd</v>
      </c>
    </row>
    <row r="635" spans="1:14" ht="15.75" x14ac:dyDescent="0.5">
      <c r="A635" s="7"/>
      <c r="B635" s="26"/>
      <c r="C635" s="26"/>
      <c r="D635" s="14">
        <v>10535.22</v>
      </c>
      <c r="E635" s="13" t="s">
        <v>900</v>
      </c>
      <c r="F635" s="27">
        <v>45589</v>
      </c>
      <c r="G635" s="27">
        <v>45128</v>
      </c>
      <c r="H635" s="14">
        <v>186757.31</v>
      </c>
      <c r="I635" s="15">
        <v>3</v>
      </c>
      <c r="J635" s="13" t="s">
        <v>300</v>
      </c>
      <c r="K635" s="36">
        <f>D635*VLOOKUP(L635,Assumptions!$B$5:$C$11,2,FALSE)</f>
        <v>10535.22</v>
      </c>
      <c r="L635" s="39" t="s">
        <v>4883</v>
      </c>
      <c r="M635" s="46">
        <f>DATE(YEAR(F635),MONTH(F635),1)</f>
        <v>45566</v>
      </c>
      <c r="N635" s="47" t="str">
        <f>IF(B635="",N634,B635)</f>
        <v>Forester Equity Ltd</v>
      </c>
    </row>
    <row r="636" spans="1:14" ht="15.75" x14ac:dyDescent="0.5">
      <c r="A636" s="7"/>
      <c r="B636" s="26"/>
      <c r="C636" s="26"/>
      <c r="D636" s="14">
        <v>10608.6</v>
      </c>
      <c r="E636" s="13" t="s">
        <v>901</v>
      </c>
      <c r="F636" s="27">
        <v>45589</v>
      </c>
      <c r="G636" s="27">
        <v>45128</v>
      </c>
      <c r="H636" s="14">
        <v>179230.16</v>
      </c>
      <c r="I636" s="15">
        <v>1</v>
      </c>
      <c r="J636" s="13" t="s">
        <v>310</v>
      </c>
      <c r="K636" s="36">
        <f>D636*VLOOKUP(L636,Assumptions!$B$5:$C$11,2,FALSE)</f>
        <v>10608.6</v>
      </c>
      <c r="L636" s="39" t="s">
        <v>4883</v>
      </c>
      <c r="M636" s="46">
        <f>DATE(YEAR(F636),MONTH(F636),1)</f>
        <v>45566</v>
      </c>
      <c r="N636" s="47" t="str">
        <f>IF(B636="",N635,B636)</f>
        <v>Forester Equity Ltd</v>
      </c>
    </row>
    <row r="637" spans="1:14" ht="15.75" x14ac:dyDescent="0.5">
      <c r="A637" s="7"/>
      <c r="B637" s="26"/>
      <c r="C637" s="26"/>
      <c r="D637" s="14">
        <v>12338.17</v>
      </c>
      <c r="E637" s="13" t="s">
        <v>902</v>
      </c>
      <c r="F637" s="27">
        <v>45589</v>
      </c>
      <c r="G637" s="27">
        <v>45128</v>
      </c>
      <c r="H637" s="14">
        <v>179807.3</v>
      </c>
      <c r="I637" s="15">
        <v>1</v>
      </c>
      <c r="J637" s="13" t="s">
        <v>318</v>
      </c>
      <c r="K637" s="36">
        <f>D637*VLOOKUP(L637,Assumptions!$B$5:$C$11,2,FALSE)</f>
        <v>12338.17</v>
      </c>
      <c r="L637" s="39" t="s">
        <v>4883</v>
      </c>
      <c r="M637" s="46">
        <f>DATE(YEAR(F637),MONTH(F637),1)</f>
        <v>45566</v>
      </c>
      <c r="N637" s="47" t="str">
        <f>IF(B637="",N636,B637)</f>
        <v>Forester Equity Ltd</v>
      </c>
    </row>
    <row r="638" spans="1:14" ht="15.75" x14ac:dyDescent="0.5">
      <c r="A638" s="7"/>
      <c r="B638" s="26"/>
      <c r="C638" s="26"/>
      <c r="D638" s="14">
        <v>11112.91</v>
      </c>
      <c r="E638" s="13" t="s">
        <v>903</v>
      </c>
      <c r="F638" s="27">
        <v>45589</v>
      </c>
      <c r="G638" s="27">
        <v>45128</v>
      </c>
      <c r="H638" s="14">
        <v>152598.09</v>
      </c>
      <c r="I638" s="15">
        <v>1</v>
      </c>
      <c r="J638" s="13" t="s">
        <v>309</v>
      </c>
      <c r="K638" s="36">
        <f>D638*VLOOKUP(L638,Assumptions!$B$5:$C$11,2,FALSE)</f>
        <v>11112.91</v>
      </c>
      <c r="L638" s="39" t="s">
        <v>4883</v>
      </c>
      <c r="M638" s="46">
        <f>DATE(YEAR(F638),MONTH(F638),1)</f>
        <v>45566</v>
      </c>
      <c r="N638" s="47" t="str">
        <f>IF(B638="",N637,B638)</f>
        <v>Forester Equity Ltd</v>
      </c>
    </row>
    <row r="639" spans="1:14" ht="15.75" x14ac:dyDescent="0.5">
      <c r="A639" s="7"/>
      <c r="B639" s="26"/>
      <c r="C639" s="26"/>
      <c r="D639" s="14">
        <v>2792.99</v>
      </c>
      <c r="E639" s="13" t="s">
        <v>904</v>
      </c>
      <c r="F639" s="27">
        <v>45359</v>
      </c>
      <c r="G639" s="27">
        <v>45204</v>
      </c>
      <c r="H639" s="14">
        <v>203200.45</v>
      </c>
      <c r="I639" s="15">
        <v>1</v>
      </c>
      <c r="J639" s="13" t="s">
        <v>300</v>
      </c>
      <c r="K639" s="36">
        <f>D639*VLOOKUP(L639,Assumptions!$B$5:$C$11,2,FALSE)</f>
        <v>2792.99</v>
      </c>
      <c r="L639" s="39" t="s">
        <v>4883</v>
      </c>
      <c r="M639" s="46">
        <f>DATE(YEAR(F639),MONTH(F639),1)</f>
        <v>45352</v>
      </c>
      <c r="N639" s="47" t="str">
        <f>IF(B639="",N638,B639)</f>
        <v>Forester Equity Ltd</v>
      </c>
    </row>
    <row r="640" spans="1:14" ht="15.75" x14ac:dyDescent="0.5">
      <c r="A640" s="7"/>
      <c r="B640" s="25" t="s">
        <v>66</v>
      </c>
      <c r="C640" s="25"/>
      <c r="D640" s="14">
        <v>770.99</v>
      </c>
      <c r="E640" s="13" t="s">
        <v>905</v>
      </c>
      <c r="F640" s="27">
        <v>44761</v>
      </c>
      <c r="G640" s="27">
        <v>44754</v>
      </c>
      <c r="H640" s="14">
        <v>469.49</v>
      </c>
      <c r="I640" s="15">
        <v>2</v>
      </c>
      <c r="J640" s="13" t="s">
        <v>313</v>
      </c>
      <c r="K640" s="36">
        <f>D640*VLOOKUP(L640,Assumptions!$B$5:$C$11,2,FALSE)</f>
        <v>770.99</v>
      </c>
      <c r="L640" s="39" t="s">
        <v>4883</v>
      </c>
      <c r="M640" s="46">
        <f>DATE(YEAR(F640),MONTH(F640),1)</f>
        <v>44743</v>
      </c>
      <c r="N640" s="47" t="str">
        <f>IF(B640="",N639,B640)</f>
        <v>Briar Securities Ltd</v>
      </c>
    </row>
    <row r="641" spans="1:14" ht="15.75" x14ac:dyDescent="0.5">
      <c r="A641" s="7"/>
      <c r="B641" s="25" t="s">
        <v>67</v>
      </c>
      <c r="C641" s="25"/>
      <c r="D641" s="14">
        <v>6926.49</v>
      </c>
      <c r="E641" s="13" t="s">
        <v>906</v>
      </c>
      <c r="F641" s="27">
        <v>44809</v>
      </c>
      <c r="G641" s="27">
        <v>44622</v>
      </c>
      <c r="H641" s="14">
        <v>5035.2700000000004</v>
      </c>
      <c r="I641" s="15">
        <v>1</v>
      </c>
      <c r="J641" s="13" t="s">
        <v>307</v>
      </c>
      <c r="K641" s="36">
        <f>D641*VLOOKUP(L641,Assumptions!$B$5:$C$11,2,FALSE)</f>
        <v>6926.49</v>
      </c>
      <c r="L641" s="39" t="s">
        <v>4883</v>
      </c>
      <c r="M641" s="46">
        <f>DATE(YEAR(F641),MONTH(F641),1)</f>
        <v>44805</v>
      </c>
      <c r="N641" s="47" t="str">
        <f>IF(B641="",N640,B641)</f>
        <v>Rosemont Investments Inc</v>
      </c>
    </row>
    <row r="642" spans="1:14" ht="15.75" x14ac:dyDescent="0.5">
      <c r="A642" s="7"/>
      <c r="B642" s="26"/>
      <c r="C642" s="26"/>
      <c r="D642" s="14">
        <v>7153.68</v>
      </c>
      <c r="E642" s="13" t="s">
        <v>907</v>
      </c>
      <c r="F642" s="27">
        <v>44809</v>
      </c>
      <c r="G642" s="27">
        <v>44622</v>
      </c>
      <c r="H642" s="14">
        <v>4773.08</v>
      </c>
      <c r="I642" s="15">
        <v>2</v>
      </c>
      <c r="J642" s="13" t="s">
        <v>317</v>
      </c>
      <c r="K642" s="36">
        <f>D642*VLOOKUP(L642,Assumptions!$B$5:$C$11,2,FALSE)</f>
        <v>7153.68</v>
      </c>
      <c r="L642" s="39" t="s">
        <v>4883</v>
      </c>
      <c r="M642" s="46">
        <f>DATE(YEAR(F642),MONTH(F642),1)</f>
        <v>44805</v>
      </c>
      <c r="N642" s="47" t="str">
        <f>IF(B642="",N641,B642)</f>
        <v>Rosemont Investments Inc</v>
      </c>
    </row>
    <row r="643" spans="1:14" ht="15.75" x14ac:dyDescent="0.5">
      <c r="A643" s="7"/>
      <c r="B643" s="25" t="s">
        <v>68</v>
      </c>
      <c r="C643" s="25"/>
      <c r="D643" s="14">
        <v>4735.3599999999997</v>
      </c>
      <c r="E643" s="13" t="s">
        <v>908</v>
      </c>
      <c r="F643" s="27">
        <v>45807</v>
      </c>
      <c r="G643" s="27">
        <v>45736</v>
      </c>
      <c r="H643" s="14">
        <v>0</v>
      </c>
      <c r="I643" s="15">
        <v>1</v>
      </c>
      <c r="J643" s="13" t="s">
        <v>300</v>
      </c>
      <c r="K643" s="36">
        <f>D643*VLOOKUP(L643,Assumptions!$B$5:$C$11,2,FALSE)</f>
        <v>4735.3599999999997</v>
      </c>
      <c r="L643" s="39" t="s">
        <v>4883</v>
      </c>
      <c r="M643" s="46">
        <f>DATE(YEAR(F643),MONTH(F643),1)</f>
        <v>45778</v>
      </c>
      <c r="N643" s="47" t="str">
        <f>IF(B643="",N642,B643)</f>
        <v>Whitaker Global AG</v>
      </c>
    </row>
    <row r="644" spans="1:14" ht="15.75" x14ac:dyDescent="0.5">
      <c r="A644" s="7"/>
      <c r="B644" s="25" t="s">
        <v>69</v>
      </c>
      <c r="C644" s="25"/>
      <c r="D644" s="12">
        <v>537.75</v>
      </c>
      <c r="E644" s="13" t="s">
        <v>909</v>
      </c>
      <c r="F644" s="27">
        <v>44696</v>
      </c>
      <c r="G644" s="27">
        <v>44676</v>
      </c>
      <c r="H644" s="14">
        <v>471.99</v>
      </c>
      <c r="I644" s="15">
        <v>1</v>
      </c>
      <c r="J644" s="13" t="s">
        <v>316</v>
      </c>
      <c r="K644" s="36">
        <f>D644*VLOOKUP(L644,Assumptions!$B$5:$C$11,2,FALSE)</f>
        <v>18.444824999999998</v>
      </c>
      <c r="L644" s="39" t="s">
        <v>4889</v>
      </c>
      <c r="M644" s="46">
        <f>DATE(YEAR(F644),MONTH(F644),1)</f>
        <v>44682</v>
      </c>
      <c r="N644" s="47" t="str">
        <f>IF(B644="",N643,B644)</f>
        <v>Sterling Investments LLC</v>
      </c>
    </row>
    <row r="645" spans="1:14" ht="15.75" x14ac:dyDescent="0.5">
      <c r="A645" s="7"/>
      <c r="B645" s="25" t="s">
        <v>70</v>
      </c>
      <c r="C645" s="25"/>
      <c r="D645" s="14">
        <v>675.88</v>
      </c>
      <c r="E645" s="13" t="s">
        <v>910</v>
      </c>
      <c r="F645" s="27">
        <v>45412</v>
      </c>
      <c r="G645" s="27">
        <v>45400</v>
      </c>
      <c r="H645" s="14">
        <v>0</v>
      </c>
      <c r="I645" s="15">
        <v>1</v>
      </c>
      <c r="J645" s="13" t="s">
        <v>307</v>
      </c>
      <c r="K645" s="36">
        <f>D645*VLOOKUP(L645,Assumptions!$B$5:$C$11,2,FALSE)</f>
        <v>675.88</v>
      </c>
      <c r="L645" s="39" t="s">
        <v>4883</v>
      </c>
      <c r="M645" s="46">
        <f>DATE(YEAR(F645),MONTH(F645),1)</f>
        <v>45383</v>
      </c>
      <c r="N645" s="47" t="str">
        <f>IF(B645="",N644,B645)</f>
        <v>Zenith Wealth LLP</v>
      </c>
    </row>
    <row r="646" spans="1:14" ht="15.75" x14ac:dyDescent="0.5">
      <c r="A646" s="7"/>
      <c r="B646" s="26"/>
      <c r="C646" s="26"/>
      <c r="D646" s="14">
        <v>36.58</v>
      </c>
      <c r="E646" s="13" t="s">
        <v>911</v>
      </c>
      <c r="F646" s="27">
        <v>45614</v>
      </c>
      <c r="G646" s="27">
        <v>45566</v>
      </c>
      <c r="H646" s="14">
        <v>0</v>
      </c>
      <c r="I646" s="15">
        <v>1</v>
      </c>
      <c r="J646" s="13" t="s">
        <v>318</v>
      </c>
      <c r="K646" s="36">
        <f>D646*VLOOKUP(L646,Assumptions!$B$5:$C$11,2,FALSE)</f>
        <v>36.58</v>
      </c>
      <c r="L646" s="39" t="s">
        <v>4883</v>
      </c>
      <c r="M646" s="46">
        <f>DATE(YEAR(F646),MONTH(F646),1)</f>
        <v>45597</v>
      </c>
      <c r="N646" s="47" t="str">
        <f>IF(B646="",N645,B646)</f>
        <v>Zenith Wealth LLP</v>
      </c>
    </row>
    <row r="647" spans="1:14" ht="15.75" x14ac:dyDescent="0.5">
      <c r="A647" s="7"/>
      <c r="B647" s="25" t="s">
        <v>71</v>
      </c>
      <c r="C647" s="25"/>
      <c r="D647" s="14">
        <v>30444.22</v>
      </c>
      <c r="E647" s="13" t="s">
        <v>912</v>
      </c>
      <c r="F647" s="27">
        <v>44808</v>
      </c>
      <c r="G647" s="27">
        <v>44580</v>
      </c>
      <c r="H647" s="14">
        <v>47968.79</v>
      </c>
      <c r="I647" s="15">
        <v>8</v>
      </c>
      <c r="J647" s="13" t="s">
        <v>300</v>
      </c>
      <c r="K647" s="36">
        <f>D647*VLOOKUP(L647,Assumptions!$B$5:$C$11,2,FALSE)</f>
        <v>30444.22</v>
      </c>
      <c r="L647" s="39" t="s">
        <v>4883</v>
      </c>
      <c r="M647" s="46">
        <f>DATE(YEAR(F647),MONTH(F647),1)</f>
        <v>44805</v>
      </c>
      <c r="N647" s="47" t="str">
        <f>IF(B647="",N646,B647)</f>
        <v>Northbridge Trust LLC</v>
      </c>
    </row>
    <row r="648" spans="1:14" ht="15.75" x14ac:dyDescent="0.5">
      <c r="A648" s="7"/>
      <c r="B648" s="26"/>
      <c r="C648" s="26"/>
      <c r="D648" s="14">
        <v>27223.08</v>
      </c>
      <c r="E648" s="13" t="s">
        <v>913</v>
      </c>
      <c r="F648" s="27">
        <v>44808</v>
      </c>
      <c r="G648" s="27">
        <v>44580</v>
      </c>
      <c r="H648" s="14">
        <v>53625.21</v>
      </c>
      <c r="I648" s="15">
        <v>1</v>
      </c>
      <c r="J648" s="13" t="s">
        <v>301</v>
      </c>
      <c r="K648" s="36">
        <f>D648*VLOOKUP(L648,Assumptions!$B$5:$C$11,2,FALSE)</f>
        <v>27223.08</v>
      </c>
      <c r="L648" s="39" t="s">
        <v>4883</v>
      </c>
      <c r="M648" s="46">
        <f>DATE(YEAR(F648),MONTH(F648),1)</f>
        <v>44805</v>
      </c>
      <c r="N648" s="47" t="str">
        <f>IF(B648="",N647,B648)</f>
        <v>Northbridge Trust LLC</v>
      </c>
    </row>
    <row r="649" spans="1:14" ht="15.75" x14ac:dyDescent="0.5">
      <c r="A649" s="7"/>
      <c r="B649" s="26"/>
      <c r="C649" s="26"/>
      <c r="D649" s="14">
        <v>28618.67</v>
      </c>
      <c r="E649" s="13" t="s">
        <v>914</v>
      </c>
      <c r="F649" s="27">
        <v>44808</v>
      </c>
      <c r="G649" s="27">
        <v>44580</v>
      </c>
      <c r="H649" s="14">
        <v>53533.8</v>
      </c>
      <c r="I649" s="15">
        <v>5</v>
      </c>
      <c r="J649" s="13" t="s">
        <v>305</v>
      </c>
      <c r="K649" s="36">
        <f>D649*VLOOKUP(L649,Assumptions!$B$5:$C$11,2,FALSE)</f>
        <v>28618.67</v>
      </c>
      <c r="L649" s="39" t="s">
        <v>4883</v>
      </c>
      <c r="M649" s="46">
        <f>DATE(YEAR(F649),MONTH(F649),1)</f>
        <v>44805</v>
      </c>
      <c r="N649" s="47" t="str">
        <f>IF(B649="",N648,B649)</f>
        <v>Northbridge Trust LLC</v>
      </c>
    </row>
    <row r="650" spans="1:14" ht="15.75" x14ac:dyDescent="0.5">
      <c r="A650" s="7"/>
      <c r="B650" s="26"/>
      <c r="C650" s="26"/>
      <c r="D650" s="14">
        <v>8996.1</v>
      </c>
      <c r="E650" s="13" t="s">
        <v>915</v>
      </c>
      <c r="F650" s="27">
        <v>44971</v>
      </c>
      <c r="G650" s="27">
        <v>44868</v>
      </c>
      <c r="H650" s="14">
        <v>57997.69</v>
      </c>
      <c r="I650" s="15">
        <v>4</v>
      </c>
      <c r="J650" s="13" t="s">
        <v>300</v>
      </c>
      <c r="K650" s="36">
        <f>D650*VLOOKUP(L650,Assumptions!$B$5:$C$11,2,FALSE)</f>
        <v>8996.1</v>
      </c>
      <c r="L650" s="39" t="s">
        <v>4883</v>
      </c>
      <c r="M650" s="46">
        <f>DATE(YEAR(F650),MONTH(F650),1)</f>
        <v>44958</v>
      </c>
      <c r="N650" s="47" t="str">
        <f>IF(B650="",N649,B650)</f>
        <v>Northbridge Trust LLC</v>
      </c>
    </row>
    <row r="651" spans="1:14" ht="15.75" x14ac:dyDescent="0.5">
      <c r="A651" s="7"/>
      <c r="B651" s="26"/>
      <c r="C651" s="26"/>
      <c r="D651" s="14">
        <v>5000.95</v>
      </c>
      <c r="E651" s="13" t="s">
        <v>916</v>
      </c>
      <c r="F651" s="27">
        <v>44853</v>
      </c>
      <c r="G651" s="27">
        <v>44833</v>
      </c>
      <c r="H651" s="14">
        <v>48472.08</v>
      </c>
      <c r="I651" s="15">
        <v>2</v>
      </c>
      <c r="J651" s="13" t="s">
        <v>300</v>
      </c>
      <c r="K651" s="36">
        <f>D651*VLOOKUP(L651,Assumptions!$B$5:$C$11,2,FALSE)</f>
        <v>5000.95</v>
      </c>
      <c r="L651" s="39" t="s">
        <v>4883</v>
      </c>
      <c r="M651" s="46">
        <f>DATE(YEAR(F651),MONTH(F651),1)</f>
        <v>44835</v>
      </c>
      <c r="N651" s="47" t="str">
        <f>IF(B651="",N650,B651)</f>
        <v>Northbridge Trust LLC</v>
      </c>
    </row>
    <row r="652" spans="1:14" ht="15.75" x14ac:dyDescent="0.5">
      <c r="A652" s="7"/>
      <c r="B652" s="26"/>
      <c r="C652" s="26"/>
      <c r="D652" s="14">
        <v>4650.12</v>
      </c>
      <c r="E652" s="13" t="s">
        <v>917</v>
      </c>
      <c r="F652" s="27">
        <v>44903</v>
      </c>
      <c r="G652" s="27">
        <v>44882</v>
      </c>
      <c r="H652" s="14">
        <v>46757.120000000003</v>
      </c>
      <c r="I652" s="15">
        <v>1.5</v>
      </c>
      <c r="J652" s="13" t="s">
        <v>300</v>
      </c>
      <c r="K652" s="36">
        <f>D652*VLOOKUP(L652,Assumptions!$B$5:$C$11,2,FALSE)</f>
        <v>4650.12</v>
      </c>
      <c r="L652" s="39" t="s">
        <v>4883</v>
      </c>
      <c r="M652" s="46">
        <f>DATE(YEAR(F652),MONTH(F652),1)</f>
        <v>44896</v>
      </c>
      <c r="N652" s="47" t="str">
        <f>IF(B652="",N651,B652)</f>
        <v>Northbridge Trust LLC</v>
      </c>
    </row>
    <row r="653" spans="1:14" ht="15.75" x14ac:dyDescent="0.5">
      <c r="A653" s="7"/>
      <c r="B653" s="26"/>
      <c r="C653" s="26"/>
      <c r="D653" s="14">
        <v>4284.2</v>
      </c>
      <c r="E653" s="13" t="s">
        <v>918</v>
      </c>
      <c r="F653" s="27">
        <v>45156</v>
      </c>
      <c r="G653" s="27">
        <v>45154</v>
      </c>
      <c r="H653" s="14">
        <v>47158.35</v>
      </c>
      <c r="I653" s="15">
        <v>1</v>
      </c>
      <c r="J653" s="13" t="s">
        <v>301</v>
      </c>
      <c r="K653" s="36">
        <f>D653*VLOOKUP(L653,Assumptions!$B$5:$C$11,2,FALSE)</f>
        <v>4284.2</v>
      </c>
      <c r="L653" s="39" t="s">
        <v>4883</v>
      </c>
      <c r="M653" s="46">
        <f>DATE(YEAR(F653),MONTH(F653),1)</f>
        <v>45139</v>
      </c>
      <c r="N653" s="47" t="str">
        <f>IF(B653="",N652,B653)</f>
        <v>Northbridge Trust LLC</v>
      </c>
    </row>
    <row r="654" spans="1:14" ht="15.75" x14ac:dyDescent="0.5">
      <c r="A654" s="7"/>
      <c r="B654" s="26"/>
      <c r="C654" s="26"/>
      <c r="D654" s="14">
        <v>6363.14</v>
      </c>
      <c r="E654" s="13" t="s">
        <v>919</v>
      </c>
      <c r="F654" s="27">
        <v>45551</v>
      </c>
      <c r="G654" s="27">
        <v>45223</v>
      </c>
      <c r="H654" s="14">
        <v>59429.59</v>
      </c>
      <c r="I654" s="15">
        <v>1</v>
      </c>
      <c r="J654" s="13" t="s">
        <v>301</v>
      </c>
      <c r="K654" s="36">
        <f>D654*VLOOKUP(L654,Assumptions!$B$5:$C$11,2,FALSE)</f>
        <v>6363.14</v>
      </c>
      <c r="L654" s="39" t="s">
        <v>4883</v>
      </c>
      <c r="M654" s="46">
        <f>DATE(YEAR(F654),MONTH(F654),1)</f>
        <v>45536</v>
      </c>
      <c r="N654" s="47" t="str">
        <f>IF(B654="",N653,B654)</f>
        <v>Northbridge Trust LLC</v>
      </c>
    </row>
    <row r="655" spans="1:14" ht="15.75" x14ac:dyDescent="0.5">
      <c r="A655" s="7"/>
      <c r="B655" s="26"/>
      <c r="C655" s="26"/>
      <c r="D655" s="14">
        <v>10065.27</v>
      </c>
      <c r="E655" s="13" t="s">
        <v>920</v>
      </c>
      <c r="F655" s="27">
        <v>45915</v>
      </c>
      <c r="G655" s="27">
        <v>45422</v>
      </c>
      <c r="H655" s="14">
        <v>67847.69</v>
      </c>
      <c r="I655" s="15">
        <v>3</v>
      </c>
      <c r="J655" s="13" t="s">
        <v>300</v>
      </c>
      <c r="K655" s="36">
        <f>D655*VLOOKUP(L655,Assumptions!$B$5:$C$11,2,FALSE)</f>
        <v>10065.27</v>
      </c>
      <c r="L655" s="39" t="s">
        <v>4883</v>
      </c>
      <c r="M655" s="46">
        <f>DATE(YEAR(F655),MONTH(F655),1)</f>
        <v>45901</v>
      </c>
      <c r="N655" s="47" t="str">
        <f>IF(B655="",N654,B655)</f>
        <v>Northbridge Trust LLC</v>
      </c>
    </row>
    <row r="656" spans="1:14" ht="15.75" x14ac:dyDescent="0.5">
      <c r="A656" s="7"/>
      <c r="B656" s="26"/>
      <c r="C656" s="26"/>
      <c r="D656" s="14">
        <v>9680.01</v>
      </c>
      <c r="E656" s="13" t="s">
        <v>921</v>
      </c>
      <c r="F656" s="27">
        <v>45596</v>
      </c>
      <c r="G656" s="27">
        <v>45447</v>
      </c>
      <c r="H656" s="14">
        <v>52841.49</v>
      </c>
      <c r="I656" s="15">
        <v>3</v>
      </c>
      <c r="J656" s="13" t="s">
        <v>300</v>
      </c>
      <c r="K656" s="36">
        <f>D656*VLOOKUP(L656,Assumptions!$B$5:$C$11,2,FALSE)</f>
        <v>9680.01</v>
      </c>
      <c r="L656" s="39" t="s">
        <v>4883</v>
      </c>
      <c r="M656" s="46">
        <f>DATE(YEAR(F656),MONTH(F656),1)</f>
        <v>45566</v>
      </c>
      <c r="N656" s="47" t="str">
        <f>IF(B656="",N655,B656)</f>
        <v>Northbridge Trust LLC</v>
      </c>
    </row>
    <row r="657" spans="1:14" ht="15.75" x14ac:dyDescent="0.5">
      <c r="A657" s="7"/>
      <c r="B657" s="26"/>
      <c r="C657" s="26"/>
      <c r="D657" s="14">
        <v>10095.08</v>
      </c>
      <c r="E657" s="13" t="s">
        <v>922</v>
      </c>
      <c r="F657" s="27">
        <v>45539</v>
      </c>
      <c r="G657" s="27">
        <v>45523</v>
      </c>
      <c r="H657" s="14">
        <v>48193.56</v>
      </c>
      <c r="I657" s="15">
        <v>3</v>
      </c>
      <c r="J657" s="13" t="s">
        <v>300</v>
      </c>
      <c r="K657" s="36">
        <f>D657*VLOOKUP(L657,Assumptions!$B$5:$C$11,2,FALSE)</f>
        <v>10095.08</v>
      </c>
      <c r="L657" s="39" t="s">
        <v>4883</v>
      </c>
      <c r="M657" s="46">
        <f>DATE(YEAR(F657),MONTH(F657),1)</f>
        <v>45536</v>
      </c>
      <c r="N657" s="47" t="str">
        <f>IF(B657="",N656,B657)</f>
        <v>Northbridge Trust LLC</v>
      </c>
    </row>
    <row r="658" spans="1:14" ht="15.75" x14ac:dyDescent="0.5">
      <c r="A658" s="7"/>
      <c r="B658" s="26"/>
      <c r="C658" s="26"/>
      <c r="D658" s="14">
        <v>3586.53</v>
      </c>
      <c r="E658" s="13" t="s">
        <v>921</v>
      </c>
      <c r="F658" s="27">
        <v>45575</v>
      </c>
      <c r="G658" s="27">
        <v>45532</v>
      </c>
      <c r="H658" s="14">
        <v>48321.97</v>
      </c>
      <c r="I658" s="15">
        <v>1</v>
      </c>
      <c r="J658" s="13" t="s">
        <v>300</v>
      </c>
      <c r="K658" s="36">
        <f>D658*VLOOKUP(L658,Assumptions!$B$5:$C$11,2,FALSE)</f>
        <v>3586.53</v>
      </c>
      <c r="L658" s="39" t="s">
        <v>4883</v>
      </c>
      <c r="M658" s="46">
        <f>DATE(YEAR(F658),MONTH(F658),1)</f>
        <v>45566</v>
      </c>
      <c r="N658" s="47" t="str">
        <f>IF(B658="",N657,B658)</f>
        <v>Northbridge Trust LLC</v>
      </c>
    </row>
    <row r="659" spans="1:14" ht="15.75" x14ac:dyDescent="0.5">
      <c r="A659" s="7"/>
      <c r="B659" s="26"/>
      <c r="C659" s="26"/>
      <c r="D659" s="14">
        <v>4512.66</v>
      </c>
      <c r="E659" s="13" t="s">
        <v>923</v>
      </c>
      <c r="F659" s="27">
        <v>45916</v>
      </c>
      <c r="G659" s="27">
        <v>45615</v>
      </c>
      <c r="H659" s="14">
        <v>66848.240000000005</v>
      </c>
      <c r="I659" s="15">
        <v>50</v>
      </c>
      <c r="J659" s="13" t="s">
        <v>301</v>
      </c>
      <c r="K659" s="36">
        <f>D659*VLOOKUP(L659,Assumptions!$B$5:$C$11,2,FALSE)</f>
        <v>4512.66</v>
      </c>
      <c r="L659" s="39" t="s">
        <v>4883</v>
      </c>
      <c r="M659" s="46">
        <f>DATE(YEAR(F659),MONTH(F659),1)</f>
        <v>45901</v>
      </c>
      <c r="N659" s="47" t="str">
        <f>IF(B659="",N658,B659)</f>
        <v>Northbridge Trust LLC</v>
      </c>
    </row>
    <row r="660" spans="1:14" ht="15.75" x14ac:dyDescent="0.5">
      <c r="A660" s="7"/>
      <c r="B660" s="26"/>
      <c r="C660" s="26"/>
      <c r="D660" s="14">
        <v>1300.58</v>
      </c>
      <c r="E660" s="13" t="s">
        <v>924</v>
      </c>
      <c r="F660" s="27">
        <v>45840</v>
      </c>
      <c r="G660" s="27">
        <v>45807</v>
      </c>
      <c r="H660" s="14">
        <v>41637.410000000003</v>
      </c>
      <c r="I660" s="15">
        <v>0.6</v>
      </c>
      <c r="J660" s="13" t="s">
        <v>307</v>
      </c>
      <c r="K660" s="36">
        <f>D660*VLOOKUP(L660,Assumptions!$B$5:$C$11,2,FALSE)</f>
        <v>1300.58</v>
      </c>
      <c r="L660" s="39" t="s">
        <v>4883</v>
      </c>
      <c r="M660" s="46">
        <f>DATE(YEAR(F660),MONTH(F660),1)</f>
        <v>45839</v>
      </c>
      <c r="N660" s="47" t="str">
        <f>IF(B660="",N659,B660)</f>
        <v>Northbridge Trust LLC</v>
      </c>
    </row>
    <row r="661" spans="1:14" ht="15.75" x14ac:dyDescent="0.5">
      <c r="A661" s="7"/>
      <c r="B661" s="25" t="s">
        <v>72</v>
      </c>
      <c r="C661" s="25"/>
      <c r="D661" s="14">
        <v>12698.14</v>
      </c>
      <c r="E661" s="13" t="s">
        <v>925</v>
      </c>
      <c r="F661" s="27">
        <v>44697</v>
      </c>
      <c r="G661" s="27">
        <v>44586</v>
      </c>
      <c r="H661" s="14">
        <v>14237.27</v>
      </c>
      <c r="I661" s="15">
        <v>3</v>
      </c>
      <c r="J661" s="13" t="s">
        <v>300</v>
      </c>
      <c r="K661" s="36">
        <f>D661*VLOOKUP(L661,Assumptions!$B$5:$C$11,2,FALSE)</f>
        <v>12698.14</v>
      </c>
      <c r="L661" s="39" t="s">
        <v>4883</v>
      </c>
      <c r="M661" s="46">
        <f>DATE(YEAR(F661),MONTH(F661),1)</f>
        <v>44682</v>
      </c>
      <c r="N661" s="47" t="str">
        <f>IF(B661="",N660,B661)</f>
        <v>Juniper Asset Management</v>
      </c>
    </row>
    <row r="662" spans="1:14" ht="15.75" x14ac:dyDescent="0.5">
      <c r="A662" s="7"/>
      <c r="B662" s="26"/>
      <c r="C662" s="26"/>
      <c r="D662" s="14">
        <v>11527.43</v>
      </c>
      <c r="E662" s="13" t="s">
        <v>926</v>
      </c>
      <c r="F662" s="27">
        <v>44697</v>
      </c>
      <c r="G662" s="27">
        <v>44586</v>
      </c>
      <c r="H662" s="14">
        <v>15380.49</v>
      </c>
      <c r="I662" s="15">
        <v>3</v>
      </c>
      <c r="J662" s="13" t="s">
        <v>301</v>
      </c>
      <c r="K662" s="36">
        <f>D662*VLOOKUP(L662,Assumptions!$B$5:$C$11,2,FALSE)</f>
        <v>11527.43</v>
      </c>
      <c r="L662" s="39" t="s">
        <v>4883</v>
      </c>
      <c r="M662" s="46">
        <f>DATE(YEAR(F662),MONTH(F662),1)</f>
        <v>44682</v>
      </c>
      <c r="N662" s="47" t="str">
        <f>IF(B662="",N661,B662)</f>
        <v>Juniper Asset Management</v>
      </c>
    </row>
    <row r="663" spans="1:14" ht="15.75" x14ac:dyDescent="0.5">
      <c r="A663" s="7"/>
      <c r="B663" s="25" t="s">
        <v>73</v>
      </c>
      <c r="C663" s="25"/>
      <c r="D663" s="12">
        <v>15213.49</v>
      </c>
      <c r="E663" s="13" t="s">
        <v>927</v>
      </c>
      <c r="F663" s="27">
        <v>45565</v>
      </c>
      <c r="G663" s="27">
        <v>45506</v>
      </c>
      <c r="H663" s="14">
        <v>0</v>
      </c>
      <c r="I663" s="15">
        <v>13</v>
      </c>
      <c r="J663" s="13" t="s">
        <v>305</v>
      </c>
      <c r="K663" s="36">
        <f>D663*VLOOKUP(L663,Assumptions!$B$5:$C$11,2,FALSE)</f>
        <v>521.82270699999992</v>
      </c>
      <c r="L663" s="39" t="s">
        <v>4889</v>
      </c>
      <c r="M663" s="46">
        <f>DATE(YEAR(F663),MONTH(F663),1)</f>
        <v>45536</v>
      </c>
      <c r="N663" s="47" t="str">
        <f>IF(B663="",N662,B663)</f>
        <v>Tiverton Group Inc</v>
      </c>
    </row>
    <row r="664" spans="1:14" ht="15.75" x14ac:dyDescent="0.5">
      <c r="A664" s="7"/>
      <c r="B664" s="26"/>
      <c r="C664" s="26"/>
      <c r="D664" s="12">
        <v>14178.69</v>
      </c>
      <c r="E664" s="13" t="s">
        <v>928</v>
      </c>
      <c r="F664" s="27">
        <v>45565</v>
      </c>
      <c r="G664" s="27">
        <v>45506</v>
      </c>
      <c r="H664" s="14">
        <v>0</v>
      </c>
      <c r="I664" s="15">
        <v>1</v>
      </c>
      <c r="J664" s="13" t="s">
        <v>304</v>
      </c>
      <c r="K664" s="36">
        <f>D664*VLOOKUP(L664,Assumptions!$B$5:$C$11,2,FALSE)</f>
        <v>486.32906699999995</v>
      </c>
      <c r="L664" s="39" t="s">
        <v>4889</v>
      </c>
      <c r="M664" s="46">
        <f>DATE(YEAR(F664),MONTH(F664),1)</f>
        <v>45536</v>
      </c>
      <c r="N664" s="47" t="str">
        <f>IF(B664="",N663,B664)</f>
        <v>Tiverton Group Inc</v>
      </c>
    </row>
    <row r="665" spans="1:14" ht="15.75" x14ac:dyDescent="0.5">
      <c r="A665" s="7"/>
      <c r="B665" s="26"/>
      <c r="C665" s="26"/>
      <c r="D665" s="12">
        <v>10552.28</v>
      </c>
      <c r="E665" s="13" t="s">
        <v>929</v>
      </c>
      <c r="F665" s="27">
        <v>45565</v>
      </c>
      <c r="G665" s="27">
        <v>45506</v>
      </c>
      <c r="H665" s="14">
        <v>0</v>
      </c>
      <c r="I665" s="15">
        <v>3</v>
      </c>
      <c r="J665" s="13" t="s">
        <v>307</v>
      </c>
      <c r="K665" s="36">
        <f>D665*VLOOKUP(L665,Assumptions!$B$5:$C$11,2,FALSE)</f>
        <v>361.94320399999998</v>
      </c>
      <c r="L665" s="39" t="s">
        <v>4889</v>
      </c>
      <c r="M665" s="46">
        <f>DATE(YEAR(F665),MONTH(F665),1)</f>
        <v>45536</v>
      </c>
      <c r="N665" s="47" t="str">
        <f>IF(B665="",N664,B665)</f>
        <v>Tiverton Group Inc</v>
      </c>
    </row>
    <row r="666" spans="1:14" ht="15.75" x14ac:dyDescent="0.5">
      <c r="A666" s="7"/>
      <c r="B666" s="26"/>
      <c r="C666" s="26"/>
      <c r="D666" s="12">
        <v>10195.120000000001</v>
      </c>
      <c r="E666" s="13" t="s">
        <v>930</v>
      </c>
      <c r="F666" s="27">
        <v>45565</v>
      </c>
      <c r="G666" s="27">
        <v>45506</v>
      </c>
      <c r="H666" s="14">
        <v>0</v>
      </c>
      <c r="I666" s="15">
        <v>3</v>
      </c>
      <c r="J666" s="13" t="s">
        <v>318</v>
      </c>
      <c r="K666" s="36">
        <f>D666*VLOOKUP(L666,Assumptions!$B$5:$C$11,2,FALSE)</f>
        <v>349.69261599999999</v>
      </c>
      <c r="L666" s="39" t="s">
        <v>4889</v>
      </c>
      <c r="M666" s="46">
        <f>DATE(YEAR(F666),MONTH(F666),1)</f>
        <v>45536</v>
      </c>
      <c r="N666" s="47" t="str">
        <f>IF(B666="",N665,B666)</f>
        <v>Tiverton Group Inc</v>
      </c>
    </row>
    <row r="667" spans="1:14" ht="15.75" x14ac:dyDescent="0.5">
      <c r="A667" s="7"/>
      <c r="B667" s="26"/>
      <c r="C667" s="26"/>
      <c r="D667" s="12">
        <v>10467.15</v>
      </c>
      <c r="E667" s="13" t="s">
        <v>931</v>
      </c>
      <c r="F667" s="27">
        <v>45565</v>
      </c>
      <c r="G667" s="27">
        <v>45506</v>
      </c>
      <c r="H667" s="14">
        <v>0</v>
      </c>
      <c r="I667" s="15">
        <v>1</v>
      </c>
      <c r="J667" s="13" t="s">
        <v>310</v>
      </c>
      <c r="K667" s="36">
        <f>D667*VLOOKUP(L667,Assumptions!$B$5:$C$11,2,FALSE)</f>
        <v>359.02324499999997</v>
      </c>
      <c r="L667" s="39" t="s">
        <v>4889</v>
      </c>
      <c r="M667" s="46">
        <f>DATE(YEAR(F667),MONTH(F667),1)</f>
        <v>45536</v>
      </c>
      <c r="N667" s="47" t="str">
        <f>IF(B667="",N666,B667)</f>
        <v>Tiverton Group Inc</v>
      </c>
    </row>
    <row r="668" spans="1:14" ht="15.75" x14ac:dyDescent="0.5">
      <c r="A668" s="7"/>
      <c r="B668" s="26"/>
      <c r="C668" s="26"/>
      <c r="D668" s="12">
        <v>14360.11</v>
      </c>
      <c r="E668" s="13" t="s">
        <v>932</v>
      </c>
      <c r="F668" s="27">
        <v>45565</v>
      </c>
      <c r="G668" s="27">
        <v>45506</v>
      </c>
      <c r="H668" s="14">
        <v>0</v>
      </c>
      <c r="I668" s="15">
        <v>1</v>
      </c>
      <c r="J668" s="13" t="s">
        <v>311</v>
      </c>
      <c r="K668" s="36">
        <f>D668*VLOOKUP(L668,Assumptions!$B$5:$C$11,2,FALSE)</f>
        <v>492.55177299999997</v>
      </c>
      <c r="L668" s="39" t="s">
        <v>4889</v>
      </c>
      <c r="M668" s="46">
        <f>DATE(YEAR(F668),MONTH(F668),1)</f>
        <v>45536</v>
      </c>
      <c r="N668" s="47" t="str">
        <f>IF(B668="",N667,B668)</f>
        <v>Tiverton Group Inc</v>
      </c>
    </row>
    <row r="669" spans="1:14" ht="15.75" x14ac:dyDescent="0.5">
      <c r="A669" s="7"/>
      <c r="B669" s="25" t="s">
        <v>74</v>
      </c>
      <c r="C669" s="25"/>
      <c r="D669" s="14">
        <v>281.2</v>
      </c>
      <c r="E669" s="13" t="s">
        <v>933</v>
      </c>
      <c r="F669" s="27">
        <v>45764</v>
      </c>
      <c r="G669" s="27">
        <v>45761</v>
      </c>
      <c r="H669" s="14">
        <v>0</v>
      </c>
      <c r="I669" s="15">
        <v>1</v>
      </c>
      <c r="J669" s="13" t="s">
        <v>301</v>
      </c>
      <c r="K669" s="36">
        <f>D669*VLOOKUP(L669,Assumptions!$B$5:$C$11,2,FALSE)</f>
        <v>281.2</v>
      </c>
      <c r="L669" s="39" t="s">
        <v>4883</v>
      </c>
      <c r="M669" s="46">
        <f>DATE(YEAR(F669),MONTH(F669),1)</f>
        <v>45748</v>
      </c>
      <c r="N669" s="47" t="str">
        <f>IF(B669="",N668,B669)</f>
        <v>Elmwood Trust</v>
      </c>
    </row>
    <row r="670" spans="1:14" ht="15.75" x14ac:dyDescent="0.5">
      <c r="A670" s="7"/>
      <c r="B670" s="25" t="s">
        <v>75</v>
      </c>
      <c r="C670" s="25"/>
      <c r="D670" s="14">
        <v>1214.54</v>
      </c>
      <c r="E670" s="13" t="s">
        <v>934</v>
      </c>
      <c r="F670" s="27">
        <v>44831</v>
      </c>
      <c r="G670" s="27">
        <v>44764</v>
      </c>
      <c r="H670" s="14">
        <v>1118.5999999999999</v>
      </c>
      <c r="I670" s="15">
        <v>6</v>
      </c>
      <c r="J670" s="13" t="s">
        <v>343</v>
      </c>
      <c r="K670" s="36">
        <f>D670*VLOOKUP(L670,Assumptions!$B$5:$C$11,2,FALSE)</f>
        <v>1214.54</v>
      </c>
      <c r="L670" s="39" t="s">
        <v>4883</v>
      </c>
      <c r="M670" s="46">
        <f>DATE(YEAR(F670),MONTH(F670),1)</f>
        <v>44805</v>
      </c>
      <c r="N670" s="47" t="str">
        <f>IF(B670="",N669,B670)</f>
        <v>Linden Equity LLP</v>
      </c>
    </row>
    <row r="671" spans="1:14" ht="15.75" x14ac:dyDescent="0.5">
      <c r="A671" s="7"/>
      <c r="B671" s="25" t="s">
        <v>76</v>
      </c>
      <c r="C671" s="25"/>
      <c r="D671" s="12">
        <v>63968.14</v>
      </c>
      <c r="E671" s="13" t="s">
        <v>935</v>
      </c>
      <c r="F671" s="27">
        <v>45473</v>
      </c>
      <c r="G671" s="27">
        <v>45268</v>
      </c>
      <c r="H671" s="14">
        <v>0</v>
      </c>
      <c r="I671" s="15">
        <v>1</v>
      </c>
      <c r="J671" s="13" t="s">
        <v>317</v>
      </c>
      <c r="K671" s="36">
        <f>D671*VLOOKUP(L671,Assumptions!$B$5:$C$11,2,FALSE)</f>
        <v>2194.1072019999997</v>
      </c>
      <c r="L671" s="39" t="s">
        <v>4889</v>
      </c>
      <c r="M671" s="46">
        <f>DATE(YEAR(F671),MONTH(F671),1)</f>
        <v>45444</v>
      </c>
      <c r="N671" s="47" t="str">
        <f>IF(B671="",N670,B671)</f>
        <v>Pierpont Credit plc</v>
      </c>
    </row>
    <row r="672" spans="1:14" ht="15.75" x14ac:dyDescent="0.5">
      <c r="A672" s="7"/>
      <c r="B672" s="26"/>
      <c r="C672" s="26"/>
      <c r="D672" s="12">
        <v>76959.64</v>
      </c>
      <c r="E672" s="13" t="s">
        <v>935</v>
      </c>
      <c r="F672" s="27">
        <v>45473</v>
      </c>
      <c r="G672" s="27">
        <v>45268</v>
      </c>
      <c r="H672" s="14">
        <v>0</v>
      </c>
      <c r="I672" s="15">
        <v>1</v>
      </c>
      <c r="J672" s="13" t="s">
        <v>317</v>
      </c>
      <c r="K672" s="36">
        <f>D672*VLOOKUP(L672,Assumptions!$B$5:$C$11,2,FALSE)</f>
        <v>2639.7156519999999</v>
      </c>
      <c r="L672" s="39" t="s">
        <v>4889</v>
      </c>
      <c r="M672" s="46">
        <f>DATE(YEAR(F672),MONTH(F672),1)</f>
        <v>45444</v>
      </c>
      <c r="N672" s="47" t="str">
        <f>IF(B672="",N671,B672)</f>
        <v>Pierpont Credit plc</v>
      </c>
    </row>
    <row r="673" spans="1:14" ht="15.75" x14ac:dyDescent="0.5">
      <c r="A673" s="7"/>
      <c r="B673" s="26"/>
      <c r="C673" s="26"/>
      <c r="D673" s="12">
        <v>62754.22</v>
      </c>
      <c r="E673" s="13" t="s">
        <v>935</v>
      </c>
      <c r="F673" s="27">
        <v>45473</v>
      </c>
      <c r="G673" s="27">
        <v>45268</v>
      </c>
      <c r="H673" s="14">
        <v>0</v>
      </c>
      <c r="I673" s="15">
        <v>1</v>
      </c>
      <c r="J673" s="13" t="s">
        <v>317</v>
      </c>
      <c r="K673" s="36">
        <f>D673*VLOOKUP(L673,Assumptions!$B$5:$C$11,2,FALSE)</f>
        <v>2152.4697459999998</v>
      </c>
      <c r="L673" s="39" t="s">
        <v>4889</v>
      </c>
      <c r="M673" s="46">
        <f>DATE(YEAR(F673),MONTH(F673),1)</f>
        <v>45444</v>
      </c>
      <c r="N673" s="47" t="str">
        <f>IF(B673="",N672,B673)</f>
        <v>Pierpont Credit plc</v>
      </c>
    </row>
    <row r="674" spans="1:14" ht="15.75" x14ac:dyDescent="0.5">
      <c r="A674" s="7"/>
      <c r="B674" s="26"/>
      <c r="C674" s="26"/>
      <c r="D674" s="12">
        <v>14778.56</v>
      </c>
      <c r="E674" s="13" t="s">
        <v>936</v>
      </c>
      <c r="F674" s="27">
        <v>45657</v>
      </c>
      <c r="G674" s="27">
        <v>45400</v>
      </c>
      <c r="H674" s="14">
        <v>0</v>
      </c>
      <c r="I674" s="15">
        <v>213</v>
      </c>
      <c r="J674" s="13" t="s">
        <v>301</v>
      </c>
      <c r="K674" s="36">
        <f>D674*VLOOKUP(L674,Assumptions!$B$5:$C$11,2,FALSE)</f>
        <v>506.90460799999994</v>
      </c>
      <c r="L674" s="39" t="s">
        <v>4889</v>
      </c>
      <c r="M674" s="46">
        <f>DATE(YEAR(F674),MONTH(F674),1)</f>
        <v>45627</v>
      </c>
      <c r="N674" s="47" t="str">
        <f>IF(B674="",N673,B674)</f>
        <v>Pierpont Credit plc</v>
      </c>
    </row>
    <row r="675" spans="1:14" ht="15.75" x14ac:dyDescent="0.5">
      <c r="A675" s="7"/>
      <c r="B675" s="26"/>
      <c r="C675" s="26"/>
      <c r="D675" s="12">
        <v>20308.830000000002</v>
      </c>
      <c r="E675" s="13" t="s">
        <v>937</v>
      </c>
      <c r="F675" s="27">
        <v>45565</v>
      </c>
      <c r="G675" s="27">
        <v>45442</v>
      </c>
      <c r="H675" s="14">
        <v>0</v>
      </c>
      <c r="I675" s="15">
        <v>56</v>
      </c>
      <c r="J675" s="13" t="s">
        <v>301</v>
      </c>
      <c r="K675" s="36">
        <f>D675*VLOOKUP(L675,Assumptions!$B$5:$C$11,2,FALSE)</f>
        <v>696.59286899999995</v>
      </c>
      <c r="L675" s="39" t="s">
        <v>4889</v>
      </c>
      <c r="M675" s="46">
        <f>DATE(YEAR(F675),MONTH(F675),1)</f>
        <v>45536</v>
      </c>
      <c r="N675" s="47" t="str">
        <f>IF(B675="",N674,B675)</f>
        <v>Pierpont Credit plc</v>
      </c>
    </row>
    <row r="676" spans="1:14" ht="15.75" x14ac:dyDescent="0.5">
      <c r="A676" s="7"/>
      <c r="B676" s="26"/>
      <c r="C676" s="26"/>
      <c r="D676" s="12">
        <v>15509.21</v>
      </c>
      <c r="E676" s="13" t="s">
        <v>937</v>
      </c>
      <c r="F676" s="27">
        <v>45565</v>
      </c>
      <c r="G676" s="27">
        <v>45442</v>
      </c>
      <c r="H676" s="14">
        <v>0</v>
      </c>
      <c r="I676" s="15">
        <v>50</v>
      </c>
      <c r="J676" s="13" t="s">
        <v>301</v>
      </c>
      <c r="K676" s="36">
        <f>D676*VLOOKUP(L676,Assumptions!$B$5:$C$11,2,FALSE)</f>
        <v>531.96590299999991</v>
      </c>
      <c r="L676" s="39" t="s">
        <v>4889</v>
      </c>
      <c r="M676" s="46">
        <f>DATE(YEAR(F676),MONTH(F676),1)</f>
        <v>45536</v>
      </c>
      <c r="N676" s="47" t="str">
        <f>IF(B676="",N675,B676)</f>
        <v>Pierpont Credit plc</v>
      </c>
    </row>
    <row r="677" spans="1:14" ht="15.75" x14ac:dyDescent="0.5">
      <c r="A677" s="7"/>
      <c r="B677" s="26"/>
      <c r="C677" s="26"/>
      <c r="D677" s="12">
        <v>14242.58</v>
      </c>
      <c r="E677" s="13" t="s">
        <v>937</v>
      </c>
      <c r="F677" s="27">
        <v>45565</v>
      </c>
      <c r="G677" s="27">
        <v>45442</v>
      </c>
      <c r="H677" s="14">
        <v>0</v>
      </c>
      <c r="I677" s="15">
        <v>78</v>
      </c>
      <c r="J677" s="13" t="s">
        <v>301</v>
      </c>
      <c r="K677" s="36">
        <f>D677*VLOOKUP(L677,Assumptions!$B$5:$C$11,2,FALSE)</f>
        <v>488.52049399999999</v>
      </c>
      <c r="L677" s="39" t="s">
        <v>4889</v>
      </c>
      <c r="M677" s="46">
        <f>DATE(YEAR(F677),MONTH(F677),1)</f>
        <v>45536</v>
      </c>
      <c r="N677" s="47" t="str">
        <f>IF(B677="",N676,B677)</f>
        <v>Pierpont Credit plc</v>
      </c>
    </row>
    <row r="678" spans="1:14" ht="15.75" x14ac:dyDescent="0.5">
      <c r="A678" s="7"/>
      <c r="B678" s="26"/>
      <c r="C678" s="26"/>
      <c r="D678" s="12">
        <v>19600.25</v>
      </c>
      <c r="E678" s="13" t="s">
        <v>937</v>
      </c>
      <c r="F678" s="27">
        <v>45565</v>
      </c>
      <c r="G678" s="27">
        <v>45442</v>
      </c>
      <c r="H678" s="14">
        <v>0</v>
      </c>
      <c r="I678" s="15">
        <v>143</v>
      </c>
      <c r="J678" s="13" t="s">
        <v>301</v>
      </c>
      <c r="K678" s="36">
        <f>D678*VLOOKUP(L678,Assumptions!$B$5:$C$11,2,FALSE)</f>
        <v>672.28857499999992</v>
      </c>
      <c r="L678" s="39" t="s">
        <v>4889</v>
      </c>
      <c r="M678" s="46">
        <f>DATE(YEAR(F678),MONTH(F678),1)</f>
        <v>45536</v>
      </c>
      <c r="N678" s="47" t="str">
        <f>IF(B678="",N677,B678)</f>
        <v>Pierpont Credit plc</v>
      </c>
    </row>
    <row r="679" spans="1:14" ht="15.75" x14ac:dyDescent="0.5">
      <c r="A679" s="7"/>
      <c r="B679" s="26"/>
      <c r="C679" s="26"/>
      <c r="D679" s="12">
        <v>27879.040000000001</v>
      </c>
      <c r="E679" s="13" t="s">
        <v>938</v>
      </c>
      <c r="F679" s="27">
        <v>45747</v>
      </c>
      <c r="G679" s="27">
        <v>45481</v>
      </c>
      <c r="H679" s="14">
        <v>0</v>
      </c>
      <c r="I679" s="15">
        <v>6.5</v>
      </c>
      <c r="J679" s="13" t="s">
        <v>317</v>
      </c>
      <c r="K679" s="36">
        <f>D679*VLOOKUP(L679,Assumptions!$B$5:$C$11,2,FALSE)</f>
        <v>956.25107199999991</v>
      </c>
      <c r="L679" s="39" t="s">
        <v>4889</v>
      </c>
      <c r="M679" s="46">
        <f>DATE(YEAR(F679),MONTH(F679),1)</f>
        <v>45717</v>
      </c>
      <c r="N679" s="47" t="str">
        <f>IF(B679="",N678,B679)</f>
        <v>Pierpont Credit plc</v>
      </c>
    </row>
    <row r="680" spans="1:14" ht="15.75" x14ac:dyDescent="0.5">
      <c r="A680" s="7"/>
      <c r="B680" s="26"/>
      <c r="C680" s="26"/>
      <c r="D680" s="12">
        <v>28550.05</v>
      </c>
      <c r="E680" s="13" t="s">
        <v>939</v>
      </c>
      <c r="F680" s="27">
        <v>45747</v>
      </c>
      <c r="G680" s="27">
        <v>45481</v>
      </c>
      <c r="H680" s="14">
        <v>0</v>
      </c>
      <c r="I680" s="15">
        <v>1</v>
      </c>
      <c r="J680" s="13" t="s">
        <v>316</v>
      </c>
      <c r="K680" s="36">
        <f>D680*VLOOKUP(L680,Assumptions!$B$5:$C$11,2,FALSE)</f>
        <v>979.26671499999986</v>
      </c>
      <c r="L680" s="39" t="s">
        <v>4889</v>
      </c>
      <c r="M680" s="46">
        <f>DATE(YEAR(F680),MONTH(F680),1)</f>
        <v>45717</v>
      </c>
      <c r="N680" s="47" t="str">
        <f>IF(B680="",N679,B680)</f>
        <v>Pierpont Credit plc</v>
      </c>
    </row>
    <row r="681" spans="1:14" ht="15.75" x14ac:dyDescent="0.5">
      <c r="A681" s="7"/>
      <c r="B681" s="26"/>
      <c r="C681" s="26"/>
      <c r="D681" s="12">
        <v>7223.28</v>
      </c>
      <c r="E681" s="13" t="s">
        <v>940</v>
      </c>
      <c r="F681" s="27">
        <v>45553</v>
      </c>
      <c r="G681" s="27">
        <v>45518</v>
      </c>
      <c r="H681" s="14">
        <v>0</v>
      </c>
      <c r="I681" s="15">
        <v>1</v>
      </c>
      <c r="J681" s="13" t="s">
        <v>300</v>
      </c>
      <c r="K681" s="36">
        <f>D681*VLOOKUP(L681,Assumptions!$B$5:$C$11,2,FALSE)</f>
        <v>247.75850399999996</v>
      </c>
      <c r="L681" s="39" t="s">
        <v>4889</v>
      </c>
      <c r="M681" s="46">
        <f>DATE(YEAR(F681),MONTH(F681),1)</f>
        <v>45536</v>
      </c>
      <c r="N681" s="47" t="str">
        <f>IF(B681="",N680,B681)</f>
        <v>Pierpont Credit plc</v>
      </c>
    </row>
    <row r="682" spans="1:14" ht="15.75" x14ac:dyDescent="0.5">
      <c r="A682" s="7"/>
      <c r="B682" s="26"/>
      <c r="C682" s="26"/>
      <c r="D682" s="12">
        <v>8452.84</v>
      </c>
      <c r="E682" s="13" t="s">
        <v>940</v>
      </c>
      <c r="F682" s="27">
        <v>45553</v>
      </c>
      <c r="G682" s="27">
        <v>45518</v>
      </c>
      <c r="H682" s="14">
        <v>0</v>
      </c>
      <c r="I682" s="15">
        <v>1</v>
      </c>
      <c r="J682" s="13" t="s">
        <v>300</v>
      </c>
      <c r="K682" s="36">
        <f>D682*VLOOKUP(L682,Assumptions!$B$5:$C$11,2,FALSE)</f>
        <v>289.932412</v>
      </c>
      <c r="L682" s="39" t="s">
        <v>4889</v>
      </c>
      <c r="M682" s="46">
        <f>DATE(YEAR(F682),MONTH(F682),1)</f>
        <v>45536</v>
      </c>
      <c r="N682" s="47" t="str">
        <f>IF(B682="",N681,B682)</f>
        <v>Pierpont Credit plc</v>
      </c>
    </row>
    <row r="683" spans="1:14" ht="15.75" x14ac:dyDescent="0.5">
      <c r="A683" s="7"/>
      <c r="B683" s="26"/>
      <c r="C683" s="26"/>
      <c r="D683" s="12">
        <v>8925.2099999999991</v>
      </c>
      <c r="E683" s="13" t="s">
        <v>941</v>
      </c>
      <c r="F683" s="27">
        <v>45614</v>
      </c>
      <c r="G683" s="27">
        <v>45581</v>
      </c>
      <c r="H683" s="14">
        <v>0</v>
      </c>
      <c r="I683" s="15">
        <v>1</v>
      </c>
      <c r="J683" s="13" t="s">
        <v>300</v>
      </c>
      <c r="K683" s="36">
        <f>D683*VLOOKUP(L683,Assumptions!$B$5:$C$11,2,FALSE)</f>
        <v>306.13470299999994</v>
      </c>
      <c r="L683" s="39" t="s">
        <v>4889</v>
      </c>
      <c r="M683" s="46">
        <f>DATE(YEAR(F683),MONTH(F683),1)</f>
        <v>45597</v>
      </c>
      <c r="N683" s="47" t="str">
        <f>IF(B683="",N682,B683)</f>
        <v>Pierpont Credit plc</v>
      </c>
    </row>
    <row r="684" spans="1:14" ht="15.75" x14ac:dyDescent="0.5">
      <c r="A684" s="7"/>
      <c r="B684" s="26"/>
      <c r="C684" s="26"/>
      <c r="D684" s="12">
        <v>6591.61</v>
      </c>
      <c r="E684" s="13" t="s">
        <v>941</v>
      </c>
      <c r="F684" s="27">
        <v>45614</v>
      </c>
      <c r="G684" s="27">
        <v>45581</v>
      </c>
      <c r="H684" s="14">
        <v>0</v>
      </c>
      <c r="I684" s="15">
        <v>1</v>
      </c>
      <c r="J684" s="13" t="s">
        <v>300</v>
      </c>
      <c r="K684" s="36">
        <f>D684*VLOOKUP(L684,Assumptions!$B$5:$C$11,2,FALSE)</f>
        <v>226.09222299999996</v>
      </c>
      <c r="L684" s="39" t="s">
        <v>4889</v>
      </c>
      <c r="M684" s="46">
        <f>DATE(YEAR(F684),MONTH(F684),1)</f>
        <v>45597</v>
      </c>
      <c r="N684" s="47" t="str">
        <f>IF(B684="",N683,B684)</f>
        <v>Pierpont Credit plc</v>
      </c>
    </row>
    <row r="685" spans="1:14" ht="15.75" x14ac:dyDescent="0.5">
      <c r="A685" s="7"/>
      <c r="B685" s="26"/>
      <c r="C685" s="26"/>
      <c r="D685" s="12">
        <v>8997.61</v>
      </c>
      <c r="E685" s="13" t="s">
        <v>942</v>
      </c>
      <c r="F685" s="27">
        <v>45708</v>
      </c>
      <c r="G685" s="27">
        <v>45664</v>
      </c>
      <c r="H685" s="14">
        <v>0</v>
      </c>
      <c r="I685" s="15">
        <v>1</v>
      </c>
      <c r="J685" s="13" t="s">
        <v>300</v>
      </c>
      <c r="K685" s="36">
        <f>D685*VLOOKUP(L685,Assumptions!$B$5:$C$11,2,FALSE)</f>
        <v>308.61802299999999</v>
      </c>
      <c r="L685" s="39" t="s">
        <v>4889</v>
      </c>
      <c r="M685" s="46">
        <f>DATE(YEAR(F685),MONTH(F685),1)</f>
        <v>45689</v>
      </c>
      <c r="N685" s="47" t="str">
        <f>IF(B685="",N684,B685)</f>
        <v>Pierpont Credit plc</v>
      </c>
    </row>
    <row r="686" spans="1:14" ht="15.75" x14ac:dyDescent="0.5">
      <c r="A686" s="7"/>
      <c r="B686" s="26"/>
      <c r="C686" s="26"/>
      <c r="D686" s="12">
        <v>9510.33</v>
      </c>
      <c r="E686" s="13" t="s">
        <v>942</v>
      </c>
      <c r="F686" s="27">
        <v>45708</v>
      </c>
      <c r="G686" s="27">
        <v>45664</v>
      </c>
      <c r="H686" s="14">
        <v>0</v>
      </c>
      <c r="I686" s="15">
        <v>1</v>
      </c>
      <c r="J686" s="13" t="s">
        <v>300</v>
      </c>
      <c r="K686" s="36">
        <f>D686*VLOOKUP(L686,Assumptions!$B$5:$C$11,2,FALSE)</f>
        <v>326.204319</v>
      </c>
      <c r="L686" s="39" t="s">
        <v>4889</v>
      </c>
      <c r="M686" s="46">
        <f>DATE(YEAR(F686),MONTH(F686),1)</f>
        <v>45689</v>
      </c>
      <c r="N686" s="47" t="str">
        <f>IF(B686="",N685,B686)</f>
        <v>Pierpont Credit plc</v>
      </c>
    </row>
    <row r="687" spans="1:14" ht="15.75" x14ac:dyDescent="0.5">
      <c r="A687" s="7"/>
      <c r="B687" s="26"/>
      <c r="C687" s="26"/>
      <c r="D687" s="12">
        <v>5350.68</v>
      </c>
      <c r="E687" s="13" t="s">
        <v>943</v>
      </c>
      <c r="F687" s="27">
        <v>45791</v>
      </c>
      <c r="G687" s="27">
        <v>45709</v>
      </c>
      <c r="H687" s="14">
        <v>0</v>
      </c>
      <c r="I687" s="15">
        <v>1</v>
      </c>
      <c r="J687" s="13" t="s">
        <v>300</v>
      </c>
      <c r="K687" s="36">
        <f>D687*VLOOKUP(L687,Assumptions!$B$5:$C$11,2,FALSE)</f>
        <v>183.528324</v>
      </c>
      <c r="L687" s="39" t="s">
        <v>4889</v>
      </c>
      <c r="M687" s="46">
        <f>DATE(YEAR(F687),MONTH(F687),1)</f>
        <v>45778</v>
      </c>
      <c r="N687" s="47" t="str">
        <f>IF(B687="",N686,B687)</f>
        <v>Pierpont Credit plc</v>
      </c>
    </row>
    <row r="688" spans="1:14" ht="15.75" x14ac:dyDescent="0.5">
      <c r="A688" s="7"/>
      <c r="B688" s="26"/>
      <c r="C688" s="26"/>
      <c r="D688" s="12">
        <v>17117.84</v>
      </c>
      <c r="E688" s="13" t="s">
        <v>944</v>
      </c>
      <c r="F688" s="27">
        <v>45730</v>
      </c>
      <c r="G688" s="27">
        <v>45728</v>
      </c>
      <c r="H688" s="14">
        <v>0</v>
      </c>
      <c r="I688" s="15">
        <v>247</v>
      </c>
      <c r="J688" s="13" t="s">
        <v>301</v>
      </c>
      <c r="K688" s="36">
        <f>D688*VLOOKUP(L688,Assumptions!$B$5:$C$11,2,FALSE)</f>
        <v>587.14191199999993</v>
      </c>
      <c r="L688" s="39" t="s">
        <v>4889</v>
      </c>
      <c r="M688" s="46">
        <f>DATE(YEAR(F688),MONTH(F688),1)</f>
        <v>45717</v>
      </c>
      <c r="N688" s="47" t="str">
        <f>IF(B688="",N687,B688)</f>
        <v>Pierpont Credit plc</v>
      </c>
    </row>
    <row r="689" spans="1:14" ht="15.75" x14ac:dyDescent="0.5">
      <c r="A689" s="7"/>
      <c r="B689" s="26"/>
      <c r="C689" s="26"/>
      <c r="D689" s="12">
        <v>15711.08</v>
      </c>
      <c r="E689" s="13" t="s">
        <v>945</v>
      </c>
      <c r="F689" s="27">
        <v>45817</v>
      </c>
      <c r="G689" s="27">
        <v>45814</v>
      </c>
      <c r="H689" s="14">
        <v>0</v>
      </c>
      <c r="I689" s="15">
        <v>225</v>
      </c>
      <c r="J689" s="13" t="s">
        <v>301</v>
      </c>
      <c r="K689" s="36">
        <f>D689*VLOOKUP(L689,Assumptions!$B$5:$C$11,2,FALSE)</f>
        <v>538.89004399999999</v>
      </c>
      <c r="L689" s="39" t="s">
        <v>4889</v>
      </c>
      <c r="M689" s="46">
        <f>DATE(YEAR(F689),MONTH(F689),1)</f>
        <v>45809</v>
      </c>
      <c r="N689" s="47" t="str">
        <f>IF(B689="",N688,B689)</f>
        <v>Pierpont Credit plc</v>
      </c>
    </row>
    <row r="690" spans="1:14" ht="15.75" x14ac:dyDescent="0.5">
      <c r="A690" s="7"/>
      <c r="B690" s="25" t="s">
        <v>77</v>
      </c>
      <c r="C690" s="25"/>
      <c r="D690" s="12">
        <v>726.25</v>
      </c>
      <c r="E690" s="13" t="s">
        <v>946</v>
      </c>
      <c r="F690" s="27">
        <v>45159</v>
      </c>
      <c r="G690" s="27">
        <v>45133</v>
      </c>
      <c r="H690" s="14">
        <v>413.87</v>
      </c>
      <c r="I690" s="15">
        <v>3</v>
      </c>
      <c r="J690" s="13" t="s">
        <v>301</v>
      </c>
      <c r="K690" s="36">
        <f>D690*VLOOKUP(L690,Assumptions!$B$5:$C$11,2,FALSE)</f>
        <v>24.910374999999998</v>
      </c>
      <c r="L690" s="39" t="s">
        <v>4889</v>
      </c>
      <c r="M690" s="46">
        <f>DATE(YEAR(F690),MONTH(F690),1)</f>
        <v>45139</v>
      </c>
      <c r="N690" s="47" t="str">
        <f>IF(B690="",N689,B690)</f>
        <v>Rosemont Equity LLP</v>
      </c>
    </row>
    <row r="691" spans="1:14" ht="15.75" x14ac:dyDescent="0.5">
      <c r="A691" s="7"/>
      <c r="B691" s="25" t="s">
        <v>78</v>
      </c>
      <c r="C691" s="25"/>
      <c r="D691" s="18">
        <v>4389.04</v>
      </c>
      <c r="E691" s="13" t="s">
        <v>947</v>
      </c>
      <c r="F691" s="27">
        <v>45191</v>
      </c>
      <c r="G691" s="27">
        <v>45153</v>
      </c>
      <c r="H691" s="14">
        <v>2787.02</v>
      </c>
      <c r="I691" s="15">
        <v>10</v>
      </c>
      <c r="J691" s="13" t="s">
        <v>344</v>
      </c>
      <c r="K691" s="36">
        <f>D691*VLOOKUP(L691,Assumptions!$B$5:$C$11,2,FALSE)</f>
        <v>1162.2177919999999</v>
      </c>
      <c r="L691" s="39" t="s">
        <v>4884</v>
      </c>
      <c r="M691" s="46">
        <f>DATE(YEAR(F691),MONTH(F691),1)</f>
        <v>45170</v>
      </c>
      <c r="N691" s="47" t="str">
        <f>IF(B691="",N690,B691)</f>
        <v>Whitaker Bancorp LLP</v>
      </c>
    </row>
    <row r="692" spans="1:14" ht="15.75" x14ac:dyDescent="0.5">
      <c r="A692" s="7"/>
      <c r="B692" s="26"/>
      <c r="C692" s="26"/>
      <c r="D692" s="18">
        <v>6265.9</v>
      </c>
      <c r="E692" s="13" t="s">
        <v>948</v>
      </c>
      <c r="F692" s="27">
        <v>45191</v>
      </c>
      <c r="G692" s="27">
        <v>45153</v>
      </c>
      <c r="H692" s="14">
        <v>3323.39</v>
      </c>
      <c r="I692" s="15">
        <v>10</v>
      </c>
      <c r="J692" s="13" t="s">
        <v>345</v>
      </c>
      <c r="K692" s="36">
        <f>D692*VLOOKUP(L692,Assumptions!$B$5:$C$11,2,FALSE)</f>
        <v>1659.2103199999997</v>
      </c>
      <c r="L692" s="39" t="s">
        <v>4884</v>
      </c>
      <c r="M692" s="46">
        <f>DATE(YEAR(F692),MONTH(F692),1)</f>
        <v>45170</v>
      </c>
      <c r="N692" s="47" t="str">
        <f>IF(B692="",N691,B692)</f>
        <v>Whitaker Bancorp LLP</v>
      </c>
    </row>
    <row r="693" spans="1:14" ht="15.75" x14ac:dyDescent="0.5">
      <c r="A693" s="7"/>
      <c r="B693" s="25" t="s">
        <v>79</v>
      </c>
      <c r="C693" s="25"/>
      <c r="D693" s="14">
        <v>2973.08</v>
      </c>
      <c r="E693" s="13" t="s">
        <v>949</v>
      </c>
      <c r="F693" s="27">
        <v>45061</v>
      </c>
      <c r="G693" s="27">
        <v>44810</v>
      </c>
      <c r="H693" s="14">
        <v>2760.48</v>
      </c>
      <c r="I693" s="15">
        <v>1</v>
      </c>
      <c r="J693" s="13" t="s">
        <v>300</v>
      </c>
      <c r="K693" s="36">
        <f>D693*VLOOKUP(L693,Assumptions!$B$5:$C$11,2,FALSE)</f>
        <v>2973.08</v>
      </c>
      <c r="L693" s="39" t="s">
        <v>4883</v>
      </c>
      <c r="M693" s="46">
        <f>DATE(YEAR(F693),MONTH(F693),1)</f>
        <v>45047</v>
      </c>
      <c r="N693" s="47" t="str">
        <f>IF(B693="",N692,B693)</f>
        <v>Forester Global</v>
      </c>
    </row>
    <row r="694" spans="1:14" ht="15.75" x14ac:dyDescent="0.5">
      <c r="A694" s="7"/>
      <c r="B694" s="25" t="s">
        <v>80</v>
      </c>
      <c r="C694" s="25"/>
      <c r="D694" s="14">
        <v>18624.689999999999</v>
      </c>
      <c r="E694" s="13" t="s">
        <v>950</v>
      </c>
      <c r="F694" s="27">
        <v>45106</v>
      </c>
      <c r="G694" s="27">
        <v>45035</v>
      </c>
      <c r="H694" s="14">
        <v>31646.81</v>
      </c>
      <c r="I694" s="15">
        <v>2</v>
      </c>
      <c r="J694" s="13" t="s">
        <v>300</v>
      </c>
      <c r="K694" s="36">
        <f>D694*VLOOKUP(L694,Assumptions!$B$5:$C$11,2,FALSE)</f>
        <v>18624.689999999999</v>
      </c>
      <c r="L694" s="39" t="s">
        <v>4883</v>
      </c>
      <c r="M694" s="46">
        <f>DATE(YEAR(F694),MONTH(F694),1)</f>
        <v>45078</v>
      </c>
      <c r="N694" s="47" t="str">
        <f>IF(B694="",N693,B694)</f>
        <v>Mayfair Management plc</v>
      </c>
    </row>
    <row r="695" spans="1:14" ht="15.75" x14ac:dyDescent="0.5">
      <c r="A695" s="7"/>
      <c r="B695" s="26"/>
      <c r="C695" s="26"/>
      <c r="D695" s="14">
        <v>15958.9</v>
      </c>
      <c r="E695" s="13" t="s">
        <v>951</v>
      </c>
      <c r="F695" s="27">
        <v>45106</v>
      </c>
      <c r="G695" s="27">
        <v>45035</v>
      </c>
      <c r="H695" s="14">
        <v>25616.6</v>
      </c>
      <c r="I695" s="15">
        <v>2</v>
      </c>
      <c r="J695" s="13" t="s">
        <v>307</v>
      </c>
      <c r="K695" s="36">
        <f>D695*VLOOKUP(L695,Assumptions!$B$5:$C$11,2,FALSE)</f>
        <v>15958.9</v>
      </c>
      <c r="L695" s="39" t="s">
        <v>4883</v>
      </c>
      <c r="M695" s="46">
        <f>DATE(YEAR(F695),MONTH(F695),1)</f>
        <v>45078</v>
      </c>
      <c r="N695" s="47" t="str">
        <f>IF(B695="",N694,B695)</f>
        <v>Mayfair Management plc</v>
      </c>
    </row>
    <row r="696" spans="1:14" ht="15.75" x14ac:dyDescent="0.5">
      <c r="A696" s="7"/>
      <c r="B696" s="26"/>
      <c r="C696" s="26"/>
      <c r="D696" s="14">
        <v>19312.07</v>
      </c>
      <c r="E696" s="13" t="s">
        <v>952</v>
      </c>
      <c r="F696" s="27">
        <v>45106</v>
      </c>
      <c r="G696" s="27">
        <v>45035</v>
      </c>
      <c r="H696" s="14">
        <v>25218.799999999999</v>
      </c>
      <c r="I696" s="15">
        <v>41</v>
      </c>
      <c r="J696" s="13" t="s">
        <v>305</v>
      </c>
      <c r="K696" s="36">
        <f>D696*VLOOKUP(L696,Assumptions!$B$5:$C$11,2,FALSE)</f>
        <v>19312.07</v>
      </c>
      <c r="L696" s="39" t="s">
        <v>4883</v>
      </c>
      <c r="M696" s="46">
        <f>DATE(YEAR(F696),MONTH(F696),1)</f>
        <v>45078</v>
      </c>
      <c r="N696" s="47" t="str">
        <f>IF(B696="",N695,B696)</f>
        <v>Mayfair Management plc</v>
      </c>
    </row>
    <row r="697" spans="1:14" ht="15.75" x14ac:dyDescent="0.5">
      <c r="A697" s="7"/>
      <c r="B697" s="26"/>
      <c r="C697" s="26"/>
      <c r="D697" s="14">
        <v>17257.55</v>
      </c>
      <c r="E697" s="13" t="s">
        <v>953</v>
      </c>
      <c r="F697" s="27">
        <v>45106</v>
      </c>
      <c r="G697" s="27">
        <v>45035</v>
      </c>
      <c r="H697" s="14">
        <v>26732.03</v>
      </c>
      <c r="I697" s="15">
        <v>1</v>
      </c>
      <c r="J697" s="13" t="s">
        <v>304</v>
      </c>
      <c r="K697" s="36">
        <f>D697*VLOOKUP(L697,Assumptions!$B$5:$C$11,2,FALSE)</f>
        <v>17257.55</v>
      </c>
      <c r="L697" s="39" t="s">
        <v>4883</v>
      </c>
      <c r="M697" s="46">
        <f>DATE(YEAR(F697),MONTH(F697),1)</f>
        <v>45078</v>
      </c>
      <c r="N697" s="47" t="str">
        <f>IF(B697="",N696,B697)</f>
        <v>Mayfair Management plc</v>
      </c>
    </row>
    <row r="698" spans="1:14" ht="15.75" x14ac:dyDescent="0.5">
      <c r="A698" s="7"/>
      <c r="B698" s="26"/>
      <c r="C698" s="26"/>
      <c r="D698" s="14">
        <v>17944.62</v>
      </c>
      <c r="E698" s="13" t="s">
        <v>954</v>
      </c>
      <c r="F698" s="27">
        <v>45106</v>
      </c>
      <c r="G698" s="27">
        <v>45035</v>
      </c>
      <c r="H698" s="14">
        <v>26010.5</v>
      </c>
      <c r="I698" s="15">
        <v>1</v>
      </c>
      <c r="J698" s="13" t="s">
        <v>318</v>
      </c>
      <c r="K698" s="36">
        <f>D698*VLOOKUP(L698,Assumptions!$B$5:$C$11,2,FALSE)</f>
        <v>17944.62</v>
      </c>
      <c r="L698" s="39" t="s">
        <v>4883</v>
      </c>
      <c r="M698" s="46">
        <f>DATE(YEAR(F698),MONTH(F698),1)</f>
        <v>45078</v>
      </c>
      <c r="N698" s="47" t="str">
        <f>IF(B698="",N697,B698)</f>
        <v>Mayfair Management plc</v>
      </c>
    </row>
    <row r="699" spans="1:14" ht="15.75" x14ac:dyDescent="0.5">
      <c r="A699" s="7"/>
      <c r="B699" s="26"/>
      <c r="C699" s="26"/>
      <c r="D699" s="14">
        <v>21179.09</v>
      </c>
      <c r="E699" s="13" t="s">
        <v>955</v>
      </c>
      <c r="F699" s="27">
        <v>45106</v>
      </c>
      <c r="G699" s="27">
        <v>45035</v>
      </c>
      <c r="H699" s="14">
        <v>25324.38</v>
      </c>
      <c r="I699" s="15">
        <v>1</v>
      </c>
      <c r="J699" s="13" t="s">
        <v>309</v>
      </c>
      <c r="K699" s="36">
        <f>D699*VLOOKUP(L699,Assumptions!$B$5:$C$11,2,FALSE)</f>
        <v>21179.09</v>
      </c>
      <c r="L699" s="39" t="s">
        <v>4883</v>
      </c>
      <c r="M699" s="46">
        <f>DATE(YEAR(F699),MONTH(F699),1)</f>
        <v>45078</v>
      </c>
      <c r="N699" s="47" t="str">
        <f>IF(B699="",N698,B699)</f>
        <v>Mayfair Management plc</v>
      </c>
    </row>
    <row r="700" spans="1:14" ht="15.75" x14ac:dyDescent="0.5">
      <c r="A700" s="7"/>
      <c r="B700" s="26"/>
      <c r="C700" s="26"/>
      <c r="D700" s="12">
        <v>4893.42</v>
      </c>
      <c r="E700" s="13" t="s">
        <v>956</v>
      </c>
      <c r="F700" s="27">
        <v>45169</v>
      </c>
      <c r="G700" s="27">
        <v>45068</v>
      </c>
      <c r="H700" s="14">
        <v>28851.24</v>
      </c>
      <c r="I700" s="15">
        <v>43</v>
      </c>
      <c r="J700" s="13" t="s">
        <v>305</v>
      </c>
      <c r="K700" s="36">
        <f>D700*VLOOKUP(L700,Assumptions!$B$5:$C$11,2,FALSE)</f>
        <v>167.84430599999999</v>
      </c>
      <c r="L700" s="39" t="s">
        <v>4889</v>
      </c>
      <c r="M700" s="46">
        <f>DATE(YEAR(F700),MONTH(F700),1)</f>
        <v>45139</v>
      </c>
      <c r="N700" s="47" t="str">
        <f>IF(B700="",N699,B700)</f>
        <v>Mayfair Management plc</v>
      </c>
    </row>
    <row r="701" spans="1:14" ht="15.75" x14ac:dyDescent="0.5">
      <c r="A701" s="7"/>
      <c r="B701" s="26"/>
      <c r="C701" s="26"/>
      <c r="D701" s="12">
        <v>5144.59</v>
      </c>
      <c r="E701" s="13" t="s">
        <v>957</v>
      </c>
      <c r="F701" s="27">
        <v>45169</v>
      </c>
      <c r="G701" s="27">
        <v>45068</v>
      </c>
      <c r="H701" s="14">
        <v>32733.99</v>
      </c>
      <c r="I701" s="15">
        <v>1</v>
      </c>
      <c r="J701" s="13" t="s">
        <v>304</v>
      </c>
      <c r="K701" s="36">
        <f>D701*VLOOKUP(L701,Assumptions!$B$5:$C$11,2,FALSE)</f>
        <v>176.45943699999998</v>
      </c>
      <c r="L701" s="39" t="s">
        <v>4889</v>
      </c>
      <c r="M701" s="46">
        <f>DATE(YEAR(F701),MONTH(F701),1)</f>
        <v>45139</v>
      </c>
      <c r="N701" s="47" t="str">
        <f>IF(B701="",N700,B701)</f>
        <v>Mayfair Management plc</v>
      </c>
    </row>
    <row r="702" spans="1:14" ht="15.75" x14ac:dyDescent="0.5">
      <c r="A702" s="7"/>
      <c r="B702" s="26"/>
      <c r="C702" s="26"/>
      <c r="D702" s="12">
        <v>7717.95</v>
      </c>
      <c r="E702" s="13" t="s">
        <v>958</v>
      </c>
      <c r="F702" s="27">
        <v>45219</v>
      </c>
      <c r="G702" s="27">
        <v>45182</v>
      </c>
      <c r="H702" s="14">
        <v>22745.26</v>
      </c>
      <c r="I702" s="15">
        <v>30</v>
      </c>
      <c r="J702" s="13" t="s">
        <v>301</v>
      </c>
      <c r="K702" s="36">
        <f>D702*VLOOKUP(L702,Assumptions!$B$5:$C$11,2,FALSE)</f>
        <v>264.725685</v>
      </c>
      <c r="L702" s="39" t="s">
        <v>4889</v>
      </c>
      <c r="M702" s="46">
        <f>DATE(YEAR(F702),MONTH(F702),1)</f>
        <v>45200</v>
      </c>
      <c r="N702" s="47" t="str">
        <f>IF(B702="",N701,B702)</f>
        <v>Mayfair Management plc</v>
      </c>
    </row>
    <row r="703" spans="1:14" ht="15.75" x14ac:dyDescent="0.5">
      <c r="A703" s="7"/>
      <c r="B703" s="26"/>
      <c r="C703" s="26"/>
      <c r="D703" s="14">
        <v>10270.1</v>
      </c>
      <c r="E703" s="13" t="s">
        <v>959</v>
      </c>
      <c r="F703" s="27">
        <v>45474</v>
      </c>
      <c r="G703" s="27">
        <v>45244</v>
      </c>
      <c r="H703" s="14">
        <v>23463.7</v>
      </c>
      <c r="I703" s="15">
        <v>1</v>
      </c>
      <c r="J703" s="13" t="s">
        <v>309</v>
      </c>
      <c r="K703" s="36">
        <f>D703*VLOOKUP(L703,Assumptions!$B$5:$C$11,2,FALSE)</f>
        <v>10270.1</v>
      </c>
      <c r="L703" s="39" t="s">
        <v>4883</v>
      </c>
      <c r="M703" s="46">
        <f>DATE(YEAR(F703),MONTH(F703),1)</f>
        <v>45474</v>
      </c>
      <c r="N703" s="47" t="str">
        <f>IF(B703="",N702,B703)</f>
        <v>Mayfair Management plc</v>
      </c>
    </row>
    <row r="704" spans="1:14" ht="15.75" x14ac:dyDescent="0.5">
      <c r="A704" s="7"/>
      <c r="B704" s="26"/>
      <c r="C704" s="26"/>
      <c r="D704" s="14">
        <v>10677.72</v>
      </c>
      <c r="E704" s="13" t="s">
        <v>960</v>
      </c>
      <c r="F704" s="27">
        <v>45474</v>
      </c>
      <c r="G704" s="27">
        <v>45244</v>
      </c>
      <c r="H704" s="14">
        <v>31306.87</v>
      </c>
      <c r="I704" s="15">
        <v>1</v>
      </c>
      <c r="J704" s="13" t="s">
        <v>318</v>
      </c>
      <c r="K704" s="36">
        <f>D704*VLOOKUP(L704,Assumptions!$B$5:$C$11,2,FALSE)</f>
        <v>10677.72</v>
      </c>
      <c r="L704" s="39" t="s">
        <v>4883</v>
      </c>
      <c r="M704" s="46">
        <f>DATE(YEAR(F704),MONTH(F704),1)</f>
        <v>45474</v>
      </c>
      <c r="N704" s="47" t="str">
        <f>IF(B704="",N703,B704)</f>
        <v>Mayfair Management plc</v>
      </c>
    </row>
    <row r="705" spans="1:14" ht="15.75" x14ac:dyDescent="0.5">
      <c r="A705" s="7"/>
      <c r="B705" s="26"/>
      <c r="C705" s="26"/>
      <c r="D705" s="14">
        <v>7120.78</v>
      </c>
      <c r="E705" s="13" t="s">
        <v>961</v>
      </c>
      <c r="F705" s="27">
        <v>45474</v>
      </c>
      <c r="G705" s="27">
        <v>45244</v>
      </c>
      <c r="H705" s="14">
        <v>19247.48</v>
      </c>
      <c r="I705" s="15">
        <v>2</v>
      </c>
      <c r="J705" s="13" t="s">
        <v>300</v>
      </c>
      <c r="K705" s="36">
        <f>D705*VLOOKUP(L705,Assumptions!$B$5:$C$11,2,FALSE)</f>
        <v>7120.78</v>
      </c>
      <c r="L705" s="39" t="s">
        <v>4883</v>
      </c>
      <c r="M705" s="46">
        <f>DATE(YEAR(F705),MONTH(F705),1)</f>
        <v>45474</v>
      </c>
      <c r="N705" s="47" t="str">
        <f>IF(B705="",N704,B705)</f>
        <v>Mayfair Management plc</v>
      </c>
    </row>
    <row r="706" spans="1:14" ht="15.75" x14ac:dyDescent="0.5">
      <c r="A706" s="7"/>
      <c r="B706" s="26"/>
      <c r="C706" s="26"/>
      <c r="D706" s="14">
        <v>9154.94</v>
      </c>
      <c r="E706" s="13" t="s">
        <v>962</v>
      </c>
      <c r="F706" s="27">
        <v>45474</v>
      </c>
      <c r="G706" s="27">
        <v>45244</v>
      </c>
      <c r="H706" s="14">
        <v>19324.18</v>
      </c>
      <c r="I706" s="15">
        <v>1</v>
      </c>
      <c r="J706" s="13" t="s">
        <v>304</v>
      </c>
      <c r="K706" s="36">
        <f>D706*VLOOKUP(L706,Assumptions!$B$5:$C$11,2,FALSE)</f>
        <v>9154.94</v>
      </c>
      <c r="L706" s="39" t="s">
        <v>4883</v>
      </c>
      <c r="M706" s="46">
        <f>DATE(YEAR(F706),MONTH(F706),1)</f>
        <v>45474</v>
      </c>
      <c r="N706" s="47" t="str">
        <f>IF(B706="",N705,B706)</f>
        <v>Mayfair Management plc</v>
      </c>
    </row>
    <row r="707" spans="1:14" ht="15.75" x14ac:dyDescent="0.5">
      <c r="A707" s="7"/>
      <c r="B707" s="26"/>
      <c r="C707" s="26"/>
      <c r="D707" s="12">
        <v>5355.79</v>
      </c>
      <c r="E707" s="13" t="s">
        <v>963</v>
      </c>
      <c r="F707" s="27">
        <v>45460</v>
      </c>
      <c r="G707" s="27">
        <v>45407</v>
      </c>
      <c r="H707" s="14">
        <v>19328.669999999998</v>
      </c>
      <c r="I707" s="15">
        <v>55</v>
      </c>
      <c r="J707" s="13" t="s">
        <v>305</v>
      </c>
      <c r="K707" s="36">
        <f>D707*VLOOKUP(L707,Assumptions!$B$5:$C$11,2,FALSE)</f>
        <v>183.70359699999997</v>
      </c>
      <c r="L707" s="39" t="s">
        <v>4889</v>
      </c>
      <c r="M707" s="46">
        <f>DATE(YEAR(F707),MONTH(F707),1)</f>
        <v>45444</v>
      </c>
      <c r="N707" s="47" t="str">
        <f>IF(B707="",N706,B707)</f>
        <v>Mayfair Management plc</v>
      </c>
    </row>
    <row r="708" spans="1:14" ht="15.75" x14ac:dyDescent="0.5">
      <c r="A708" s="7"/>
      <c r="B708" s="26"/>
      <c r="C708" s="26"/>
      <c r="D708" s="12">
        <v>4634.9399999999996</v>
      </c>
      <c r="E708" s="13" t="s">
        <v>964</v>
      </c>
      <c r="F708" s="27">
        <v>45460</v>
      </c>
      <c r="G708" s="27">
        <v>45407</v>
      </c>
      <c r="H708" s="14">
        <v>20933.89</v>
      </c>
      <c r="I708" s="15">
        <v>1</v>
      </c>
      <c r="J708" s="13" t="s">
        <v>304</v>
      </c>
      <c r="K708" s="36">
        <f>D708*VLOOKUP(L708,Assumptions!$B$5:$C$11,2,FALSE)</f>
        <v>158.97844199999997</v>
      </c>
      <c r="L708" s="39" t="s">
        <v>4889</v>
      </c>
      <c r="M708" s="46">
        <f>DATE(YEAR(F708),MONTH(F708),1)</f>
        <v>45444</v>
      </c>
      <c r="N708" s="47" t="str">
        <f>IF(B708="",N707,B708)</f>
        <v>Mayfair Management plc</v>
      </c>
    </row>
    <row r="709" spans="1:14" ht="15.75" x14ac:dyDescent="0.5">
      <c r="A709" s="7"/>
      <c r="B709" s="26"/>
      <c r="C709" s="26"/>
      <c r="D709" s="14">
        <v>6739.44</v>
      </c>
      <c r="E709" s="13" t="s">
        <v>965</v>
      </c>
      <c r="F709" s="27">
        <v>45839</v>
      </c>
      <c r="G709" s="27">
        <v>45730</v>
      </c>
      <c r="H709" s="14">
        <v>30140.92</v>
      </c>
      <c r="I709" s="15">
        <v>2</v>
      </c>
      <c r="J709" s="13" t="s">
        <v>300</v>
      </c>
      <c r="K709" s="36">
        <f>D709*VLOOKUP(L709,Assumptions!$B$5:$C$11,2,FALSE)</f>
        <v>6739.44</v>
      </c>
      <c r="L709" s="39" t="s">
        <v>4883</v>
      </c>
      <c r="M709" s="46">
        <f>DATE(YEAR(F709),MONTH(F709),1)</f>
        <v>45839</v>
      </c>
      <c r="N709" s="47" t="str">
        <f>IF(B709="",N708,B709)</f>
        <v>Mayfair Management plc</v>
      </c>
    </row>
    <row r="710" spans="1:14" ht="15.75" x14ac:dyDescent="0.5">
      <c r="A710" s="7"/>
      <c r="B710" s="26"/>
      <c r="C710" s="26"/>
      <c r="D710" s="14">
        <v>6919.36</v>
      </c>
      <c r="E710" s="13" t="s">
        <v>966</v>
      </c>
      <c r="F710" s="27">
        <v>45839</v>
      </c>
      <c r="G710" s="27">
        <v>45730</v>
      </c>
      <c r="H710" s="14">
        <v>26510.51</v>
      </c>
      <c r="I710" s="15">
        <v>1</v>
      </c>
      <c r="J710" s="13" t="s">
        <v>318</v>
      </c>
      <c r="K710" s="36">
        <f>D710*VLOOKUP(L710,Assumptions!$B$5:$C$11,2,FALSE)</f>
        <v>6919.36</v>
      </c>
      <c r="L710" s="39" t="s">
        <v>4883</v>
      </c>
      <c r="M710" s="46">
        <f>DATE(YEAR(F710),MONTH(F710),1)</f>
        <v>45839</v>
      </c>
      <c r="N710" s="47" t="str">
        <f>IF(B710="",N709,B710)</f>
        <v>Mayfair Management plc</v>
      </c>
    </row>
    <row r="711" spans="1:14" ht="15.75" x14ac:dyDescent="0.5">
      <c r="A711" s="7"/>
      <c r="B711" s="26"/>
      <c r="C711" s="26"/>
      <c r="D711" s="12">
        <v>52769.1</v>
      </c>
      <c r="E711" s="13" t="s">
        <v>967</v>
      </c>
      <c r="F711" s="27">
        <v>45930</v>
      </c>
      <c r="G711" s="27">
        <v>45813</v>
      </c>
      <c r="H711" s="14">
        <v>19943.96</v>
      </c>
      <c r="I711" s="15">
        <v>350</v>
      </c>
      <c r="J711" s="13" t="s">
        <v>301</v>
      </c>
      <c r="K711" s="36">
        <f>D711*VLOOKUP(L711,Assumptions!$B$5:$C$11,2,FALSE)</f>
        <v>1809.9801299999997</v>
      </c>
      <c r="L711" s="39" t="s">
        <v>4889</v>
      </c>
      <c r="M711" s="46">
        <f>DATE(YEAR(F711),MONTH(F711),1)</f>
        <v>45901</v>
      </c>
      <c r="N711" s="47" t="str">
        <f>IF(B711="",N710,B711)</f>
        <v>Mayfair Management plc</v>
      </c>
    </row>
    <row r="712" spans="1:14" ht="15.75" x14ac:dyDescent="0.5">
      <c r="A712" s="7"/>
      <c r="B712" s="25" t="s">
        <v>81</v>
      </c>
      <c r="C712" s="25"/>
      <c r="D712" s="12">
        <v>43229.79</v>
      </c>
      <c r="E712" s="13" t="s">
        <v>968</v>
      </c>
      <c r="F712" s="27">
        <v>44773</v>
      </c>
      <c r="G712" s="27">
        <v>44746</v>
      </c>
      <c r="H712" s="14">
        <v>59343.82</v>
      </c>
      <c r="I712" s="15">
        <v>1</v>
      </c>
      <c r="J712" s="13" t="s">
        <v>325</v>
      </c>
      <c r="K712" s="36">
        <f>D712*VLOOKUP(L712,Assumptions!$B$5:$C$11,2,FALSE)</f>
        <v>1482.7817969999999</v>
      </c>
      <c r="L712" s="39" t="s">
        <v>4889</v>
      </c>
      <c r="M712" s="46">
        <f>DATE(YEAR(F712),MONTH(F712),1)</f>
        <v>44743</v>
      </c>
      <c r="N712" s="47" t="str">
        <f>IF(B712="",N711,B712)</f>
        <v>Glenmore Partners</v>
      </c>
    </row>
    <row r="713" spans="1:14" ht="15.75" x14ac:dyDescent="0.5">
      <c r="A713" s="7"/>
      <c r="B713" s="26"/>
      <c r="C713" s="26"/>
      <c r="D713" s="14">
        <v>2062.98</v>
      </c>
      <c r="E713" s="13" t="s">
        <v>969</v>
      </c>
      <c r="F713" s="27">
        <v>45092</v>
      </c>
      <c r="G713" s="27">
        <v>44987</v>
      </c>
      <c r="H713" s="14">
        <v>53479.89</v>
      </c>
      <c r="I713" s="15">
        <v>1</v>
      </c>
      <c r="J713" s="13" t="s">
        <v>340</v>
      </c>
      <c r="K713" s="36">
        <f>D713*VLOOKUP(L713,Assumptions!$B$5:$C$11,2,FALSE)</f>
        <v>2062.98</v>
      </c>
      <c r="L713" s="39" t="s">
        <v>4883</v>
      </c>
      <c r="M713" s="46">
        <f>DATE(YEAR(F713),MONTH(F713),1)</f>
        <v>45078</v>
      </c>
      <c r="N713" s="47" t="str">
        <f>IF(B713="",N712,B713)</f>
        <v>Glenmore Partners</v>
      </c>
    </row>
    <row r="714" spans="1:14" ht="15.75" x14ac:dyDescent="0.5">
      <c r="A714" s="7"/>
      <c r="B714" s="26"/>
      <c r="C714" s="26"/>
      <c r="D714" s="14">
        <v>2281.15</v>
      </c>
      <c r="E714" s="13" t="s">
        <v>970</v>
      </c>
      <c r="F714" s="27">
        <v>45092</v>
      </c>
      <c r="G714" s="27">
        <v>44987</v>
      </c>
      <c r="H714" s="14">
        <v>67971.149999999994</v>
      </c>
      <c r="I714" s="15">
        <v>1</v>
      </c>
      <c r="J714" s="13" t="s">
        <v>317</v>
      </c>
      <c r="K714" s="36">
        <f>D714*VLOOKUP(L714,Assumptions!$B$5:$C$11,2,FALSE)</f>
        <v>2281.15</v>
      </c>
      <c r="L714" s="39" t="s">
        <v>4883</v>
      </c>
      <c r="M714" s="46">
        <f>DATE(YEAR(F714),MONTH(F714),1)</f>
        <v>45078</v>
      </c>
      <c r="N714" s="47" t="str">
        <f>IF(B714="",N713,B714)</f>
        <v>Glenmore Partners</v>
      </c>
    </row>
    <row r="715" spans="1:14" ht="15.75" x14ac:dyDescent="0.5">
      <c r="A715" s="7"/>
      <c r="B715" s="26"/>
      <c r="C715" s="26"/>
      <c r="D715" s="12">
        <v>44944.84</v>
      </c>
      <c r="E715" s="13" t="s">
        <v>971</v>
      </c>
      <c r="F715" s="27">
        <v>45226</v>
      </c>
      <c r="G715" s="27">
        <v>45007</v>
      </c>
      <c r="H715" s="14">
        <v>68522.509999999995</v>
      </c>
      <c r="I715" s="15">
        <v>1</v>
      </c>
      <c r="J715" s="13" t="s">
        <v>301</v>
      </c>
      <c r="K715" s="36">
        <f>D715*VLOOKUP(L715,Assumptions!$B$5:$C$11,2,FALSE)</f>
        <v>1541.6080119999997</v>
      </c>
      <c r="L715" s="39" t="s">
        <v>4889</v>
      </c>
      <c r="M715" s="46">
        <f>DATE(YEAR(F715),MONTH(F715),1)</f>
        <v>45200</v>
      </c>
      <c r="N715" s="47" t="str">
        <f>IF(B715="",N714,B715)</f>
        <v>Glenmore Partners</v>
      </c>
    </row>
    <row r="716" spans="1:14" ht="15.75" x14ac:dyDescent="0.5">
      <c r="A716" s="7"/>
      <c r="B716" s="26"/>
      <c r="C716" s="26"/>
      <c r="D716" s="14">
        <v>2216.66</v>
      </c>
      <c r="E716" s="13" t="s">
        <v>972</v>
      </c>
      <c r="F716" s="27">
        <v>45266</v>
      </c>
      <c r="G716" s="27">
        <v>45182</v>
      </c>
      <c r="H716" s="14">
        <v>67618.759999999995</v>
      </c>
      <c r="I716" s="15">
        <v>1</v>
      </c>
      <c r="J716" s="13" t="s">
        <v>340</v>
      </c>
      <c r="K716" s="36">
        <f>D716*VLOOKUP(L716,Assumptions!$B$5:$C$11,2,FALSE)</f>
        <v>2216.66</v>
      </c>
      <c r="L716" s="39" t="s">
        <v>4883</v>
      </c>
      <c r="M716" s="46">
        <f>DATE(YEAR(F716),MONTH(F716),1)</f>
        <v>45261</v>
      </c>
      <c r="N716" s="47" t="str">
        <f>IF(B716="",N715,B716)</f>
        <v>Glenmore Partners</v>
      </c>
    </row>
    <row r="717" spans="1:14" ht="15.75" x14ac:dyDescent="0.5">
      <c r="A717" s="7"/>
      <c r="B717" s="26"/>
      <c r="C717" s="26"/>
      <c r="D717" s="14">
        <v>2013.13</v>
      </c>
      <c r="E717" s="13" t="s">
        <v>973</v>
      </c>
      <c r="F717" s="27">
        <v>45266</v>
      </c>
      <c r="G717" s="27">
        <v>45182</v>
      </c>
      <c r="H717" s="14">
        <v>61949.19</v>
      </c>
      <c r="I717" s="15">
        <v>2</v>
      </c>
      <c r="J717" s="13" t="s">
        <v>317</v>
      </c>
      <c r="K717" s="36">
        <f>D717*VLOOKUP(L717,Assumptions!$B$5:$C$11,2,FALSE)</f>
        <v>2013.13</v>
      </c>
      <c r="L717" s="39" t="s">
        <v>4883</v>
      </c>
      <c r="M717" s="46">
        <f>DATE(YEAR(F717),MONTH(F717),1)</f>
        <v>45261</v>
      </c>
      <c r="N717" s="47" t="str">
        <f>IF(B717="",N716,B717)</f>
        <v>Glenmore Partners</v>
      </c>
    </row>
    <row r="718" spans="1:14" ht="15.75" x14ac:dyDescent="0.5">
      <c r="A718" s="7"/>
      <c r="B718" s="26"/>
      <c r="C718" s="26"/>
      <c r="D718" s="14">
        <v>1520.78</v>
      </c>
      <c r="E718" s="13" t="s">
        <v>974</v>
      </c>
      <c r="F718" s="27">
        <v>45468</v>
      </c>
      <c r="G718" s="27">
        <v>45251</v>
      </c>
      <c r="H718" s="14">
        <v>70418.14</v>
      </c>
      <c r="I718" s="15">
        <v>1</v>
      </c>
      <c r="J718" s="13" t="s">
        <v>340</v>
      </c>
      <c r="K718" s="36">
        <f>D718*VLOOKUP(L718,Assumptions!$B$5:$C$11,2,FALSE)</f>
        <v>1520.78</v>
      </c>
      <c r="L718" s="39" t="s">
        <v>4883</v>
      </c>
      <c r="M718" s="46">
        <f>DATE(YEAR(F718),MONTH(F718),1)</f>
        <v>45444</v>
      </c>
      <c r="N718" s="47" t="str">
        <f>IF(B718="",N717,B718)</f>
        <v>Glenmore Partners</v>
      </c>
    </row>
    <row r="719" spans="1:14" ht="15.75" x14ac:dyDescent="0.5">
      <c r="A719" s="7"/>
      <c r="B719" s="26"/>
      <c r="C719" s="26"/>
      <c r="D719" s="14">
        <v>2173.8000000000002</v>
      </c>
      <c r="E719" s="13" t="s">
        <v>975</v>
      </c>
      <c r="F719" s="27">
        <v>45468</v>
      </c>
      <c r="G719" s="27">
        <v>45251</v>
      </c>
      <c r="H719" s="14">
        <v>58195.1</v>
      </c>
      <c r="I719" s="15">
        <v>2</v>
      </c>
      <c r="J719" s="13" t="s">
        <v>317</v>
      </c>
      <c r="K719" s="36">
        <f>D719*VLOOKUP(L719,Assumptions!$B$5:$C$11,2,FALSE)</f>
        <v>2173.8000000000002</v>
      </c>
      <c r="L719" s="39" t="s">
        <v>4883</v>
      </c>
      <c r="M719" s="46">
        <f>DATE(YEAR(F719),MONTH(F719),1)</f>
        <v>45444</v>
      </c>
      <c r="N719" s="47" t="str">
        <f>IF(B719="",N718,B719)</f>
        <v>Glenmore Partners</v>
      </c>
    </row>
    <row r="720" spans="1:14" ht="15.75" x14ac:dyDescent="0.5">
      <c r="A720" s="7"/>
      <c r="B720" s="26"/>
      <c r="C720" s="26"/>
      <c r="D720" s="14">
        <v>1840.6</v>
      </c>
      <c r="E720" s="13" t="s">
        <v>976</v>
      </c>
      <c r="F720" s="27">
        <v>45636</v>
      </c>
      <c r="G720" s="27">
        <v>45251</v>
      </c>
      <c r="H720" s="14">
        <v>65216.3</v>
      </c>
      <c r="I720" s="15">
        <v>1</v>
      </c>
      <c r="J720" s="13" t="s">
        <v>340</v>
      </c>
      <c r="K720" s="36">
        <f>D720*VLOOKUP(L720,Assumptions!$B$5:$C$11,2,FALSE)</f>
        <v>1840.6</v>
      </c>
      <c r="L720" s="39" t="s">
        <v>4883</v>
      </c>
      <c r="M720" s="46">
        <f>DATE(YEAR(F720),MONTH(F720),1)</f>
        <v>45627</v>
      </c>
      <c r="N720" s="47" t="str">
        <f>IF(B720="",N719,B720)</f>
        <v>Glenmore Partners</v>
      </c>
    </row>
    <row r="721" spans="1:14" ht="15.75" x14ac:dyDescent="0.5">
      <c r="A721" s="7"/>
      <c r="B721" s="26"/>
      <c r="C721" s="26"/>
      <c r="D721" s="14">
        <v>1841.95</v>
      </c>
      <c r="E721" s="13" t="s">
        <v>977</v>
      </c>
      <c r="F721" s="27">
        <v>45636</v>
      </c>
      <c r="G721" s="27">
        <v>45251</v>
      </c>
      <c r="H721" s="14">
        <v>54249.25</v>
      </c>
      <c r="I721" s="15">
        <v>2</v>
      </c>
      <c r="J721" s="13" t="s">
        <v>317</v>
      </c>
      <c r="K721" s="36">
        <f>D721*VLOOKUP(L721,Assumptions!$B$5:$C$11,2,FALSE)</f>
        <v>1841.95</v>
      </c>
      <c r="L721" s="39" t="s">
        <v>4883</v>
      </c>
      <c r="M721" s="46">
        <f>DATE(YEAR(F721),MONTH(F721),1)</f>
        <v>45627</v>
      </c>
      <c r="N721" s="47" t="str">
        <f>IF(B721="",N720,B721)</f>
        <v>Glenmore Partners</v>
      </c>
    </row>
    <row r="722" spans="1:14" ht="15.75" x14ac:dyDescent="0.5">
      <c r="A722" s="7"/>
      <c r="B722" s="26"/>
      <c r="C722" s="26"/>
      <c r="D722" s="14">
        <v>1690.1</v>
      </c>
      <c r="E722" s="13" t="s">
        <v>978</v>
      </c>
      <c r="F722" s="27">
        <v>45376</v>
      </c>
      <c r="G722" s="27">
        <v>45303</v>
      </c>
      <c r="H722" s="14">
        <v>67560.740000000005</v>
      </c>
      <c r="I722" s="15">
        <v>1</v>
      </c>
      <c r="J722" s="13" t="s">
        <v>340</v>
      </c>
      <c r="K722" s="36">
        <f>D722*VLOOKUP(L722,Assumptions!$B$5:$C$11,2,FALSE)</f>
        <v>1690.1</v>
      </c>
      <c r="L722" s="39" t="s">
        <v>4883</v>
      </c>
      <c r="M722" s="46">
        <f>DATE(YEAR(F722),MONTH(F722),1)</f>
        <v>45352</v>
      </c>
      <c r="N722" s="47" t="str">
        <f>IF(B722="",N721,B722)</f>
        <v>Glenmore Partners</v>
      </c>
    </row>
    <row r="723" spans="1:14" ht="15.75" x14ac:dyDescent="0.5">
      <c r="A723" s="7"/>
      <c r="B723" s="26"/>
      <c r="C723" s="26"/>
      <c r="D723" s="14">
        <v>1963.01</v>
      </c>
      <c r="E723" s="13" t="s">
        <v>979</v>
      </c>
      <c r="F723" s="27">
        <v>45376</v>
      </c>
      <c r="G723" s="27">
        <v>45303</v>
      </c>
      <c r="H723" s="14">
        <v>70986.03</v>
      </c>
      <c r="I723" s="15">
        <v>2</v>
      </c>
      <c r="J723" s="13" t="s">
        <v>317</v>
      </c>
      <c r="K723" s="36">
        <f>D723*VLOOKUP(L723,Assumptions!$B$5:$C$11,2,FALSE)</f>
        <v>1963.01</v>
      </c>
      <c r="L723" s="39" t="s">
        <v>4883</v>
      </c>
      <c r="M723" s="46">
        <f>DATE(YEAR(F723),MONTH(F723),1)</f>
        <v>45352</v>
      </c>
      <c r="N723" s="47" t="str">
        <f>IF(B723="",N722,B723)</f>
        <v>Glenmore Partners</v>
      </c>
    </row>
    <row r="724" spans="1:14" ht="15.75" x14ac:dyDescent="0.5">
      <c r="A724" s="7"/>
      <c r="B724" s="26"/>
      <c r="C724" s="26"/>
      <c r="D724" s="14">
        <v>2264.71</v>
      </c>
      <c r="E724" s="13" t="s">
        <v>980</v>
      </c>
      <c r="F724" s="27">
        <v>45553</v>
      </c>
      <c r="G724" s="27">
        <v>45477</v>
      </c>
      <c r="H724" s="14">
        <v>67822.539999999994</v>
      </c>
      <c r="I724" s="15">
        <v>2</v>
      </c>
      <c r="J724" s="13" t="s">
        <v>317</v>
      </c>
      <c r="K724" s="36">
        <f>D724*VLOOKUP(L724,Assumptions!$B$5:$C$11,2,FALSE)</f>
        <v>2264.71</v>
      </c>
      <c r="L724" s="39" t="s">
        <v>4883</v>
      </c>
      <c r="M724" s="46">
        <f>DATE(YEAR(F724),MONTH(F724),1)</f>
        <v>45536</v>
      </c>
      <c r="N724" s="47" t="str">
        <f>IF(B724="",N723,B724)</f>
        <v>Glenmore Partners</v>
      </c>
    </row>
    <row r="725" spans="1:14" ht="15.75" x14ac:dyDescent="0.5">
      <c r="A725" s="7"/>
      <c r="B725" s="26"/>
      <c r="C725" s="26"/>
      <c r="D725" s="14">
        <v>2436.2600000000002</v>
      </c>
      <c r="E725" s="13" t="s">
        <v>981</v>
      </c>
      <c r="F725" s="27">
        <v>45553</v>
      </c>
      <c r="G725" s="27">
        <v>45477</v>
      </c>
      <c r="H725" s="14">
        <v>67027.759999999995</v>
      </c>
      <c r="I725" s="15">
        <v>1</v>
      </c>
      <c r="J725" s="13" t="s">
        <v>340</v>
      </c>
      <c r="K725" s="36">
        <f>D725*VLOOKUP(L725,Assumptions!$B$5:$C$11,2,FALSE)</f>
        <v>2436.2600000000002</v>
      </c>
      <c r="L725" s="39" t="s">
        <v>4883</v>
      </c>
      <c r="M725" s="46">
        <f>DATE(YEAR(F725),MONTH(F725),1)</f>
        <v>45536</v>
      </c>
      <c r="N725" s="47" t="str">
        <f>IF(B725="",N724,B725)</f>
        <v>Glenmore Partners</v>
      </c>
    </row>
    <row r="726" spans="1:14" ht="15.75" x14ac:dyDescent="0.5">
      <c r="A726" s="7"/>
      <c r="B726" s="26"/>
      <c r="C726" s="26"/>
      <c r="D726" s="14">
        <v>1594.13</v>
      </c>
      <c r="E726" s="13" t="s">
        <v>982</v>
      </c>
      <c r="F726" s="27">
        <v>45715</v>
      </c>
      <c r="G726" s="27">
        <v>45664</v>
      </c>
      <c r="H726" s="14">
        <v>70945.320000000007</v>
      </c>
      <c r="I726" s="15">
        <v>2</v>
      </c>
      <c r="J726" s="13" t="s">
        <v>317</v>
      </c>
      <c r="K726" s="36">
        <f>D726*VLOOKUP(L726,Assumptions!$B$5:$C$11,2,FALSE)</f>
        <v>1594.13</v>
      </c>
      <c r="L726" s="39" t="s">
        <v>4883</v>
      </c>
      <c r="M726" s="46">
        <f>DATE(YEAR(F726),MONTH(F726),1)</f>
        <v>45689</v>
      </c>
      <c r="N726" s="47" t="str">
        <f>IF(B726="",N725,B726)</f>
        <v>Glenmore Partners</v>
      </c>
    </row>
    <row r="727" spans="1:14" ht="15.75" x14ac:dyDescent="0.5">
      <c r="A727" s="7"/>
      <c r="B727" s="26"/>
      <c r="C727" s="26"/>
      <c r="D727" s="14">
        <v>2461.42</v>
      </c>
      <c r="E727" s="13" t="s">
        <v>983</v>
      </c>
      <c r="F727" s="27">
        <v>45715</v>
      </c>
      <c r="G727" s="27">
        <v>45664</v>
      </c>
      <c r="H727" s="14">
        <v>59638.79</v>
      </c>
      <c r="I727" s="15">
        <v>1</v>
      </c>
      <c r="J727" s="13" t="s">
        <v>340</v>
      </c>
      <c r="K727" s="36">
        <f>D727*VLOOKUP(L727,Assumptions!$B$5:$C$11,2,FALSE)</f>
        <v>2461.42</v>
      </c>
      <c r="L727" s="39" t="s">
        <v>4883</v>
      </c>
      <c r="M727" s="46">
        <f>DATE(YEAR(F727),MONTH(F727),1)</f>
        <v>45689</v>
      </c>
      <c r="N727" s="47" t="str">
        <f>IF(B727="",N726,B727)</f>
        <v>Glenmore Partners</v>
      </c>
    </row>
    <row r="728" spans="1:14" ht="15.75" x14ac:dyDescent="0.5">
      <c r="A728" s="7"/>
      <c r="B728" s="26"/>
      <c r="C728" s="26"/>
      <c r="D728" s="14">
        <v>1986.61</v>
      </c>
      <c r="E728" s="13" t="s">
        <v>984</v>
      </c>
      <c r="F728" s="27">
        <v>45784</v>
      </c>
      <c r="G728" s="27">
        <v>45722</v>
      </c>
      <c r="H728" s="14">
        <v>55591.839999999997</v>
      </c>
      <c r="I728" s="15">
        <v>1</v>
      </c>
      <c r="J728" s="13" t="s">
        <v>300</v>
      </c>
      <c r="K728" s="36">
        <f>D728*VLOOKUP(L728,Assumptions!$B$5:$C$11,2,FALSE)</f>
        <v>1986.61</v>
      </c>
      <c r="L728" s="39" t="s">
        <v>4883</v>
      </c>
      <c r="M728" s="46">
        <f>DATE(YEAR(F728),MONTH(F728),1)</f>
        <v>45778</v>
      </c>
      <c r="N728" s="47" t="str">
        <f>IF(B728="",N727,B728)</f>
        <v>Glenmore Partners</v>
      </c>
    </row>
    <row r="729" spans="1:14" ht="15.75" x14ac:dyDescent="0.5">
      <c r="A729" s="7"/>
      <c r="B729" s="26"/>
      <c r="C729" s="26"/>
      <c r="D729" s="14">
        <v>2054.92</v>
      </c>
      <c r="E729" s="13" t="s">
        <v>985</v>
      </c>
      <c r="F729" s="27">
        <v>45784</v>
      </c>
      <c r="G729" s="27">
        <v>45722</v>
      </c>
      <c r="H729" s="14">
        <v>61218.02</v>
      </c>
      <c r="I729" s="15">
        <v>2</v>
      </c>
      <c r="J729" s="13" t="s">
        <v>317</v>
      </c>
      <c r="K729" s="36">
        <f>D729*VLOOKUP(L729,Assumptions!$B$5:$C$11,2,FALSE)</f>
        <v>2054.92</v>
      </c>
      <c r="L729" s="39" t="s">
        <v>4883</v>
      </c>
      <c r="M729" s="46">
        <f>DATE(YEAR(F729),MONTH(F729),1)</f>
        <v>45778</v>
      </c>
      <c r="N729" s="47" t="str">
        <f>IF(B729="",N728,B729)</f>
        <v>Glenmore Partners</v>
      </c>
    </row>
    <row r="730" spans="1:14" ht="15.75" x14ac:dyDescent="0.5">
      <c r="A730" s="7"/>
      <c r="B730" s="26"/>
      <c r="C730" s="26"/>
      <c r="D730" s="14">
        <v>2412.34</v>
      </c>
      <c r="E730" s="13" t="s">
        <v>985</v>
      </c>
      <c r="F730" s="27">
        <v>45805</v>
      </c>
      <c r="G730" s="27">
        <v>45722</v>
      </c>
      <c r="H730" s="14">
        <v>68497.53</v>
      </c>
      <c r="I730" s="15">
        <v>1</v>
      </c>
      <c r="J730" s="13" t="s">
        <v>317</v>
      </c>
      <c r="K730" s="36">
        <f>D730*VLOOKUP(L730,Assumptions!$B$5:$C$11,2,FALSE)</f>
        <v>2412.34</v>
      </c>
      <c r="L730" s="39" t="s">
        <v>4883</v>
      </c>
      <c r="M730" s="46">
        <f>DATE(YEAR(F730),MONTH(F730),1)</f>
        <v>45778</v>
      </c>
      <c r="N730" s="47" t="str">
        <f>IF(B730="",N729,B730)</f>
        <v>Glenmore Partners</v>
      </c>
    </row>
    <row r="731" spans="1:14" ht="15.75" x14ac:dyDescent="0.5">
      <c r="A731" s="7"/>
      <c r="B731" s="26"/>
      <c r="C731" s="26"/>
      <c r="D731" s="14">
        <v>1977.23</v>
      </c>
      <c r="E731" s="13" t="s">
        <v>986</v>
      </c>
      <c r="F731" s="27">
        <v>45805</v>
      </c>
      <c r="G731" s="27">
        <v>45722</v>
      </c>
      <c r="H731" s="14">
        <v>49166.47</v>
      </c>
      <c r="I731" s="15">
        <v>1</v>
      </c>
      <c r="J731" s="13" t="s">
        <v>346</v>
      </c>
      <c r="K731" s="36">
        <f>D731*VLOOKUP(L731,Assumptions!$B$5:$C$11,2,FALSE)</f>
        <v>1977.23</v>
      </c>
      <c r="L731" s="39" t="s">
        <v>4883</v>
      </c>
      <c r="M731" s="46">
        <f>DATE(YEAR(F731),MONTH(F731),1)</f>
        <v>45778</v>
      </c>
      <c r="N731" s="47" t="str">
        <f>IF(B731="",N730,B731)</f>
        <v>Glenmore Partners</v>
      </c>
    </row>
    <row r="732" spans="1:14" ht="15.75" x14ac:dyDescent="0.5">
      <c r="A732" s="7"/>
      <c r="B732" s="26"/>
      <c r="C732" s="26"/>
      <c r="D732" s="14">
        <v>2182.5500000000002</v>
      </c>
      <c r="E732" s="13" t="s">
        <v>987</v>
      </c>
      <c r="F732" s="27">
        <v>45882</v>
      </c>
      <c r="G732" s="27">
        <v>45777</v>
      </c>
      <c r="H732" s="14">
        <v>57416.13</v>
      </c>
      <c r="I732" s="15">
        <v>1</v>
      </c>
      <c r="J732" s="13" t="s">
        <v>340</v>
      </c>
      <c r="K732" s="36">
        <f>D732*VLOOKUP(L732,Assumptions!$B$5:$C$11,2,FALSE)</f>
        <v>2182.5500000000002</v>
      </c>
      <c r="L732" s="39" t="s">
        <v>4883</v>
      </c>
      <c r="M732" s="46">
        <f>DATE(YEAR(F732),MONTH(F732),1)</f>
        <v>45870</v>
      </c>
      <c r="N732" s="47" t="str">
        <f>IF(B732="",N731,B732)</f>
        <v>Glenmore Partners</v>
      </c>
    </row>
    <row r="733" spans="1:14" ht="15.75" x14ac:dyDescent="0.5">
      <c r="A733" s="7"/>
      <c r="B733" s="26"/>
      <c r="C733" s="26"/>
      <c r="D733" s="14">
        <v>2356.48</v>
      </c>
      <c r="E733" s="13" t="s">
        <v>988</v>
      </c>
      <c r="F733" s="27">
        <v>45882</v>
      </c>
      <c r="G733" s="27">
        <v>45777</v>
      </c>
      <c r="H733" s="14">
        <v>49104.55</v>
      </c>
      <c r="I733" s="15">
        <v>1</v>
      </c>
      <c r="J733" s="13" t="s">
        <v>317</v>
      </c>
      <c r="K733" s="36">
        <f>D733*VLOOKUP(L733,Assumptions!$B$5:$C$11,2,FALSE)</f>
        <v>2356.48</v>
      </c>
      <c r="L733" s="39" t="s">
        <v>4883</v>
      </c>
      <c r="M733" s="46">
        <f>DATE(YEAR(F733),MONTH(F733),1)</f>
        <v>45870</v>
      </c>
      <c r="N733" s="47" t="str">
        <f>IF(B733="",N732,B733)</f>
        <v>Glenmore Partners</v>
      </c>
    </row>
    <row r="734" spans="1:14" ht="15.75" x14ac:dyDescent="0.5">
      <c r="A734" s="7"/>
      <c r="B734" s="25" t="s">
        <v>82</v>
      </c>
      <c r="C734" s="25"/>
      <c r="D734" s="14">
        <v>2268.12</v>
      </c>
      <c r="E734" s="13" t="s">
        <v>989</v>
      </c>
      <c r="F734" s="27">
        <v>45776</v>
      </c>
      <c r="G734" s="27">
        <v>45579</v>
      </c>
      <c r="H734" s="14">
        <v>0</v>
      </c>
      <c r="I734" s="15">
        <v>1</v>
      </c>
      <c r="J734" s="13" t="s">
        <v>307</v>
      </c>
      <c r="K734" s="36">
        <f>D734*VLOOKUP(L734,Assumptions!$B$5:$C$11,2,FALSE)</f>
        <v>2268.12</v>
      </c>
      <c r="L734" s="39" t="s">
        <v>4883</v>
      </c>
      <c r="M734" s="46">
        <f>DATE(YEAR(F734),MONTH(F734),1)</f>
        <v>45748</v>
      </c>
      <c r="N734" s="47" t="str">
        <f>IF(B734="",N733,B734)</f>
        <v>Northbridge Credit SA</v>
      </c>
    </row>
    <row r="735" spans="1:14" ht="15.75" x14ac:dyDescent="0.5">
      <c r="A735" s="7"/>
      <c r="B735" s="25" t="s">
        <v>83</v>
      </c>
      <c r="C735" s="25"/>
      <c r="D735" s="12">
        <v>37475.79</v>
      </c>
      <c r="E735" s="13" t="s">
        <v>990</v>
      </c>
      <c r="F735" s="27">
        <v>45887</v>
      </c>
      <c r="G735" s="27">
        <v>45818</v>
      </c>
      <c r="H735" s="14">
        <v>0</v>
      </c>
      <c r="I735" s="15">
        <v>10</v>
      </c>
      <c r="J735" s="13" t="s">
        <v>331</v>
      </c>
      <c r="K735" s="36">
        <f>D735*VLOOKUP(L735,Assumptions!$B$5:$C$11,2,FALSE)</f>
        <v>1285.4195969999998</v>
      </c>
      <c r="L735" s="39" t="s">
        <v>4889</v>
      </c>
      <c r="M735" s="46">
        <f>DATE(YEAR(F735),MONTH(F735),1)</f>
        <v>45870</v>
      </c>
      <c r="N735" s="47" t="str">
        <f>IF(B735="",N734,B735)</f>
        <v>Hadley Strategies plc</v>
      </c>
    </row>
    <row r="736" spans="1:14" ht="15.75" x14ac:dyDescent="0.5">
      <c r="A736" s="7"/>
      <c r="B736" s="26"/>
      <c r="C736" s="26"/>
      <c r="D736" s="12">
        <v>30963.46</v>
      </c>
      <c r="E736" s="13" t="s">
        <v>991</v>
      </c>
      <c r="F736" s="27">
        <v>45887</v>
      </c>
      <c r="G736" s="27">
        <v>45818</v>
      </c>
      <c r="H736" s="14">
        <v>0</v>
      </c>
      <c r="I736" s="15">
        <v>5</v>
      </c>
      <c r="J736" s="13" t="s">
        <v>300</v>
      </c>
      <c r="K736" s="36">
        <f>D736*VLOOKUP(L736,Assumptions!$B$5:$C$11,2,FALSE)</f>
        <v>1062.0466779999999</v>
      </c>
      <c r="L736" s="39" t="s">
        <v>4889</v>
      </c>
      <c r="M736" s="46">
        <f>DATE(YEAR(F736),MONTH(F736),1)</f>
        <v>45870</v>
      </c>
      <c r="N736" s="47" t="str">
        <f>IF(B736="",N735,B736)</f>
        <v>Hadley Strategies plc</v>
      </c>
    </row>
    <row r="737" spans="1:14" ht="15.75" x14ac:dyDescent="0.5">
      <c r="A737" s="7"/>
      <c r="B737" s="26"/>
      <c r="C737" s="26"/>
      <c r="D737" s="12">
        <v>38460.61</v>
      </c>
      <c r="E737" s="13" t="s">
        <v>992</v>
      </c>
      <c r="F737" s="27">
        <v>45887</v>
      </c>
      <c r="G737" s="27">
        <v>45818</v>
      </c>
      <c r="H737" s="14">
        <v>0</v>
      </c>
      <c r="I737" s="15">
        <v>1</v>
      </c>
      <c r="J737" s="13" t="s">
        <v>304</v>
      </c>
      <c r="K737" s="36">
        <f>D737*VLOOKUP(L737,Assumptions!$B$5:$C$11,2,FALSE)</f>
        <v>1319.1989229999999</v>
      </c>
      <c r="L737" s="39" t="s">
        <v>4889</v>
      </c>
      <c r="M737" s="46">
        <f>DATE(YEAR(F737),MONTH(F737),1)</f>
        <v>45870</v>
      </c>
      <c r="N737" s="47" t="str">
        <f>IF(B737="",N736,B737)</f>
        <v>Hadley Strategies plc</v>
      </c>
    </row>
    <row r="738" spans="1:14" ht="15.75" x14ac:dyDescent="0.5">
      <c r="A738" s="7"/>
      <c r="B738" s="26"/>
      <c r="C738" s="26"/>
      <c r="D738" s="12">
        <v>30347.03</v>
      </c>
      <c r="E738" s="13" t="s">
        <v>993</v>
      </c>
      <c r="F738" s="27">
        <v>45887</v>
      </c>
      <c r="G738" s="27">
        <v>45818</v>
      </c>
      <c r="H738" s="14">
        <v>0</v>
      </c>
      <c r="I738" s="15">
        <v>10</v>
      </c>
      <c r="J738" s="13" t="s">
        <v>305</v>
      </c>
      <c r="K738" s="36">
        <f>D738*VLOOKUP(L738,Assumptions!$B$5:$C$11,2,FALSE)</f>
        <v>1040.9031289999998</v>
      </c>
      <c r="L738" s="39" t="s">
        <v>4889</v>
      </c>
      <c r="M738" s="46">
        <f>DATE(YEAR(F738),MONTH(F738),1)</f>
        <v>45870</v>
      </c>
      <c r="N738" s="47" t="str">
        <f>IF(B738="",N737,B738)</f>
        <v>Hadley Strategies plc</v>
      </c>
    </row>
    <row r="739" spans="1:14" ht="15.75" x14ac:dyDescent="0.5">
      <c r="A739" s="7"/>
      <c r="B739" s="26"/>
      <c r="C739" s="26"/>
      <c r="D739" s="12">
        <v>38271.61</v>
      </c>
      <c r="E739" s="13" t="s">
        <v>994</v>
      </c>
      <c r="F739" s="27">
        <v>45887</v>
      </c>
      <c r="G739" s="27">
        <v>45818</v>
      </c>
      <c r="H739" s="14">
        <v>0</v>
      </c>
      <c r="I739" s="15">
        <v>10</v>
      </c>
      <c r="J739" s="13" t="s">
        <v>301</v>
      </c>
      <c r="K739" s="36">
        <f>D739*VLOOKUP(L739,Assumptions!$B$5:$C$11,2,FALSE)</f>
        <v>1312.7162229999999</v>
      </c>
      <c r="L739" s="39" t="s">
        <v>4889</v>
      </c>
      <c r="M739" s="46">
        <f>DATE(YEAR(F739),MONTH(F739),1)</f>
        <v>45870</v>
      </c>
      <c r="N739" s="47" t="str">
        <f>IF(B739="",N738,B739)</f>
        <v>Hadley Strategies plc</v>
      </c>
    </row>
    <row r="740" spans="1:14" ht="15.75" x14ac:dyDescent="0.5">
      <c r="A740" s="7"/>
      <c r="B740" s="26"/>
      <c r="C740" s="26"/>
      <c r="D740" s="12">
        <v>50085.15</v>
      </c>
      <c r="E740" s="13" t="s">
        <v>995</v>
      </c>
      <c r="F740" s="27">
        <v>45887</v>
      </c>
      <c r="G740" s="27">
        <v>45818</v>
      </c>
      <c r="H740" s="14">
        <v>0</v>
      </c>
      <c r="I740" s="15">
        <v>10</v>
      </c>
      <c r="J740" s="13" t="s">
        <v>332</v>
      </c>
      <c r="K740" s="36">
        <f>D740*VLOOKUP(L740,Assumptions!$B$5:$C$11,2,FALSE)</f>
        <v>1717.9206449999999</v>
      </c>
      <c r="L740" s="39" t="s">
        <v>4889</v>
      </c>
      <c r="M740" s="46">
        <f>DATE(YEAR(F740),MONTH(F740),1)</f>
        <v>45870</v>
      </c>
      <c r="N740" s="47" t="str">
        <f>IF(B740="",N739,B740)</f>
        <v>Hadley Strategies plc</v>
      </c>
    </row>
    <row r="741" spans="1:14" ht="15.75" x14ac:dyDescent="0.5">
      <c r="A741" s="7"/>
      <c r="B741" s="25" t="s">
        <v>84</v>
      </c>
      <c r="C741" s="25"/>
      <c r="D741" s="14">
        <v>4722.62</v>
      </c>
      <c r="E741" s="13" t="s">
        <v>996</v>
      </c>
      <c r="F741" s="27">
        <v>45455</v>
      </c>
      <c r="G741" s="27">
        <v>45160</v>
      </c>
      <c r="H741" s="14">
        <v>0</v>
      </c>
      <c r="I741" s="15">
        <v>1</v>
      </c>
      <c r="J741" s="13" t="s">
        <v>300</v>
      </c>
      <c r="K741" s="36">
        <f>D741*VLOOKUP(L741,Assumptions!$B$5:$C$11,2,FALSE)</f>
        <v>4722.62</v>
      </c>
      <c r="L741" s="39" t="s">
        <v>4883</v>
      </c>
      <c r="M741" s="46">
        <f>DATE(YEAR(F741),MONTH(F741),1)</f>
        <v>45444</v>
      </c>
      <c r="N741" s="47" t="str">
        <f>IF(B741="",N740,B741)</f>
        <v>Xander Management plc</v>
      </c>
    </row>
    <row r="742" spans="1:14" ht="15.75" x14ac:dyDescent="0.5">
      <c r="A742" s="7"/>
      <c r="B742" s="26"/>
      <c r="C742" s="26"/>
      <c r="D742" s="14">
        <v>7173.89</v>
      </c>
      <c r="E742" s="13" t="s">
        <v>997</v>
      </c>
      <c r="F742" s="27">
        <v>45555</v>
      </c>
      <c r="G742" s="27">
        <v>45385</v>
      </c>
      <c r="H742" s="14">
        <v>0</v>
      </c>
      <c r="I742" s="15">
        <v>1</v>
      </c>
      <c r="J742" s="13" t="s">
        <v>300</v>
      </c>
      <c r="K742" s="36">
        <f>D742*VLOOKUP(L742,Assumptions!$B$5:$C$11,2,FALSE)</f>
        <v>7173.89</v>
      </c>
      <c r="L742" s="39" t="s">
        <v>4883</v>
      </c>
      <c r="M742" s="46">
        <f>DATE(YEAR(F742),MONTH(F742),1)</f>
        <v>45536</v>
      </c>
      <c r="N742" s="47" t="str">
        <f>IF(B742="",N741,B742)</f>
        <v>Xander Management plc</v>
      </c>
    </row>
    <row r="743" spans="1:14" ht="15.75" x14ac:dyDescent="0.5">
      <c r="A743" s="7"/>
      <c r="B743" s="26"/>
      <c r="C743" s="26"/>
      <c r="D743" s="14">
        <v>4813.03</v>
      </c>
      <c r="E743" s="13" t="s">
        <v>998</v>
      </c>
      <c r="F743" s="27">
        <v>45555</v>
      </c>
      <c r="G743" s="27">
        <v>45385</v>
      </c>
      <c r="H743" s="14">
        <v>0</v>
      </c>
      <c r="I743" s="15">
        <v>1</v>
      </c>
      <c r="J743" s="13" t="s">
        <v>307</v>
      </c>
      <c r="K743" s="36">
        <f>D743*VLOOKUP(L743,Assumptions!$B$5:$C$11,2,FALSE)</f>
        <v>4813.03</v>
      </c>
      <c r="L743" s="39" t="s">
        <v>4883</v>
      </c>
      <c r="M743" s="46">
        <f>DATE(YEAR(F743),MONTH(F743),1)</f>
        <v>45536</v>
      </c>
      <c r="N743" s="47" t="str">
        <f>IF(B743="",N742,B743)</f>
        <v>Xander Management plc</v>
      </c>
    </row>
    <row r="744" spans="1:14" ht="15.75" x14ac:dyDescent="0.5">
      <c r="A744" s="7"/>
      <c r="B744" s="26"/>
      <c r="C744" s="26"/>
      <c r="D744" s="14">
        <v>6652.14</v>
      </c>
      <c r="E744" s="13" t="s">
        <v>999</v>
      </c>
      <c r="F744" s="27">
        <v>45856</v>
      </c>
      <c r="G744" s="27">
        <v>45825</v>
      </c>
      <c r="H744" s="14">
        <v>0</v>
      </c>
      <c r="I744" s="15">
        <v>2</v>
      </c>
      <c r="J744" s="13" t="s">
        <v>300</v>
      </c>
      <c r="K744" s="36">
        <f>D744*VLOOKUP(L744,Assumptions!$B$5:$C$11,2,FALSE)</f>
        <v>6652.14</v>
      </c>
      <c r="L744" s="39" t="s">
        <v>4883</v>
      </c>
      <c r="M744" s="46">
        <f>DATE(YEAR(F744),MONTH(F744),1)</f>
        <v>45839</v>
      </c>
      <c r="N744" s="47" t="str">
        <f>IF(B744="",N743,B744)</f>
        <v>Xander Management plc</v>
      </c>
    </row>
    <row r="745" spans="1:14" ht="15.75" x14ac:dyDescent="0.5">
      <c r="A745" s="7"/>
      <c r="B745" s="25" t="s">
        <v>85</v>
      </c>
      <c r="C745" s="25"/>
      <c r="D745" s="12">
        <v>900.63</v>
      </c>
      <c r="E745" s="13" t="s">
        <v>1000</v>
      </c>
      <c r="F745" s="27">
        <v>45676</v>
      </c>
      <c r="G745" s="27">
        <v>45670</v>
      </c>
      <c r="H745" s="14">
        <v>0</v>
      </c>
      <c r="I745" s="15">
        <v>20</v>
      </c>
      <c r="J745" s="13" t="s">
        <v>301</v>
      </c>
      <c r="K745" s="36">
        <f>D745*VLOOKUP(L745,Assumptions!$B$5:$C$11,2,FALSE)</f>
        <v>30.891608999999999</v>
      </c>
      <c r="L745" s="39" t="s">
        <v>4889</v>
      </c>
      <c r="M745" s="46">
        <f>DATE(YEAR(F745),MONTH(F745),1)</f>
        <v>45658</v>
      </c>
      <c r="N745" s="47" t="str">
        <f>IF(B745="",N744,B745)</f>
        <v>Varsity Investments Inc</v>
      </c>
    </row>
    <row r="746" spans="1:14" ht="15.75" x14ac:dyDescent="0.5">
      <c r="A746" s="7"/>
      <c r="B746" s="25" t="s">
        <v>86</v>
      </c>
      <c r="C746" s="25"/>
      <c r="D746" s="14">
        <v>12818.06</v>
      </c>
      <c r="E746" s="13" t="s">
        <v>1001</v>
      </c>
      <c r="F746" s="27">
        <v>45838</v>
      </c>
      <c r="G746" s="27">
        <v>45800</v>
      </c>
      <c r="H746" s="14">
        <v>0</v>
      </c>
      <c r="I746" s="15">
        <v>100</v>
      </c>
      <c r="J746" s="13" t="s">
        <v>301</v>
      </c>
      <c r="K746" s="36">
        <f>D746*VLOOKUP(L746,Assumptions!$B$5:$C$11,2,FALSE)</f>
        <v>12818.06</v>
      </c>
      <c r="L746" s="39" t="s">
        <v>4883</v>
      </c>
      <c r="M746" s="46">
        <f>DATE(YEAR(F746),MONTH(F746),1)</f>
        <v>45809</v>
      </c>
      <c r="N746" s="47" t="str">
        <f>IF(B746="",N745,B746)</f>
        <v>Quorn Wealth Ltd</v>
      </c>
    </row>
    <row r="747" spans="1:14" ht="15.75" x14ac:dyDescent="0.5">
      <c r="A747" s="7"/>
      <c r="B747" s="25" t="s">
        <v>87</v>
      </c>
      <c r="C747" s="25"/>
      <c r="D747" s="12">
        <v>23446.34</v>
      </c>
      <c r="E747" s="13" t="s">
        <v>1002</v>
      </c>
      <c r="F747" s="27">
        <v>44893</v>
      </c>
      <c r="G747" s="27">
        <v>44824</v>
      </c>
      <c r="H747" s="14">
        <v>18796.97</v>
      </c>
      <c r="I747" s="15">
        <v>5</v>
      </c>
      <c r="J747" s="13" t="s">
        <v>300</v>
      </c>
      <c r="K747" s="36">
        <f>D747*VLOOKUP(L747,Assumptions!$B$5:$C$11,2,FALSE)</f>
        <v>804.20946199999992</v>
      </c>
      <c r="L747" s="39" t="s">
        <v>4889</v>
      </c>
      <c r="M747" s="46">
        <f>DATE(YEAR(F747),MONTH(F747),1)</f>
        <v>44866</v>
      </c>
      <c r="N747" s="47" t="str">
        <f>IF(B747="",N746,B747)</f>
        <v>Vantage Private LLC</v>
      </c>
    </row>
    <row r="748" spans="1:14" ht="15.75" x14ac:dyDescent="0.5">
      <c r="A748" s="7"/>
      <c r="B748" s="26"/>
      <c r="C748" s="26"/>
      <c r="D748" s="12">
        <v>22340.06</v>
      </c>
      <c r="E748" s="13" t="s">
        <v>1003</v>
      </c>
      <c r="F748" s="27">
        <v>44893</v>
      </c>
      <c r="G748" s="27">
        <v>44824</v>
      </c>
      <c r="H748" s="14">
        <v>14770.95</v>
      </c>
      <c r="I748" s="15">
        <v>40</v>
      </c>
      <c r="J748" s="13" t="s">
        <v>325</v>
      </c>
      <c r="K748" s="36">
        <f>D748*VLOOKUP(L748,Assumptions!$B$5:$C$11,2,FALSE)</f>
        <v>766.26405799999998</v>
      </c>
      <c r="L748" s="39" t="s">
        <v>4889</v>
      </c>
      <c r="M748" s="46">
        <f>DATE(YEAR(F748),MONTH(F748),1)</f>
        <v>44866</v>
      </c>
      <c r="N748" s="47" t="str">
        <f>IF(B748="",N747,B748)</f>
        <v>Vantage Private LLC</v>
      </c>
    </row>
    <row r="749" spans="1:14" ht="15.75" x14ac:dyDescent="0.5">
      <c r="A749" s="7"/>
      <c r="B749" s="26"/>
      <c r="C749" s="26"/>
      <c r="D749" s="12">
        <v>27599.18</v>
      </c>
      <c r="E749" s="13" t="s">
        <v>1004</v>
      </c>
      <c r="F749" s="27">
        <v>44893</v>
      </c>
      <c r="G749" s="27">
        <v>44824</v>
      </c>
      <c r="H749" s="14">
        <v>15567.75</v>
      </c>
      <c r="I749" s="15">
        <v>20</v>
      </c>
      <c r="J749" s="13" t="s">
        <v>305</v>
      </c>
      <c r="K749" s="36">
        <f>D749*VLOOKUP(L749,Assumptions!$B$5:$C$11,2,FALSE)</f>
        <v>946.65187399999991</v>
      </c>
      <c r="L749" s="39" t="s">
        <v>4889</v>
      </c>
      <c r="M749" s="46">
        <f>DATE(YEAR(F749),MONTH(F749),1)</f>
        <v>44866</v>
      </c>
      <c r="N749" s="47" t="str">
        <f>IF(B749="",N748,B749)</f>
        <v>Vantage Private LLC</v>
      </c>
    </row>
    <row r="750" spans="1:14" ht="15.75" x14ac:dyDescent="0.5">
      <c r="A750" s="7"/>
      <c r="B750" s="26"/>
      <c r="C750" s="26"/>
      <c r="D750" s="12">
        <v>18954.18</v>
      </c>
      <c r="E750" s="13" t="s">
        <v>1005</v>
      </c>
      <c r="F750" s="27">
        <v>45299</v>
      </c>
      <c r="G750" s="27">
        <v>45258</v>
      </c>
      <c r="H750" s="14">
        <v>23988.51</v>
      </c>
      <c r="I750" s="15">
        <v>3</v>
      </c>
      <c r="J750" s="13" t="s">
        <v>300</v>
      </c>
      <c r="K750" s="36">
        <f>D750*VLOOKUP(L750,Assumptions!$B$5:$C$11,2,FALSE)</f>
        <v>650.12837400000001</v>
      </c>
      <c r="L750" s="39" t="s">
        <v>4889</v>
      </c>
      <c r="M750" s="46">
        <f>DATE(YEAR(F750),MONTH(F750),1)</f>
        <v>45292</v>
      </c>
      <c r="N750" s="47" t="str">
        <f>IF(B750="",N749,B750)</f>
        <v>Vantage Private LLC</v>
      </c>
    </row>
    <row r="751" spans="1:14" ht="15.75" x14ac:dyDescent="0.5">
      <c r="A751" s="7"/>
      <c r="B751" s="26"/>
      <c r="C751" s="26"/>
      <c r="D751" s="12">
        <v>23193.37</v>
      </c>
      <c r="E751" s="13" t="s">
        <v>1006</v>
      </c>
      <c r="F751" s="27">
        <v>45299</v>
      </c>
      <c r="G751" s="27">
        <v>45258</v>
      </c>
      <c r="H751" s="14">
        <v>23683.66</v>
      </c>
      <c r="I751" s="15">
        <v>17</v>
      </c>
      <c r="J751" s="13" t="s">
        <v>301</v>
      </c>
      <c r="K751" s="36">
        <f>D751*VLOOKUP(L751,Assumptions!$B$5:$C$11,2,FALSE)</f>
        <v>795.53259099999991</v>
      </c>
      <c r="L751" s="39" t="s">
        <v>4889</v>
      </c>
      <c r="M751" s="46">
        <f>DATE(YEAR(F751),MONTH(F751),1)</f>
        <v>45292</v>
      </c>
      <c r="N751" s="47" t="str">
        <f>IF(B751="",N750,B751)</f>
        <v>Vantage Private LLC</v>
      </c>
    </row>
    <row r="752" spans="1:14" ht="15.75" x14ac:dyDescent="0.5">
      <c r="A752" s="7"/>
      <c r="B752" s="26"/>
      <c r="C752" s="26"/>
      <c r="D752" s="12">
        <v>17970.5</v>
      </c>
      <c r="E752" s="13" t="s">
        <v>1007</v>
      </c>
      <c r="F752" s="27">
        <v>45299</v>
      </c>
      <c r="G752" s="27">
        <v>45258</v>
      </c>
      <c r="H752" s="14">
        <v>22700.83</v>
      </c>
      <c r="I752" s="15">
        <v>18</v>
      </c>
      <c r="J752" s="13" t="s">
        <v>319</v>
      </c>
      <c r="K752" s="36">
        <f>D752*VLOOKUP(L752,Assumptions!$B$5:$C$11,2,FALSE)</f>
        <v>616.38815</v>
      </c>
      <c r="L752" s="39" t="s">
        <v>4889</v>
      </c>
      <c r="M752" s="46">
        <f>DATE(YEAR(F752),MONTH(F752),1)</f>
        <v>45292</v>
      </c>
      <c r="N752" s="47" t="str">
        <f>IF(B752="",N751,B752)</f>
        <v>Vantage Private LLC</v>
      </c>
    </row>
    <row r="753" spans="1:14" ht="15.75" x14ac:dyDescent="0.5">
      <c r="A753" s="7"/>
      <c r="B753" s="26"/>
      <c r="C753" s="26"/>
      <c r="D753" s="12">
        <v>13795.84</v>
      </c>
      <c r="E753" s="13" t="s">
        <v>1008</v>
      </c>
      <c r="F753" s="27">
        <v>45299</v>
      </c>
      <c r="G753" s="27">
        <v>45258</v>
      </c>
      <c r="H753" s="14">
        <v>18840.54</v>
      </c>
      <c r="I753" s="15">
        <v>18</v>
      </c>
      <c r="J753" s="13" t="s">
        <v>321</v>
      </c>
      <c r="K753" s="36">
        <f>D753*VLOOKUP(L753,Assumptions!$B$5:$C$11,2,FALSE)</f>
        <v>473.19731199999995</v>
      </c>
      <c r="L753" s="39" t="s">
        <v>4889</v>
      </c>
      <c r="M753" s="46">
        <f>DATE(YEAR(F753),MONTH(F753),1)</f>
        <v>45292</v>
      </c>
      <c r="N753" s="47" t="str">
        <f>IF(B753="",N752,B753)</f>
        <v>Vantage Private LLC</v>
      </c>
    </row>
    <row r="754" spans="1:14" ht="15.75" x14ac:dyDescent="0.5">
      <c r="A754" s="7"/>
      <c r="B754" s="26"/>
      <c r="C754" s="26"/>
      <c r="D754" s="12">
        <v>23548.25</v>
      </c>
      <c r="E754" s="13" t="s">
        <v>1009</v>
      </c>
      <c r="F754" s="27">
        <v>45299</v>
      </c>
      <c r="G754" s="27">
        <v>45258</v>
      </c>
      <c r="H754" s="14">
        <v>24222.05</v>
      </c>
      <c r="I754" s="15">
        <v>1</v>
      </c>
      <c r="J754" s="13" t="s">
        <v>312</v>
      </c>
      <c r="K754" s="36">
        <f>D754*VLOOKUP(L754,Assumptions!$B$5:$C$11,2,FALSE)</f>
        <v>807.70497499999988</v>
      </c>
      <c r="L754" s="39" t="s">
        <v>4889</v>
      </c>
      <c r="M754" s="46">
        <f>DATE(YEAR(F754),MONTH(F754),1)</f>
        <v>45292</v>
      </c>
      <c r="N754" s="47" t="str">
        <f>IF(B754="",N753,B754)</f>
        <v>Vantage Private LLC</v>
      </c>
    </row>
    <row r="755" spans="1:14" ht="15.75" x14ac:dyDescent="0.5">
      <c r="A755" s="7"/>
      <c r="B755" s="26"/>
      <c r="C755" s="26"/>
      <c r="D755" s="12">
        <v>16164.63</v>
      </c>
      <c r="E755" s="13" t="s">
        <v>1010</v>
      </c>
      <c r="F755" s="27">
        <v>45299</v>
      </c>
      <c r="G755" s="27">
        <v>45258</v>
      </c>
      <c r="H755" s="14">
        <v>18338.02</v>
      </c>
      <c r="I755" s="15">
        <v>1</v>
      </c>
      <c r="J755" s="13" t="s">
        <v>310</v>
      </c>
      <c r="K755" s="36">
        <f>D755*VLOOKUP(L755,Assumptions!$B$5:$C$11,2,FALSE)</f>
        <v>554.44680899999992</v>
      </c>
      <c r="L755" s="39" t="s">
        <v>4889</v>
      </c>
      <c r="M755" s="46">
        <f>DATE(YEAR(F755),MONTH(F755),1)</f>
        <v>45292</v>
      </c>
      <c r="N755" s="47" t="str">
        <f>IF(B755="",N754,B755)</f>
        <v>Vantage Private LLC</v>
      </c>
    </row>
    <row r="756" spans="1:14" ht="15.75" x14ac:dyDescent="0.5">
      <c r="A756" s="7"/>
      <c r="B756" s="26"/>
      <c r="C756" s="26"/>
      <c r="D756" s="12">
        <v>22978.65</v>
      </c>
      <c r="E756" s="13" t="s">
        <v>1011</v>
      </c>
      <c r="F756" s="27">
        <v>45299</v>
      </c>
      <c r="G756" s="27">
        <v>45258</v>
      </c>
      <c r="H756" s="14">
        <v>22523.18</v>
      </c>
      <c r="I756" s="15">
        <v>1</v>
      </c>
      <c r="J756" s="13" t="s">
        <v>318</v>
      </c>
      <c r="K756" s="36">
        <f>D756*VLOOKUP(L756,Assumptions!$B$5:$C$11,2,FALSE)</f>
        <v>788.16769499999998</v>
      </c>
      <c r="L756" s="39" t="s">
        <v>4889</v>
      </c>
      <c r="M756" s="46">
        <f>DATE(YEAR(F756),MONTH(F756),1)</f>
        <v>45292</v>
      </c>
      <c r="N756" s="47" t="str">
        <f>IF(B756="",N755,B756)</f>
        <v>Vantage Private LLC</v>
      </c>
    </row>
    <row r="757" spans="1:14" ht="15.75" x14ac:dyDescent="0.5">
      <c r="A757" s="7"/>
      <c r="B757" s="26"/>
      <c r="C757" s="26"/>
      <c r="D757" s="12">
        <v>22951.87</v>
      </c>
      <c r="E757" s="13" t="s">
        <v>1012</v>
      </c>
      <c r="F757" s="27">
        <v>45299</v>
      </c>
      <c r="G757" s="27">
        <v>45258</v>
      </c>
      <c r="H757" s="14">
        <v>17366.87</v>
      </c>
      <c r="I757" s="15">
        <v>1</v>
      </c>
      <c r="J757" s="13" t="s">
        <v>309</v>
      </c>
      <c r="K757" s="36">
        <f>D757*VLOOKUP(L757,Assumptions!$B$5:$C$11,2,FALSE)</f>
        <v>787.2491409999999</v>
      </c>
      <c r="L757" s="39" t="s">
        <v>4889</v>
      </c>
      <c r="M757" s="46">
        <f>DATE(YEAR(F757),MONTH(F757),1)</f>
        <v>45292</v>
      </c>
      <c r="N757" s="47" t="str">
        <f>IF(B757="",N756,B757)</f>
        <v>Vantage Private LLC</v>
      </c>
    </row>
    <row r="758" spans="1:14" ht="15.75" x14ac:dyDescent="0.5">
      <c r="A758" s="7"/>
      <c r="B758" s="26"/>
      <c r="C758" s="26"/>
      <c r="D758" s="12">
        <v>21250.13</v>
      </c>
      <c r="E758" s="13" t="s">
        <v>1013</v>
      </c>
      <c r="F758" s="27">
        <v>45299</v>
      </c>
      <c r="G758" s="27">
        <v>45258</v>
      </c>
      <c r="H758" s="14">
        <v>20751.93</v>
      </c>
      <c r="I758" s="15">
        <v>1</v>
      </c>
      <c r="J758" s="13" t="s">
        <v>311</v>
      </c>
      <c r="K758" s="36">
        <f>D758*VLOOKUP(L758,Assumptions!$B$5:$C$11,2,FALSE)</f>
        <v>728.879459</v>
      </c>
      <c r="L758" s="39" t="s">
        <v>4889</v>
      </c>
      <c r="M758" s="46">
        <f>DATE(YEAR(F758),MONTH(F758),1)</f>
        <v>45292</v>
      </c>
      <c r="N758" s="47" t="str">
        <f>IF(B758="",N757,B758)</f>
        <v>Vantage Private LLC</v>
      </c>
    </row>
    <row r="759" spans="1:14" ht="15.75" x14ac:dyDescent="0.5">
      <c r="A759" s="7"/>
      <c r="B759" s="26"/>
      <c r="C759" s="26"/>
      <c r="D759" s="12">
        <v>16312.17</v>
      </c>
      <c r="E759" s="13" t="s">
        <v>1014</v>
      </c>
      <c r="F759" s="27">
        <v>45679</v>
      </c>
      <c r="G759" s="27">
        <v>45597</v>
      </c>
      <c r="H759" s="14">
        <v>14967.62</v>
      </c>
      <c r="I759" s="15">
        <v>3</v>
      </c>
      <c r="J759" s="13" t="s">
        <v>300</v>
      </c>
      <c r="K759" s="36">
        <f>D759*VLOOKUP(L759,Assumptions!$B$5:$C$11,2,FALSE)</f>
        <v>559.507431</v>
      </c>
      <c r="L759" s="39" t="s">
        <v>4889</v>
      </c>
      <c r="M759" s="46">
        <f>DATE(YEAR(F759),MONTH(F759),1)</f>
        <v>45658</v>
      </c>
      <c r="N759" s="47" t="str">
        <f>IF(B759="",N758,B759)</f>
        <v>Vantage Private LLC</v>
      </c>
    </row>
    <row r="760" spans="1:14" ht="15.75" x14ac:dyDescent="0.5">
      <c r="A760" s="7"/>
      <c r="B760" s="26"/>
      <c r="C760" s="26"/>
      <c r="D760" s="12">
        <v>17817.39</v>
      </c>
      <c r="E760" s="13" t="s">
        <v>1015</v>
      </c>
      <c r="F760" s="27">
        <v>45679</v>
      </c>
      <c r="G760" s="27">
        <v>45597</v>
      </c>
      <c r="H760" s="14">
        <v>24497.72</v>
      </c>
      <c r="I760" s="15">
        <v>28</v>
      </c>
      <c r="J760" s="13" t="s">
        <v>321</v>
      </c>
      <c r="K760" s="36">
        <f>D760*VLOOKUP(L760,Assumptions!$B$5:$C$11,2,FALSE)</f>
        <v>611.1364769999999</v>
      </c>
      <c r="L760" s="39" t="s">
        <v>4889</v>
      </c>
      <c r="M760" s="46">
        <f>DATE(YEAR(F760),MONTH(F760),1)</f>
        <v>45658</v>
      </c>
      <c r="N760" s="47" t="str">
        <f>IF(B760="",N759,B760)</f>
        <v>Vantage Private LLC</v>
      </c>
    </row>
    <row r="761" spans="1:14" ht="15.75" x14ac:dyDescent="0.5">
      <c r="A761" s="7"/>
      <c r="B761" s="26"/>
      <c r="C761" s="26"/>
      <c r="D761" s="12">
        <v>12290.99</v>
      </c>
      <c r="E761" s="13" t="s">
        <v>1016</v>
      </c>
      <c r="F761" s="27">
        <v>45679</v>
      </c>
      <c r="G761" s="27">
        <v>45597</v>
      </c>
      <c r="H761" s="14">
        <v>21816.48</v>
      </c>
      <c r="I761" s="15">
        <v>1</v>
      </c>
      <c r="J761" s="13" t="s">
        <v>312</v>
      </c>
      <c r="K761" s="36">
        <f>D761*VLOOKUP(L761,Assumptions!$B$5:$C$11,2,FALSE)</f>
        <v>421.58095699999996</v>
      </c>
      <c r="L761" s="39" t="s">
        <v>4889</v>
      </c>
      <c r="M761" s="46">
        <f>DATE(YEAR(F761),MONTH(F761),1)</f>
        <v>45658</v>
      </c>
      <c r="N761" s="47" t="str">
        <f>IF(B761="",N760,B761)</f>
        <v>Vantage Private LLC</v>
      </c>
    </row>
    <row r="762" spans="1:14" ht="15.75" x14ac:dyDescent="0.5">
      <c r="A762" s="7"/>
      <c r="B762" s="26"/>
      <c r="C762" s="26"/>
      <c r="D762" s="12">
        <v>14507.67</v>
      </c>
      <c r="E762" s="13" t="s">
        <v>1015</v>
      </c>
      <c r="F762" s="27">
        <v>45679</v>
      </c>
      <c r="G762" s="27">
        <v>45597</v>
      </c>
      <c r="H762" s="14">
        <v>18244.580000000002</v>
      </c>
      <c r="I762" s="15">
        <v>28</v>
      </c>
      <c r="J762" s="13" t="s">
        <v>321</v>
      </c>
      <c r="K762" s="36">
        <f>D762*VLOOKUP(L762,Assumptions!$B$5:$C$11,2,FALSE)</f>
        <v>497.61308099999997</v>
      </c>
      <c r="L762" s="39" t="s">
        <v>4889</v>
      </c>
      <c r="M762" s="46">
        <f>DATE(YEAR(F762),MONTH(F762),1)</f>
        <v>45658</v>
      </c>
      <c r="N762" s="47" t="str">
        <f>IF(B762="",N761,B762)</f>
        <v>Vantage Private LLC</v>
      </c>
    </row>
    <row r="763" spans="1:14" ht="15.75" x14ac:dyDescent="0.5">
      <c r="A763" s="7"/>
      <c r="B763" s="26"/>
      <c r="C763" s="26"/>
      <c r="D763" s="12">
        <v>18124.91</v>
      </c>
      <c r="E763" s="13" t="s">
        <v>1016</v>
      </c>
      <c r="F763" s="27">
        <v>45679</v>
      </c>
      <c r="G763" s="27">
        <v>45597</v>
      </c>
      <c r="H763" s="14">
        <v>19473.05</v>
      </c>
      <c r="I763" s="15">
        <v>1</v>
      </c>
      <c r="J763" s="13" t="s">
        <v>312</v>
      </c>
      <c r="K763" s="36">
        <f>D763*VLOOKUP(L763,Assumptions!$B$5:$C$11,2,FALSE)</f>
        <v>621.68441299999995</v>
      </c>
      <c r="L763" s="39" t="s">
        <v>4889</v>
      </c>
      <c r="M763" s="46">
        <f>DATE(YEAR(F763),MONTH(F763),1)</f>
        <v>45658</v>
      </c>
      <c r="N763" s="47" t="str">
        <f>IF(B763="",N762,B763)</f>
        <v>Vantage Private LLC</v>
      </c>
    </row>
    <row r="764" spans="1:14" ht="15.75" x14ac:dyDescent="0.5">
      <c r="A764" s="7"/>
      <c r="B764" s="25" t="s">
        <v>88</v>
      </c>
      <c r="C764" s="25"/>
      <c r="D764" s="12">
        <v>28395.06</v>
      </c>
      <c r="E764" s="13" t="s">
        <v>1017</v>
      </c>
      <c r="F764" s="27">
        <v>45082</v>
      </c>
      <c r="G764" s="27">
        <v>45012</v>
      </c>
      <c r="H764" s="14">
        <v>18740.43</v>
      </c>
      <c r="I764" s="15">
        <v>1</v>
      </c>
      <c r="J764" s="13" t="s">
        <v>327</v>
      </c>
      <c r="K764" s="36">
        <f>D764*VLOOKUP(L764,Assumptions!$B$5:$C$11,2,FALSE)</f>
        <v>973.950558</v>
      </c>
      <c r="L764" s="39" t="s">
        <v>4889</v>
      </c>
      <c r="M764" s="46">
        <f>DATE(YEAR(F764),MONTH(F764),1)</f>
        <v>45078</v>
      </c>
      <c r="N764" s="47" t="str">
        <f>IF(B764="",N763,B764)</f>
        <v>Ogilvy Holdings Ltd</v>
      </c>
    </row>
    <row r="765" spans="1:14" ht="15.75" x14ac:dyDescent="0.5">
      <c r="A765" s="7"/>
      <c r="B765" s="26"/>
      <c r="C765" s="26"/>
      <c r="D765" s="12">
        <v>37006.47</v>
      </c>
      <c r="E765" s="13" t="s">
        <v>1017</v>
      </c>
      <c r="F765" s="27">
        <v>45082</v>
      </c>
      <c r="G765" s="27">
        <v>45012</v>
      </c>
      <c r="H765" s="14">
        <v>21505.77</v>
      </c>
      <c r="I765" s="15">
        <v>3</v>
      </c>
      <c r="J765" s="13" t="s">
        <v>327</v>
      </c>
      <c r="K765" s="36">
        <f>D765*VLOOKUP(L765,Assumptions!$B$5:$C$11,2,FALSE)</f>
        <v>1269.321921</v>
      </c>
      <c r="L765" s="39" t="s">
        <v>4889</v>
      </c>
      <c r="M765" s="46">
        <f>DATE(YEAR(F765),MONTH(F765),1)</f>
        <v>45078</v>
      </c>
      <c r="N765" s="47" t="str">
        <f>IF(B765="",N764,B765)</f>
        <v>Ogilvy Holdings Ltd</v>
      </c>
    </row>
    <row r="766" spans="1:14" ht="15.75" x14ac:dyDescent="0.5">
      <c r="A766" s="7"/>
      <c r="B766" s="26"/>
      <c r="C766" s="26"/>
      <c r="D766" s="12">
        <v>31341.68</v>
      </c>
      <c r="E766" s="13" t="s">
        <v>1018</v>
      </c>
      <c r="F766" s="27">
        <v>45082</v>
      </c>
      <c r="G766" s="27">
        <v>45012</v>
      </c>
      <c r="H766" s="14">
        <v>23447.34</v>
      </c>
      <c r="I766" s="15">
        <v>12</v>
      </c>
      <c r="J766" s="13" t="s">
        <v>305</v>
      </c>
      <c r="K766" s="36">
        <f>D766*VLOOKUP(L766,Assumptions!$B$5:$C$11,2,FALSE)</f>
        <v>1075.019624</v>
      </c>
      <c r="L766" s="39" t="s">
        <v>4889</v>
      </c>
      <c r="M766" s="46">
        <f>DATE(YEAR(F766),MONTH(F766),1)</f>
        <v>45078</v>
      </c>
      <c r="N766" s="47" t="str">
        <f>IF(B766="",N765,B766)</f>
        <v>Ogilvy Holdings Ltd</v>
      </c>
    </row>
    <row r="767" spans="1:14" ht="15.75" x14ac:dyDescent="0.5">
      <c r="A767" s="7"/>
      <c r="B767" s="26"/>
      <c r="C767" s="26"/>
      <c r="D767" s="12">
        <v>35660.07</v>
      </c>
      <c r="E767" s="13" t="s">
        <v>1019</v>
      </c>
      <c r="F767" s="27">
        <v>45082</v>
      </c>
      <c r="G767" s="27">
        <v>45012</v>
      </c>
      <c r="H767" s="14">
        <v>25850.86</v>
      </c>
      <c r="I767" s="15">
        <v>1</v>
      </c>
      <c r="J767" s="13" t="s">
        <v>304</v>
      </c>
      <c r="K767" s="36">
        <f>D767*VLOOKUP(L767,Assumptions!$B$5:$C$11,2,FALSE)</f>
        <v>1223.1404009999999</v>
      </c>
      <c r="L767" s="39" t="s">
        <v>4889</v>
      </c>
      <c r="M767" s="46">
        <f>DATE(YEAR(F767),MONTH(F767),1)</f>
        <v>45078</v>
      </c>
      <c r="N767" s="47" t="str">
        <f>IF(B767="",N766,B767)</f>
        <v>Ogilvy Holdings Ltd</v>
      </c>
    </row>
    <row r="768" spans="1:14" ht="15.75" x14ac:dyDescent="0.5">
      <c r="A768" s="7"/>
      <c r="B768" s="26"/>
      <c r="C768" s="26"/>
      <c r="D768" s="12">
        <v>27261.18</v>
      </c>
      <c r="E768" s="13" t="s">
        <v>1020</v>
      </c>
      <c r="F768" s="27">
        <v>45082</v>
      </c>
      <c r="G768" s="27">
        <v>45012</v>
      </c>
      <c r="H768" s="14">
        <v>20063.11</v>
      </c>
      <c r="I768" s="15">
        <v>20</v>
      </c>
      <c r="J768" s="13" t="s">
        <v>328</v>
      </c>
      <c r="K768" s="36">
        <f>D768*VLOOKUP(L768,Assumptions!$B$5:$C$11,2,FALSE)</f>
        <v>935.05847399999993</v>
      </c>
      <c r="L768" s="39" t="s">
        <v>4889</v>
      </c>
      <c r="M768" s="46">
        <f>DATE(YEAR(F768),MONTH(F768),1)</f>
        <v>45078</v>
      </c>
      <c r="N768" s="47" t="str">
        <f>IF(B768="",N767,B768)</f>
        <v>Ogilvy Holdings Ltd</v>
      </c>
    </row>
    <row r="769" spans="1:14" ht="15.75" x14ac:dyDescent="0.5">
      <c r="A769" s="7"/>
      <c r="B769" s="26"/>
      <c r="C769" s="26"/>
      <c r="D769" s="12">
        <v>26108.13</v>
      </c>
      <c r="E769" s="13" t="s">
        <v>1021</v>
      </c>
      <c r="F769" s="27">
        <v>45082</v>
      </c>
      <c r="G769" s="27">
        <v>45012</v>
      </c>
      <c r="H769" s="14">
        <v>24631.32</v>
      </c>
      <c r="I769" s="15">
        <v>20</v>
      </c>
      <c r="J769" s="13" t="s">
        <v>333</v>
      </c>
      <c r="K769" s="36">
        <f>D769*VLOOKUP(L769,Assumptions!$B$5:$C$11,2,FALSE)</f>
        <v>895.50885899999992</v>
      </c>
      <c r="L769" s="39" t="s">
        <v>4889</v>
      </c>
      <c r="M769" s="46">
        <f>DATE(YEAR(F769),MONTH(F769),1)</f>
        <v>45078</v>
      </c>
      <c r="N769" s="47" t="str">
        <f>IF(B769="",N768,B769)</f>
        <v>Ogilvy Holdings Ltd</v>
      </c>
    </row>
    <row r="770" spans="1:14" ht="15.75" x14ac:dyDescent="0.5">
      <c r="A770" s="7"/>
      <c r="B770" s="26"/>
      <c r="C770" s="26"/>
      <c r="D770" s="12">
        <v>25885.58</v>
      </c>
      <c r="E770" s="13" t="s">
        <v>1022</v>
      </c>
      <c r="F770" s="27">
        <v>45082</v>
      </c>
      <c r="G770" s="27">
        <v>45012</v>
      </c>
      <c r="H770" s="14">
        <v>20045.29</v>
      </c>
      <c r="I770" s="15">
        <v>20</v>
      </c>
      <c r="J770" s="13" t="s">
        <v>322</v>
      </c>
      <c r="K770" s="36">
        <f>D770*VLOOKUP(L770,Assumptions!$B$5:$C$11,2,FALSE)</f>
        <v>887.87539400000003</v>
      </c>
      <c r="L770" s="39" t="s">
        <v>4889</v>
      </c>
      <c r="M770" s="46">
        <f>DATE(YEAR(F770),MONTH(F770),1)</f>
        <v>45078</v>
      </c>
      <c r="N770" s="47" t="str">
        <f>IF(B770="",N769,B770)</f>
        <v>Ogilvy Holdings Ltd</v>
      </c>
    </row>
    <row r="771" spans="1:14" ht="15.75" x14ac:dyDescent="0.5">
      <c r="A771" s="7"/>
      <c r="B771" s="26"/>
      <c r="C771" s="26"/>
      <c r="D771" s="12">
        <v>35313.19</v>
      </c>
      <c r="E771" s="13" t="s">
        <v>1023</v>
      </c>
      <c r="F771" s="27">
        <v>45082</v>
      </c>
      <c r="G771" s="27">
        <v>45012</v>
      </c>
      <c r="H771" s="14">
        <v>30616.82</v>
      </c>
      <c r="I771" s="15">
        <v>20</v>
      </c>
      <c r="J771" s="13" t="s">
        <v>336</v>
      </c>
      <c r="K771" s="36">
        <f>D771*VLOOKUP(L771,Assumptions!$B$5:$C$11,2,FALSE)</f>
        <v>1211.2424169999999</v>
      </c>
      <c r="L771" s="39" t="s">
        <v>4889</v>
      </c>
      <c r="M771" s="46">
        <f>DATE(YEAR(F771),MONTH(F771),1)</f>
        <v>45078</v>
      </c>
      <c r="N771" s="47" t="str">
        <f>IF(B771="",N770,B771)</f>
        <v>Ogilvy Holdings Ltd</v>
      </c>
    </row>
    <row r="772" spans="1:14" ht="15.75" x14ac:dyDescent="0.5">
      <c r="A772" s="7"/>
      <c r="B772" s="26"/>
      <c r="C772" s="26"/>
      <c r="D772" s="12">
        <v>34469.93</v>
      </c>
      <c r="E772" s="13" t="s">
        <v>1024</v>
      </c>
      <c r="F772" s="27">
        <v>45082</v>
      </c>
      <c r="G772" s="27">
        <v>45012</v>
      </c>
      <c r="H772" s="14">
        <v>21840.25</v>
      </c>
      <c r="I772" s="15">
        <v>1</v>
      </c>
      <c r="J772" s="13" t="s">
        <v>312</v>
      </c>
      <c r="K772" s="36">
        <f>D772*VLOOKUP(L772,Assumptions!$B$5:$C$11,2,FALSE)</f>
        <v>1182.3185989999999</v>
      </c>
      <c r="L772" s="39" t="s">
        <v>4889</v>
      </c>
      <c r="M772" s="46">
        <f>DATE(YEAR(F772),MONTH(F772),1)</f>
        <v>45078</v>
      </c>
      <c r="N772" s="47" t="str">
        <f>IF(B772="",N771,B772)</f>
        <v>Ogilvy Holdings Ltd</v>
      </c>
    </row>
    <row r="773" spans="1:14" ht="15.75" x14ac:dyDescent="0.5">
      <c r="A773" s="7"/>
      <c r="B773" s="26"/>
      <c r="C773" s="26"/>
      <c r="D773" s="12">
        <v>35545.300000000003</v>
      </c>
      <c r="E773" s="13" t="s">
        <v>1025</v>
      </c>
      <c r="F773" s="27">
        <v>45082</v>
      </c>
      <c r="G773" s="27">
        <v>45012</v>
      </c>
      <c r="H773" s="14">
        <v>23349.65</v>
      </c>
      <c r="I773" s="15">
        <v>1</v>
      </c>
      <c r="J773" s="13" t="s">
        <v>318</v>
      </c>
      <c r="K773" s="36">
        <f>D773*VLOOKUP(L773,Assumptions!$B$5:$C$11,2,FALSE)</f>
        <v>1219.20379</v>
      </c>
      <c r="L773" s="39" t="s">
        <v>4889</v>
      </c>
      <c r="M773" s="46">
        <f>DATE(YEAR(F773),MONTH(F773),1)</f>
        <v>45078</v>
      </c>
      <c r="N773" s="47" t="str">
        <f>IF(B773="",N772,B773)</f>
        <v>Ogilvy Holdings Ltd</v>
      </c>
    </row>
    <row r="774" spans="1:14" ht="15.75" x14ac:dyDescent="0.5">
      <c r="A774" s="7"/>
      <c r="B774" s="26"/>
      <c r="C774" s="26"/>
      <c r="D774" s="12">
        <v>37432.78</v>
      </c>
      <c r="E774" s="13" t="s">
        <v>1026</v>
      </c>
      <c r="F774" s="27">
        <v>45082</v>
      </c>
      <c r="G774" s="27">
        <v>45012</v>
      </c>
      <c r="H774" s="14">
        <v>27732.46</v>
      </c>
      <c r="I774" s="15">
        <v>1</v>
      </c>
      <c r="J774" s="13" t="s">
        <v>310</v>
      </c>
      <c r="K774" s="36">
        <f>D774*VLOOKUP(L774,Assumptions!$B$5:$C$11,2,FALSE)</f>
        <v>1283.9443539999997</v>
      </c>
      <c r="L774" s="39" t="s">
        <v>4889</v>
      </c>
      <c r="M774" s="46">
        <f>DATE(YEAR(F774),MONTH(F774),1)</f>
        <v>45078</v>
      </c>
      <c r="N774" s="47" t="str">
        <f>IF(B774="",N773,B774)</f>
        <v>Ogilvy Holdings Ltd</v>
      </c>
    </row>
    <row r="775" spans="1:14" ht="15.75" x14ac:dyDescent="0.5">
      <c r="A775" s="7"/>
      <c r="B775" s="26"/>
      <c r="C775" s="26"/>
      <c r="D775" s="12">
        <v>31630.47</v>
      </c>
      <c r="E775" s="13" t="s">
        <v>1027</v>
      </c>
      <c r="F775" s="27">
        <v>45082</v>
      </c>
      <c r="G775" s="27">
        <v>45012</v>
      </c>
      <c r="H775" s="14">
        <v>23000.92</v>
      </c>
      <c r="I775" s="15">
        <v>1</v>
      </c>
      <c r="J775" s="13" t="s">
        <v>311</v>
      </c>
      <c r="K775" s="36">
        <f>D775*VLOOKUP(L775,Assumptions!$B$5:$C$11,2,FALSE)</f>
        <v>1084.925121</v>
      </c>
      <c r="L775" s="39" t="s">
        <v>4889</v>
      </c>
      <c r="M775" s="46">
        <f>DATE(YEAR(F775),MONTH(F775),1)</f>
        <v>45078</v>
      </c>
      <c r="N775" s="47" t="str">
        <f>IF(B775="",N774,B775)</f>
        <v>Ogilvy Holdings Ltd</v>
      </c>
    </row>
    <row r="776" spans="1:14" ht="15.75" x14ac:dyDescent="0.5">
      <c r="A776" s="7"/>
      <c r="B776" s="26"/>
      <c r="C776" s="26"/>
      <c r="D776" s="12">
        <v>33019.83</v>
      </c>
      <c r="E776" s="13" t="s">
        <v>1028</v>
      </c>
      <c r="F776" s="27">
        <v>45082</v>
      </c>
      <c r="G776" s="27">
        <v>45012</v>
      </c>
      <c r="H776" s="14">
        <v>28657.14</v>
      </c>
      <c r="I776" s="15">
        <v>1</v>
      </c>
      <c r="J776" s="13" t="s">
        <v>309</v>
      </c>
      <c r="K776" s="36">
        <f>D776*VLOOKUP(L776,Assumptions!$B$5:$C$11,2,FALSE)</f>
        <v>1132.5801690000001</v>
      </c>
      <c r="L776" s="39" t="s">
        <v>4889</v>
      </c>
      <c r="M776" s="46">
        <f>DATE(YEAR(F776),MONTH(F776),1)</f>
        <v>45078</v>
      </c>
      <c r="N776" s="47" t="str">
        <f>IF(B776="",N775,B776)</f>
        <v>Ogilvy Holdings Ltd</v>
      </c>
    </row>
    <row r="777" spans="1:14" ht="15.75" x14ac:dyDescent="0.5">
      <c r="A777" s="7"/>
      <c r="B777" s="26"/>
      <c r="C777" s="26"/>
      <c r="D777" s="12">
        <v>21009.94</v>
      </c>
      <c r="E777" s="13" t="s">
        <v>1029</v>
      </c>
      <c r="F777" s="27">
        <v>45454</v>
      </c>
      <c r="G777" s="27">
        <v>45250</v>
      </c>
      <c r="H777" s="14">
        <v>30342.45</v>
      </c>
      <c r="I777" s="15">
        <v>20</v>
      </c>
      <c r="J777" s="13" t="s">
        <v>322</v>
      </c>
      <c r="K777" s="36">
        <f>D777*VLOOKUP(L777,Assumptions!$B$5:$C$11,2,FALSE)</f>
        <v>720.64094199999988</v>
      </c>
      <c r="L777" s="39" t="s">
        <v>4889</v>
      </c>
      <c r="M777" s="46">
        <f>DATE(YEAR(F777),MONTH(F777),1)</f>
        <v>45444</v>
      </c>
      <c r="N777" s="47" t="str">
        <f>IF(B777="",N776,B777)</f>
        <v>Ogilvy Holdings Ltd</v>
      </c>
    </row>
    <row r="778" spans="1:14" ht="15.75" x14ac:dyDescent="0.5">
      <c r="A778" s="7"/>
      <c r="B778" s="26"/>
      <c r="C778" s="26"/>
      <c r="D778" s="12">
        <v>19745.93</v>
      </c>
      <c r="E778" s="13" t="s">
        <v>1030</v>
      </c>
      <c r="F778" s="27">
        <v>45454</v>
      </c>
      <c r="G778" s="27">
        <v>45250</v>
      </c>
      <c r="H778" s="14">
        <v>19358.849999999999</v>
      </c>
      <c r="I778" s="15">
        <v>20</v>
      </c>
      <c r="J778" s="13" t="s">
        <v>336</v>
      </c>
      <c r="K778" s="36">
        <f>D778*VLOOKUP(L778,Assumptions!$B$5:$C$11,2,FALSE)</f>
        <v>677.28539899999998</v>
      </c>
      <c r="L778" s="39" t="s">
        <v>4889</v>
      </c>
      <c r="M778" s="46">
        <f>DATE(YEAR(F778),MONTH(F778),1)</f>
        <v>45444</v>
      </c>
      <c r="N778" s="47" t="str">
        <f>IF(B778="",N777,B778)</f>
        <v>Ogilvy Holdings Ltd</v>
      </c>
    </row>
    <row r="779" spans="1:14" ht="15.75" x14ac:dyDescent="0.5">
      <c r="A779" s="7"/>
      <c r="B779" s="26"/>
      <c r="C779" s="26"/>
      <c r="D779" s="12">
        <v>20693.91</v>
      </c>
      <c r="E779" s="13" t="s">
        <v>1031</v>
      </c>
      <c r="F779" s="27">
        <v>45454</v>
      </c>
      <c r="G779" s="27">
        <v>45250</v>
      </c>
      <c r="H779" s="14">
        <v>25143.69</v>
      </c>
      <c r="I779" s="15">
        <v>20</v>
      </c>
      <c r="J779" s="13" t="s">
        <v>328</v>
      </c>
      <c r="K779" s="36">
        <f>D779*VLOOKUP(L779,Assumptions!$B$5:$C$11,2,FALSE)</f>
        <v>709.80111299999999</v>
      </c>
      <c r="L779" s="39" t="s">
        <v>4889</v>
      </c>
      <c r="M779" s="46">
        <f>DATE(YEAR(F779),MONTH(F779),1)</f>
        <v>45444</v>
      </c>
      <c r="N779" s="47" t="str">
        <f>IF(B779="",N778,B779)</f>
        <v>Ogilvy Holdings Ltd</v>
      </c>
    </row>
    <row r="780" spans="1:14" ht="15.75" x14ac:dyDescent="0.5">
      <c r="A780" s="7"/>
      <c r="B780" s="26"/>
      <c r="C780" s="26"/>
      <c r="D780" s="12">
        <v>16478.63</v>
      </c>
      <c r="E780" s="13" t="s">
        <v>1032</v>
      </c>
      <c r="F780" s="27">
        <v>45454</v>
      </c>
      <c r="G780" s="27">
        <v>45250</v>
      </c>
      <c r="H780" s="14">
        <v>23471.82</v>
      </c>
      <c r="I780" s="15">
        <v>20</v>
      </c>
      <c r="J780" s="13" t="s">
        <v>333</v>
      </c>
      <c r="K780" s="36">
        <f>D780*VLOOKUP(L780,Assumptions!$B$5:$C$11,2,FALSE)</f>
        <v>565.21700899999996</v>
      </c>
      <c r="L780" s="39" t="s">
        <v>4889</v>
      </c>
      <c r="M780" s="46">
        <f>DATE(YEAR(F780),MONTH(F780),1)</f>
        <v>45444</v>
      </c>
      <c r="N780" s="47" t="str">
        <f>IF(B780="",N779,B780)</f>
        <v>Ogilvy Holdings Ltd</v>
      </c>
    </row>
    <row r="781" spans="1:14" ht="15.75" x14ac:dyDescent="0.5">
      <c r="A781" s="7"/>
      <c r="B781" s="26"/>
      <c r="C781" s="26"/>
      <c r="D781" s="12">
        <v>20795.79</v>
      </c>
      <c r="E781" s="13" t="s">
        <v>1033</v>
      </c>
      <c r="F781" s="27">
        <v>45454</v>
      </c>
      <c r="G781" s="27">
        <v>45250</v>
      </c>
      <c r="H781" s="14">
        <v>28166.47</v>
      </c>
      <c r="I781" s="15">
        <v>3</v>
      </c>
      <c r="J781" s="13" t="s">
        <v>300</v>
      </c>
      <c r="K781" s="36">
        <f>D781*VLOOKUP(L781,Assumptions!$B$5:$C$11,2,FALSE)</f>
        <v>713.29559699999993</v>
      </c>
      <c r="L781" s="39" t="s">
        <v>4889</v>
      </c>
      <c r="M781" s="46">
        <f>DATE(YEAR(F781),MONTH(F781),1)</f>
        <v>45444</v>
      </c>
      <c r="N781" s="47" t="str">
        <f>IF(B781="",N780,B781)</f>
        <v>Ogilvy Holdings Ltd</v>
      </c>
    </row>
    <row r="782" spans="1:14" ht="15.75" x14ac:dyDescent="0.5">
      <c r="A782" s="7"/>
      <c r="B782" s="26"/>
      <c r="C782" s="26"/>
      <c r="D782" s="12">
        <v>15146.18</v>
      </c>
      <c r="E782" s="13" t="s">
        <v>1034</v>
      </c>
      <c r="F782" s="27">
        <v>45454</v>
      </c>
      <c r="G782" s="27">
        <v>45250</v>
      </c>
      <c r="H782" s="14">
        <v>19785.53</v>
      </c>
      <c r="I782" s="15">
        <v>1</v>
      </c>
      <c r="J782" s="13" t="s">
        <v>312</v>
      </c>
      <c r="K782" s="36">
        <f>D782*VLOOKUP(L782,Assumptions!$B$5:$C$11,2,FALSE)</f>
        <v>519.51397399999996</v>
      </c>
      <c r="L782" s="39" t="s">
        <v>4889</v>
      </c>
      <c r="M782" s="46">
        <f>DATE(YEAR(F782),MONTH(F782),1)</f>
        <v>45444</v>
      </c>
      <c r="N782" s="47" t="str">
        <f>IF(B782="",N781,B782)</f>
        <v>Ogilvy Holdings Ltd</v>
      </c>
    </row>
    <row r="783" spans="1:14" ht="15.75" x14ac:dyDescent="0.5">
      <c r="A783" s="7"/>
      <c r="B783" s="26"/>
      <c r="C783" s="26"/>
      <c r="D783" s="12">
        <v>20413.16</v>
      </c>
      <c r="E783" s="13" t="s">
        <v>1033</v>
      </c>
      <c r="F783" s="27">
        <v>45454</v>
      </c>
      <c r="G783" s="27">
        <v>45356</v>
      </c>
      <c r="H783" s="14">
        <v>24156.21</v>
      </c>
      <c r="I783" s="15">
        <v>3</v>
      </c>
      <c r="J783" s="13" t="s">
        <v>300</v>
      </c>
      <c r="K783" s="36">
        <f>D783*VLOOKUP(L783,Assumptions!$B$5:$C$11,2,FALSE)</f>
        <v>700.17138799999998</v>
      </c>
      <c r="L783" s="39" t="s">
        <v>4889</v>
      </c>
      <c r="M783" s="46">
        <f>DATE(YEAR(F783),MONTH(F783),1)</f>
        <v>45444</v>
      </c>
      <c r="N783" s="47" t="str">
        <f>IF(B783="",N782,B783)</f>
        <v>Ogilvy Holdings Ltd</v>
      </c>
    </row>
    <row r="784" spans="1:14" ht="15.75" x14ac:dyDescent="0.5">
      <c r="A784" s="7"/>
      <c r="B784" s="26"/>
      <c r="C784" s="26"/>
      <c r="D784" s="12">
        <v>16090.84</v>
      </c>
      <c r="E784" s="13" t="s">
        <v>1035</v>
      </c>
      <c r="F784" s="27">
        <v>45818</v>
      </c>
      <c r="G784" s="27">
        <v>45680</v>
      </c>
      <c r="H784" s="14">
        <v>26808.16</v>
      </c>
      <c r="I784" s="15">
        <v>3</v>
      </c>
      <c r="J784" s="13" t="s">
        <v>300</v>
      </c>
      <c r="K784" s="36">
        <f>D784*VLOOKUP(L784,Assumptions!$B$5:$C$11,2,FALSE)</f>
        <v>551.91581199999996</v>
      </c>
      <c r="L784" s="39" t="s">
        <v>4889</v>
      </c>
      <c r="M784" s="46">
        <f>DATE(YEAR(F784),MONTH(F784),1)</f>
        <v>45809</v>
      </c>
      <c r="N784" s="47" t="str">
        <f>IF(B784="",N783,B784)</f>
        <v>Ogilvy Holdings Ltd</v>
      </c>
    </row>
    <row r="785" spans="1:14" ht="15.75" x14ac:dyDescent="0.5">
      <c r="A785" s="7"/>
      <c r="B785" s="26"/>
      <c r="C785" s="26"/>
      <c r="D785" s="12">
        <v>17619.919999999998</v>
      </c>
      <c r="E785" s="13" t="s">
        <v>1036</v>
      </c>
      <c r="F785" s="27">
        <v>45818</v>
      </c>
      <c r="G785" s="27">
        <v>45680</v>
      </c>
      <c r="H785" s="14">
        <v>31047.9</v>
      </c>
      <c r="I785" s="15">
        <v>19</v>
      </c>
      <c r="J785" s="13" t="s">
        <v>336</v>
      </c>
      <c r="K785" s="36">
        <f>D785*VLOOKUP(L785,Assumptions!$B$5:$C$11,2,FALSE)</f>
        <v>604.36325599999986</v>
      </c>
      <c r="L785" s="39" t="s">
        <v>4889</v>
      </c>
      <c r="M785" s="46">
        <f>DATE(YEAR(F785),MONTH(F785),1)</f>
        <v>45809</v>
      </c>
      <c r="N785" s="47" t="str">
        <f>IF(B785="",N784,B785)</f>
        <v>Ogilvy Holdings Ltd</v>
      </c>
    </row>
    <row r="786" spans="1:14" ht="15.75" x14ac:dyDescent="0.5">
      <c r="A786" s="7"/>
      <c r="B786" s="26"/>
      <c r="C786" s="26"/>
      <c r="D786" s="12">
        <v>16058.5</v>
      </c>
      <c r="E786" s="13" t="s">
        <v>1037</v>
      </c>
      <c r="F786" s="27">
        <v>45818</v>
      </c>
      <c r="G786" s="27">
        <v>45680</v>
      </c>
      <c r="H786" s="14">
        <v>27407.61</v>
      </c>
      <c r="I786" s="15">
        <v>19</v>
      </c>
      <c r="J786" s="13" t="s">
        <v>322</v>
      </c>
      <c r="K786" s="36">
        <f>D786*VLOOKUP(L786,Assumptions!$B$5:$C$11,2,FALSE)</f>
        <v>550.8065499999999</v>
      </c>
      <c r="L786" s="39" t="s">
        <v>4889</v>
      </c>
      <c r="M786" s="46">
        <f>DATE(YEAR(F786),MONTH(F786),1)</f>
        <v>45809</v>
      </c>
      <c r="N786" s="47" t="str">
        <f>IF(B786="",N785,B786)</f>
        <v>Ogilvy Holdings Ltd</v>
      </c>
    </row>
    <row r="787" spans="1:14" ht="15.75" x14ac:dyDescent="0.5">
      <c r="A787" s="7"/>
      <c r="B787" s="26"/>
      <c r="C787" s="26"/>
      <c r="D787" s="12">
        <v>16442.8</v>
      </c>
      <c r="E787" s="13" t="s">
        <v>1038</v>
      </c>
      <c r="F787" s="27">
        <v>45818</v>
      </c>
      <c r="G787" s="27">
        <v>45680</v>
      </c>
      <c r="H787" s="14">
        <v>30571.7</v>
      </c>
      <c r="I787" s="15">
        <v>19</v>
      </c>
      <c r="J787" s="13" t="s">
        <v>328</v>
      </c>
      <c r="K787" s="36">
        <f>D787*VLOOKUP(L787,Assumptions!$B$5:$C$11,2,FALSE)</f>
        <v>563.98803999999996</v>
      </c>
      <c r="L787" s="39" t="s">
        <v>4889</v>
      </c>
      <c r="M787" s="46">
        <f>DATE(YEAR(F787),MONTH(F787),1)</f>
        <v>45809</v>
      </c>
      <c r="N787" s="47" t="str">
        <f>IF(B787="",N786,B787)</f>
        <v>Ogilvy Holdings Ltd</v>
      </c>
    </row>
    <row r="788" spans="1:14" ht="15.75" x14ac:dyDescent="0.5">
      <c r="A788" s="7"/>
      <c r="B788" s="26"/>
      <c r="C788" s="26"/>
      <c r="D788" s="12">
        <v>22125.64</v>
      </c>
      <c r="E788" s="13" t="s">
        <v>1039</v>
      </c>
      <c r="F788" s="27">
        <v>45818</v>
      </c>
      <c r="G788" s="27">
        <v>45680</v>
      </c>
      <c r="H788" s="14">
        <v>27792.43</v>
      </c>
      <c r="I788" s="15">
        <v>19</v>
      </c>
      <c r="J788" s="13" t="s">
        <v>333</v>
      </c>
      <c r="K788" s="36">
        <f>D788*VLOOKUP(L788,Assumptions!$B$5:$C$11,2,FALSE)</f>
        <v>758.90945199999987</v>
      </c>
      <c r="L788" s="39" t="s">
        <v>4889</v>
      </c>
      <c r="M788" s="46">
        <f>DATE(YEAR(F788),MONTH(F788),1)</f>
        <v>45809</v>
      </c>
      <c r="N788" s="47" t="str">
        <f>IF(B788="",N787,B788)</f>
        <v>Ogilvy Holdings Ltd</v>
      </c>
    </row>
    <row r="789" spans="1:14" ht="15.75" x14ac:dyDescent="0.5">
      <c r="A789" s="7"/>
      <c r="B789" s="26"/>
      <c r="C789" s="26"/>
      <c r="D789" s="12">
        <v>20658.98</v>
      </c>
      <c r="E789" s="13" t="s">
        <v>1035</v>
      </c>
      <c r="F789" s="27">
        <v>45818</v>
      </c>
      <c r="G789" s="27">
        <v>45680</v>
      </c>
      <c r="H789" s="14">
        <v>29561.5</v>
      </c>
      <c r="I789" s="15">
        <v>3</v>
      </c>
      <c r="J789" s="13" t="s">
        <v>300</v>
      </c>
      <c r="K789" s="36">
        <f>D789*VLOOKUP(L789,Assumptions!$B$5:$C$11,2,FALSE)</f>
        <v>708.60301399999992</v>
      </c>
      <c r="L789" s="39" t="s">
        <v>4889</v>
      </c>
      <c r="M789" s="46">
        <f>DATE(YEAR(F789),MONTH(F789),1)</f>
        <v>45809</v>
      </c>
      <c r="N789" s="47" t="str">
        <f>IF(B789="",N788,B789)</f>
        <v>Ogilvy Holdings Ltd</v>
      </c>
    </row>
    <row r="790" spans="1:14" ht="15.75" x14ac:dyDescent="0.5">
      <c r="A790" s="7"/>
      <c r="B790" s="25" t="s">
        <v>89</v>
      </c>
      <c r="C790" s="25"/>
      <c r="D790" s="12">
        <v>19799.939999999999</v>
      </c>
      <c r="E790" s="13" t="s">
        <v>1040</v>
      </c>
      <c r="F790" s="27">
        <v>44369</v>
      </c>
      <c r="G790" s="27">
        <v>44172</v>
      </c>
      <c r="H790" s="14">
        <v>49853.77</v>
      </c>
      <c r="I790" s="15">
        <v>3</v>
      </c>
      <c r="J790" s="13" t="s">
        <v>300</v>
      </c>
      <c r="K790" s="36">
        <f>D790*VLOOKUP(L790,Assumptions!$B$5:$C$11,2,FALSE)</f>
        <v>679.13794199999995</v>
      </c>
      <c r="L790" s="39" t="s">
        <v>4889</v>
      </c>
      <c r="M790" s="46">
        <f>DATE(YEAR(F790),MONTH(F790),1)</f>
        <v>44348</v>
      </c>
      <c r="N790" s="47" t="str">
        <f>IF(B790="",N789,B790)</f>
        <v>Blackwood Partners AG</v>
      </c>
    </row>
    <row r="791" spans="1:14" ht="15.75" x14ac:dyDescent="0.5">
      <c r="A791" s="7"/>
      <c r="B791" s="26"/>
      <c r="C791" s="26"/>
      <c r="D791" s="12">
        <v>13369.91</v>
      </c>
      <c r="E791" s="13" t="s">
        <v>1040</v>
      </c>
      <c r="F791" s="27">
        <v>44369</v>
      </c>
      <c r="G791" s="27">
        <v>44172</v>
      </c>
      <c r="H791" s="14">
        <v>39580.26</v>
      </c>
      <c r="I791" s="15">
        <v>3</v>
      </c>
      <c r="J791" s="13" t="s">
        <v>300</v>
      </c>
      <c r="K791" s="36">
        <f>D791*VLOOKUP(L791,Assumptions!$B$5:$C$11,2,FALSE)</f>
        <v>458.58791299999996</v>
      </c>
      <c r="L791" s="39" t="s">
        <v>4889</v>
      </c>
      <c r="M791" s="46">
        <f>DATE(YEAR(F791),MONTH(F791),1)</f>
        <v>44348</v>
      </c>
      <c r="N791" s="47" t="str">
        <f>IF(B791="",N790,B791)</f>
        <v>Blackwood Partners AG</v>
      </c>
    </row>
    <row r="792" spans="1:14" ht="15.75" x14ac:dyDescent="0.5">
      <c r="A792" s="7"/>
      <c r="B792" s="25" t="s">
        <v>90</v>
      </c>
      <c r="C792" s="25"/>
      <c r="D792" s="14">
        <v>3012.3</v>
      </c>
      <c r="E792" s="13" t="s">
        <v>1041</v>
      </c>
      <c r="F792" s="27">
        <v>44671</v>
      </c>
      <c r="G792" s="27">
        <v>44644</v>
      </c>
      <c r="H792" s="14">
        <v>2734.4</v>
      </c>
      <c r="I792" s="15">
        <v>1</v>
      </c>
      <c r="J792" s="13" t="s">
        <v>300</v>
      </c>
      <c r="K792" s="36">
        <f>D792*VLOOKUP(L792,Assumptions!$B$5:$C$11,2,FALSE)</f>
        <v>3012.3</v>
      </c>
      <c r="L792" s="39" t="s">
        <v>4883</v>
      </c>
      <c r="M792" s="46">
        <f>DATE(YEAR(F792),MONTH(F792),1)</f>
        <v>44652</v>
      </c>
      <c r="N792" s="47" t="str">
        <f>IF(B792="",N791,B792)</f>
        <v>Emberly Strategies plc</v>
      </c>
    </row>
    <row r="793" spans="1:14" ht="15.75" x14ac:dyDescent="0.5">
      <c r="A793" s="7"/>
      <c r="B793" s="25" t="s">
        <v>91</v>
      </c>
      <c r="C793" s="25"/>
      <c r="D793" s="16">
        <v>1604.12</v>
      </c>
      <c r="E793" s="13" t="s">
        <v>1042</v>
      </c>
      <c r="F793" s="27">
        <v>45189</v>
      </c>
      <c r="G793" s="27">
        <v>45131</v>
      </c>
      <c r="H793" s="14">
        <v>896.42</v>
      </c>
      <c r="I793" s="15">
        <v>2</v>
      </c>
      <c r="J793" s="13" t="s">
        <v>313</v>
      </c>
      <c r="K793" s="36">
        <f>D793*VLOOKUP(L793,Assumptions!$B$5:$C$11,2,FALSE)</f>
        <v>765.32565199999999</v>
      </c>
      <c r="L793" s="39" t="s">
        <v>4885</v>
      </c>
      <c r="M793" s="46">
        <f>DATE(YEAR(F793),MONTH(F793),1)</f>
        <v>45170</v>
      </c>
      <c r="N793" s="47" t="str">
        <f>IF(B793="",N792,B793)</f>
        <v>Kilburn Trust LLP</v>
      </c>
    </row>
    <row r="794" spans="1:14" ht="15.75" x14ac:dyDescent="0.5">
      <c r="A794" s="7"/>
      <c r="B794" s="26"/>
      <c r="C794" s="26"/>
      <c r="D794" s="14">
        <v>3513.35</v>
      </c>
      <c r="E794" s="13" t="s">
        <v>1043</v>
      </c>
      <c r="F794" s="27">
        <v>45308</v>
      </c>
      <c r="G794" s="27">
        <v>45252</v>
      </c>
      <c r="H794" s="14">
        <v>876.89</v>
      </c>
      <c r="I794" s="15">
        <v>3</v>
      </c>
      <c r="J794" s="13" t="s">
        <v>301</v>
      </c>
      <c r="K794" s="36">
        <f>D794*VLOOKUP(L794,Assumptions!$B$5:$C$11,2,FALSE)</f>
        <v>3513.35</v>
      </c>
      <c r="L794" s="39" t="s">
        <v>4883</v>
      </c>
      <c r="M794" s="46">
        <f>DATE(YEAR(F794),MONTH(F794),1)</f>
        <v>45292</v>
      </c>
      <c r="N794" s="47" t="str">
        <f>IF(B794="",N793,B794)</f>
        <v>Kilburn Trust LLP</v>
      </c>
    </row>
    <row r="795" spans="1:14" ht="15.75" x14ac:dyDescent="0.5">
      <c r="A795" s="7"/>
      <c r="B795" s="26"/>
      <c r="C795" s="26"/>
      <c r="D795" s="14">
        <v>3310.59</v>
      </c>
      <c r="E795" s="13" t="s">
        <v>1043</v>
      </c>
      <c r="F795" s="27">
        <v>45308</v>
      </c>
      <c r="G795" s="27">
        <v>45252</v>
      </c>
      <c r="H795" s="14">
        <v>896.23</v>
      </c>
      <c r="I795" s="15">
        <v>4</v>
      </c>
      <c r="J795" s="13" t="s">
        <v>301</v>
      </c>
      <c r="K795" s="36">
        <f>D795*VLOOKUP(L795,Assumptions!$B$5:$C$11,2,FALSE)</f>
        <v>3310.59</v>
      </c>
      <c r="L795" s="39" t="s">
        <v>4883</v>
      </c>
      <c r="M795" s="46">
        <f>DATE(YEAR(F795),MONTH(F795),1)</f>
        <v>45292</v>
      </c>
      <c r="N795" s="47" t="str">
        <f>IF(B795="",N794,B795)</f>
        <v>Kilburn Trust LLP</v>
      </c>
    </row>
    <row r="796" spans="1:14" ht="15.75" x14ac:dyDescent="0.5">
      <c r="A796" s="7"/>
      <c r="B796" s="26"/>
      <c r="C796" s="26"/>
      <c r="D796" s="14">
        <v>3209.11</v>
      </c>
      <c r="E796" s="13" t="s">
        <v>1043</v>
      </c>
      <c r="F796" s="27">
        <v>45308</v>
      </c>
      <c r="G796" s="27">
        <v>45252</v>
      </c>
      <c r="H796" s="14">
        <v>1482.42</v>
      </c>
      <c r="I796" s="15">
        <v>2</v>
      </c>
      <c r="J796" s="13" t="s">
        <v>301</v>
      </c>
      <c r="K796" s="36">
        <f>D796*VLOOKUP(L796,Assumptions!$B$5:$C$11,2,FALSE)</f>
        <v>3209.11</v>
      </c>
      <c r="L796" s="39" t="s">
        <v>4883</v>
      </c>
      <c r="M796" s="46">
        <f>DATE(YEAR(F796),MONTH(F796),1)</f>
        <v>45292</v>
      </c>
      <c r="N796" s="47" t="str">
        <f>IF(B796="",N795,B796)</f>
        <v>Kilburn Trust LLP</v>
      </c>
    </row>
    <row r="797" spans="1:14" ht="15.75" x14ac:dyDescent="0.5">
      <c r="A797" s="7"/>
      <c r="B797" s="26"/>
      <c r="C797" s="26"/>
      <c r="D797" s="14">
        <v>360.76</v>
      </c>
      <c r="E797" s="13" t="s">
        <v>1043</v>
      </c>
      <c r="F797" s="27">
        <v>45310</v>
      </c>
      <c r="G797" s="27">
        <v>45310</v>
      </c>
      <c r="H797" s="14">
        <v>937.6</v>
      </c>
      <c r="I797" s="15">
        <v>2</v>
      </c>
      <c r="J797" s="13" t="s">
        <v>301</v>
      </c>
      <c r="K797" s="36">
        <f>D797*VLOOKUP(L797,Assumptions!$B$5:$C$11,2,FALSE)</f>
        <v>360.76</v>
      </c>
      <c r="L797" s="39" t="s">
        <v>4883</v>
      </c>
      <c r="M797" s="46">
        <f>DATE(YEAR(F797),MONTH(F797),1)</f>
        <v>45292</v>
      </c>
      <c r="N797" s="47" t="str">
        <f>IF(B797="",N796,B797)</f>
        <v>Kilburn Trust LLP</v>
      </c>
    </row>
    <row r="798" spans="1:14" ht="15.75" x14ac:dyDescent="0.5">
      <c r="A798" s="7"/>
      <c r="B798" s="26"/>
      <c r="C798" s="26"/>
      <c r="D798" s="14">
        <v>272.88</v>
      </c>
      <c r="E798" s="13" t="s">
        <v>1043</v>
      </c>
      <c r="F798" s="27">
        <v>45310</v>
      </c>
      <c r="G798" s="27">
        <v>45310</v>
      </c>
      <c r="H798" s="14">
        <v>1368.28</v>
      </c>
      <c r="I798" s="15">
        <v>1</v>
      </c>
      <c r="J798" s="13" t="s">
        <v>301</v>
      </c>
      <c r="K798" s="36">
        <f>D798*VLOOKUP(L798,Assumptions!$B$5:$C$11,2,FALSE)</f>
        <v>272.88</v>
      </c>
      <c r="L798" s="39" t="s">
        <v>4883</v>
      </c>
      <c r="M798" s="46">
        <f>DATE(YEAR(F798),MONTH(F798),1)</f>
        <v>45292</v>
      </c>
      <c r="N798" s="47" t="str">
        <f>IF(B798="",N797,B798)</f>
        <v>Kilburn Trust LLP</v>
      </c>
    </row>
    <row r="799" spans="1:14" ht="15.75" x14ac:dyDescent="0.5">
      <c r="A799" s="7"/>
      <c r="B799" s="26"/>
      <c r="C799" s="26"/>
      <c r="D799" s="14">
        <v>161.13</v>
      </c>
      <c r="E799" s="13" t="s">
        <v>1043</v>
      </c>
      <c r="F799" s="27">
        <v>45303</v>
      </c>
      <c r="G799" s="27">
        <v>45320</v>
      </c>
      <c r="H799" s="14">
        <v>1121.26</v>
      </c>
      <c r="I799" s="15">
        <v>1</v>
      </c>
      <c r="J799" s="13" t="s">
        <v>301</v>
      </c>
      <c r="K799" s="36">
        <f>D799*VLOOKUP(L799,Assumptions!$B$5:$C$11,2,FALSE)</f>
        <v>161.13</v>
      </c>
      <c r="L799" s="39" t="s">
        <v>4883</v>
      </c>
      <c r="M799" s="46">
        <f>DATE(YEAR(F799),MONTH(F799),1)</f>
        <v>45292</v>
      </c>
      <c r="N799" s="47" t="str">
        <f>IF(B799="",N798,B799)</f>
        <v>Kilburn Trust LLP</v>
      </c>
    </row>
    <row r="800" spans="1:14" ht="15.75" x14ac:dyDescent="0.5">
      <c r="A800" s="7"/>
      <c r="B800" s="25" t="s">
        <v>92</v>
      </c>
      <c r="C800" s="25"/>
      <c r="D800" s="12">
        <v>9321.09</v>
      </c>
      <c r="E800" s="13" t="s">
        <v>1044</v>
      </c>
      <c r="F800" s="27">
        <v>45083</v>
      </c>
      <c r="G800" s="27">
        <v>44986</v>
      </c>
      <c r="H800" s="14">
        <v>5092.21</v>
      </c>
      <c r="I800" s="15">
        <v>57</v>
      </c>
      <c r="J800" s="13" t="s">
        <v>305</v>
      </c>
      <c r="K800" s="36">
        <f>D800*VLOOKUP(L800,Assumptions!$B$5:$C$11,2,FALSE)</f>
        <v>319.71338699999995</v>
      </c>
      <c r="L800" s="39" t="s">
        <v>4889</v>
      </c>
      <c r="M800" s="46">
        <f>DATE(YEAR(F800),MONTH(F800),1)</f>
        <v>45078</v>
      </c>
      <c r="N800" s="47" t="str">
        <f>IF(B800="",N799,B800)</f>
        <v>Valemont Holdings</v>
      </c>
    </row>
    <row r="801" spans="1:14" ht="15.75" x14ac:dyDescent="0.5">
      <c r="A801" s="7"/>
      <c r="B801" s="26"/>
      <c r="C801" s="26"/>
      <c r="D801" s="12">
        <v>9506.5</v>
      </c>
      <c r="E801" s="13" t="s">
        <v>1045</v>
      </c>
      <c r="F801" s="27">
        <v>45083</v>
      </c>
      <c r="G801" s="27">
        <v>44986</v>
      </c>
      <c r="H801" s="14">
        <v>6163.37</v>
      </c>
      <c r="I801" s="15">
        <v>1</v>
      </c>
      <c r="J801" s="13" t="s">
        <v>304</v>
      </c>
      <c r="K801" s="36">
        <f>D801*VLOOKUP(L801,Assumptions!$B$5:$C$11,2,FALSE)</f>
        <v>326.07294999999999</v>
      </c>
      <c r="L801" s="39" t="s">
        <v>4889</v>
      </c>
      <c r="M801" s="46">
        <f>DATE(YEAR(F801),MONTH(F801),1)</f>
        <v>45078</v>
      </c>
      <c r="N801" s="47" t="str">
        <f>IF(B801="",N800,B801)</f>
        <v>Valemont Holdings</v>
      </c>
    </row>
    <row r="802" spans="1:14" ht="15.75" x14ac:dyDescent="0.5">
      <c r="A802" s="7"/>
      <c r="B802" s="26"/>
      <c r="C802" s="26"/>
      <c r="D802" s="12">
        <v>6762.3</v>
      </c>
      <c r="E802" s="13" t="s">
        <v>1046</v>
      </c>
      <c r="F802" s="27">
        <v>45083</v>
      </c>
      <c r="G802" s="27">
        <v>44986</v>
      </c>
      <c r="H802" s="14">
        <v>7037.65</v>
      </c>
      <c r="I802" s="15">
        <v>55</v>
      </c>
      <c r="J802" s="13" t="s">
        <v>322</v>
      </c>
      <c r="K802" s="36">
        <f>D802*VLOOKUP(L802,Assumptions!$B$5:$C$11,2,FALSE)</f>
        <v>231.94689</v>
      </c>
      <c r="L802" s="39" t="s">
        <v>4889</v>
      </c>
      <c r="M802" s="46">
        <f>DATE(YEAR(F802),MONTH(F802),1)</f>
        <v>45078</v>
      </c>
      <c r="N802" s="47" t="str">
        <f>IF(B802="",N801,B802)</f>
        <v>Valemont Holdings</v>
      </c>
    </row>
    <row r="803" spans="1:14" ht="15.75" x14ac:dyDescent="0.5">
      <c r="A803" s="7"/>
      <c r="B803" s="26"/>
      <c r="C803" s="26"/>
      <c r="D803" s="12">
        <v>6573.44</v>
      </c>
      <c r="E803" s="13" t="s">
        <v>1047</v>
      </c>
      <c r="F803" s="27">
        <v>45083</v>
      </c>
      <c r="G803" s="27">
        <v>44986</v>
      </c>
      <c r="H803" s="14">
        <v>4633.42</v>
      </c>
      <c r="I803" s="15">
        <v>1</v>
      </c>
      <c r="J803" s="13" t="s">
        <v>327</v>
      </c>
      <c r="K803" s="36">
        <f>D803*VLOOKUP(L803,Assumptions!$B$5:$C$11,2,FALSE)</f>
        <v>225.46899199999996</v>
      </c>
      <c r="L803" s="39" t="s">
        <v>4889</v>
      </c>
      <c r="M803" s="46">
        <f>DATE(YEAR(F803),MONTH(F803),1)</f>
        <v>45078</v>
      </c>
      <c r="N803" s="47" t="str">
        <f>IF(B803="",N802,B803)</f>
        <v>Valemont Holdings</v>
      </c>
    </row>
    <row r="804" spans="1:14" ht="15.75" x14ac:dyDescent="0.5">
      <c r="A804" s="7"/>
      <c r="B804" s="25" t="s">
        <v>93</v>
      </c>
      <c r="C804" s="25"/>
      <c r="D804" s="14">
        <v>11917.89</v>
      </c>
      <c r="E804" s="13" t="s">
        <v>1048</v>
      </c>
      <c r="F804" s="27">
        <v>44486</v>
      </c>
      <c r="G804" s="27">
        <v>44173</v>
      </c>
      <c r="H804" s="14">
        <v>65753.429999999993</v>
      </c>
      <c r="I804" s="15">
        <v>5</v>
      </c>
      <c r="J804" s="13" t="s">
        <v>300</v>
      </c>
      <c r="K804" s="36">
        <f>D804*VLOOKUP(L804,Assumptions!$B$5:$C$11,2,FALSE)</f>
        <v>11917.89</v>
      </c>
      <c r="L804" s="39" t="s">
        <v>4883</v>
      </c>
      <c r="M804" s="46">
        <f>DATE(YEAR(F804),MONTH(F804),1)</f>
        <v>44470</v>
      </c>
      <c r="N804" s="47" t="str">
        <f>IF(B804="",N803,B804)</f>
        <v>Westbrook Equity AG</v>
      </c>
    </row>
    <row r="805" spans="1:14" ht="15.75" x14ac:dyDescent="0.5">
      <c r="A805" s="7"/>
      <c r="B805" s="26"/>
      <c r="C805" s="26"/>
      <c r="D805" s="14">
        <v>17616.240000000002</v>
      </c>
      <c r="E805" s="13" t="s">
        <v>1049</v>
      </c>
      <c r="F805" s="27">
        <v>44486</v>
      </c>
      <c r="G805" s="27">
        <v>44173</v>
      </c>
      <c r="H805" s="14">
        <v>58073.14</v>
      </c>
      <c r="I805" s="15">
        <v>1</v>
      </c>
      <c r="J805" s="13" t="s">
        <v>310</v>
      </c>
      <c r="K805" s="36">
        <f>D805*VLOOKUP(L805,Assumptions!$B$5:$C$11,2,FALSE)</f>
        <v>17616.240000000002</v>
      </c>
      <c r="L805" s="39" t="s">
        <v>4883</v>
      </c>
      <c r="M805" s="46">
        <f>DATE(YEAR(F805),MONTH(F805),1)</f>
        <v>44470</v>
      </c>
      <c r="N805" s="47" t="str">
        <f>IF(B805="",N804,B805)</f>
        <v>Westbrook Equity AG</v>
      </c>
    </row>
    <row r="806" spans="1:14" ht="15.75" x14ac:dyDescent="0.5">
      <c r="A806" s="7"/>
      <c r="B806" s="26"/>
      <c r="C806" s="26"/>
      <c r="D806" s="14">
        <v>12909.69</v>
      </c>
      <c r="E806" s="13" t="s">
        <v>1050</v>
      </c>
      <c r="F806" s="27">
        <v>44486</v>
      </c>
      <c r="G806" s="27">
        <v>44173</v>
      </c>
      <c r="H806" s="14">
        <v>80606.17</v>
      </c>
      <c r="I806" s="15">
        <v>1</v>
      </c>
      <c r="J806" s="13" t="s">
        <v>318</v>
      </c>
      <c r="K806" s="36">
        <f>D806*VLOOKUP(L806,Assumptions!$B$5:$C$11,2,FALSE)</f>
        <v>12909.69</v>
      </c>
      <c r="L806" s="39" t="s">
        <v>4883</v>
      </c>
      <c r="M806" s="46">
        <f>DATE(YEAR(F806),MONTH(F806),1)</f>
        <v>44470</v>
      </c>
      <c r="N806" s="47" t="str">
        <f>IF(B806="",N805,B806)</f>
        <v>Westbrook Equity AG</v>
      </c>
    </row>
    <row r="807" spans="1:14" ht="15.75" x14ac:dyDescent="0.5">
      <c r="A807" s="7"/>
      <c r="B807" s="26"/>
      <c r="C807" s="26"/>
      <c r="D807" s="14">
        <v>11744.48</v>
      </c>
      <c r="E807" s="13" t="s">
        <v>1051</v>
      </c>
      <c r="F807" s="27">
        <v>44486</v>
      </c>
      <c r="G807" s="27">
        <v>44173</v>
      </c>
      <c r="H807" s="14">
        <v>74681.279999999999</v>
      </c>
      <c r="I807" s="15">
        <v>1</v>
      </c>
      <c r="J807" s="13" t="s">
        <v>309</v>
      </c>
      <c r="K807" s="36">
        <f>D807*VLOOKUP(L807,Assumptions!$B$5:$C$11,2,FALSE)</f>
        <v>11744.48</v>
      </c>
      <c r="L807" s="39" t="s">
        <v>4883</v>
      </c>
      <c r="M807" s="46">
        <f>DATE(YEAR(F807),MONTH(F807),1)</f>
        <v>44470</v>
      </c>
      <c r="N807" s="47" t="str">
        <f>IF(B807="",N806,B807)</f>
        <v>Westbrook Equity AG</v>
      </c>
    </row>
    <row r="808" spans="1:14" ht="15.75" x14ac:dyDescent="0.5">
      <c r="A808" s="7"/>
      <c r="B808" s="26"/>
      <c r="C808" s="26"/>
      <c r="D808" s="14">
        <v>16196.42</v>
      </c>
      <c r="E808" s="13" t="s">
        <v>1052</v>
      </c>
      <c r="F808" s="27">
        <v>44655</v>
      </c>
      <c r="G808" s="27">
        <v>44508</v>
      </c>
      <c r="H808" s="14">
        <v>80002.710000000006</v>
      </c>
      <c r="I808" s="15">
        <v>3</v>
      </c>
      <c r="J808" s="13" t="s">
        <v>300</v>
      </c>
      <c r="K808" s="36">
        <f>D808*VLOOKUP(L808,Assumptions!$B$5:$C$11,2,FALSE)</f>
        <v>16196.42</v>
      </c>
      <c r="L808" s="39" t="s">
        <v>4883</v>
      </c>
      <c r="M808" s="46">
        <f>DATE(YEAR(F808),MONTH(F808),1)</f>
        <v>44652</v>
      </c>
      <c r="N808" s="47" t="str">
        <f>IF(B808="",N807,B808)</f>
        <v>Westbrook Equity AG</v>
      </c>
    </row>
    <row r="809" spans="1:14" ht="15.75" x14ac:dyDescent="0.5">
      <c r="A809" s="7"/>
      <c r="B809" s="26"/>
      <c r="C809" s="26"/>
      <c r="D809" s="14">
        <v>17275.599999999999</v>
      </c>
      <c r="E809" s="13" t="s">
        <v>1053</v>
      </c>
      <c r="F809" s="27">
        <v>44655</v>
      </c>
      <c r="G809" s="27">
        <v>44508</v>
      </c>
      <c r="H809" s="14">
        <v>89419.46</v>
      </c>
      <c r="I809" s="15">
        <v>20</v>
      </c>
      <c r="J809" s="13" t="s">
        <v>301</v>
      </c>
      <c r="K809" s="36">
        <f>D809*VLOOKUP(L809,Assumptions!$B$5:$C$11,2,FALSE)</f>
        <v>17275.599999999999</v>
      </c>
      <c r="L809" s="39" t="s">
        <v>4883</v>
      </c>
      <c r="M809" s="46">
        <f>DATE(YEAR(F809),MONTH(F809),1)</f>
        <v>44652</v>
      </c>
      <c r="N809" s="47" t="str">
        <f>IF(B809="",N808,B809)</f>
        <v>Westbrook Equity AG</v>
      </c>
    </row>
    <row r="810" spans="1:14" ht="15.75" x14ac:dyDescent="0.5">
      <c r="A810" s="7"/>
      <c r="B810" s="26"/>
      <c r="C810" s="26"/>
      <c r="D810" s="14">
        <v>13713.38</v>
      </c>
      <c r="E810" s="13" t="s">
        <v>1054</v>
      </c>
      <c r="F810" s="27">
        <v>44655</v>
      </c>
      <c r="G810" s="27">
        <v>44508</v>
      </c>
      <c r="H810" s="14">
        <v>95382.84</v>
      </c>
      <c r="I810" s="15">
        <v>1</v>
      </c>
      <c r="J810" s="13" t="s">
        <v>311</v>
      </c>
      <c r="K810" s="36">
        <f>D810*VLOOKUP(L810,Assumptions!$B$5:$C$11,2,FALSE)</f>
        <v>13713.38</v>
      </c>
      <c r="L810" s="39" t="s">
        <v>4883</v>
      </c>
      <c r="M810" s="46">
        <f>DATE(YEAR(F810),MONTH(F810),1)</f>
        <v>44652</v>
      </c>
      <c r="N810" s="47" t="str">
        <f>IF(B810="",N809,B810)</f>
        <v>Westbrook Equity AG</v>
      </c>
    </row>
    <row r="811" spans="1:14" ht="15.75" x14ac:dyDescent="0.5">
      <c r="A811" s="7"/>
      <c r="B811" s="26"/>
      <c r="C811" s="26"/>
      <c r="D811" s="14">
        <v>11039.93</v>
      </c>
      <c r="E811" s="13" t="s">
        <v>1055</v>
      </c>
      <c r="F811" s="27">
        <v>44655</v>
      </c>
      <c r="G811" s="27">
        <v>44508</v>
      </c>
      <c r="H811" s="14">
        <v>79126.3</v>
      </c>
      <c r="I811" s="15">
        <v>1</v>
      </c>
      <c r="J811" s="13" t="s">
        <v>318</v>
      </c>
      <c r="K811" s="36">
        <f>D811*VLOOKUP(L811,Assumptions!$B$5:$C$11,2,FALSE)</f>
        <v>11039.93</v>
      </c>
      <c r="L811" s="39" t="s">
        <v>4883</v>
      </c>
      <c r="M811" s="46">
        <f>DATE(YEAR(F811),MONTH(F811),1)</f>
        <v>44652</v>
      </c>
      <c r="N811" s="47" t="str">
        <f>IF(B811="",N810,B811)</f>
        <v>Westbrook Equity AG</v>
      </c>
    </row>
    <row r="812" spans="1:14" ht="15.75" x14ac:dyDescent="0.5">
      <c r="A812" s="7"/>
      <c r="B812" s="26"/>
      <c r="C812" s="26"/>
      <c r="D812" s="14">
        <v>14688.31</v>
      </c>
      <c r="E812" s="13" t="s">
        <v>1056</v>
      </c>
      <c r="F812" s="27">
        <v>44850</v>
      </c>
      <c r="G812" s="27">
        <v>44753</v>
      </c>
      <c r="H812" s="14">
        <v>62366.32</v>
      </c>
      <c r="I812" s="15">
        <v>5</v>
      </c>
      <c r="J812" s="13" t="s">
        <v>300</v>
      </c>
      <c r="K812" s="36">
        <f>D812*VLOOKUP(L812,Assumptions!$B$5:$C$11,2,FALSE)</f>
        <v>14688.31</v>
      </c>
      <c r="L812" s="39" t="s">
        <v>4883</v>
      </c>
      <c r="M812" s="46">
        <f>DATE(YEAR(F812),MONTH(F812),1)</f>
        <v>44835</v>
      </c>
      <c r="N812" s="47" t="str">
        <f>IF(B812="",N811,B812)</f>
        <v>Westbrook Equity AG</v>
      </c>
    </row>
    <row r="813" spans="1:14" ht="15.75" x14ac:dyDescent="0.5">
      <c r="A813" s="7"/>
      <c r="B813" s="26"/>
      <c r="C813" s="26"/>
      <c r="D813" s="14">
        <v>14849.8</v>
      </c>
      <c r="E813" s="13" t="s">
        <v>1057</v>
      </c>
      <c r="F813" s="27">
        <v>44850</v>
      </c>
      <c r="G813" s="27">
        <v>44753</v>
      </c>
      <c r="H813" s="14">
        <v>92485.92</v>
      </c>
      <c r="I813" s="15">
        <v>1</v>
      </c>
      <c r="J813" s="13" t="s">
        <v>311</v>
      </c>
      <c r="K813" s="36">
        <f>D813*VLOOKUP(L813,Assumptions!$B$5:$C$11,2,FALSE)</f>
        <v>14849.8</v>
      </c>
      <c r="L813" s="39" t="s">
        <v>4883</v>
      </c>
      <c r="M813" s="46">
        <f>DATE(YEAR(F813),MONTH(F813),1)</f>
        <v>44835</v>
      </c>
      <c r="N813" s="47" t="str">
        <f>IF(B813="",N812,B813)</f>
        <v>Westbrook Equity AG</v>
      </c>
    </row>
    <row r="814" spans="1:14" ht="15.75" x14ac:dyDescent="0.5">
      <c r="A814" s="7"/>
      <c r="B814" s="26"/>
      <c r="C814" s="26"/>
      <c r="D814" s="14">
        <v>18274.86</v>
      </c>
      <c r="E814" s="13" t="s">
        <v>1058</v>
      </c>
      <c r="F814" s="27">
        <v>45214</v>
      </c>
      <c r="G814" s="27">
        <v>44895</v>
      </c>
      <c r="H814" s="14">
        <v>80663.539999999994</v>
      </c>
      <c r="I814" s="15">
        <v>5</v>
      </c>
      <c r="J814" s="13" t="s">
        <v>300</v>
      </c>
      <c r="K814" s="36">
        <f>D814*VLOOKUP(L814,Assumptions!$B$5:$C$11,2,FALSE)</f>
        <v>18274.86</v>
      </c>
      <c r="L814" s="39" t="s">
        <v>4883</v>
      </c>
      <c r="M814" s="46">
        <f>DATE(YEAR(F814),MONTH(F814),1)</f>
        <v>45200</v>
      </c>
      <c r="N814" s="47" t="str">
        <f>IF(B814="",N813,B814)</f>
        <v>Westbrook Equity AG</v>
      </c>
    </row>
    <row r="815" spans="1:14" ht="15.75" x14ac:dyDescent="0.5">
      <c r="A815" s="7"/>
      <c r="B815" s="26"/>
      <c r="C815" s="26"/>
      <c r="D815" s="14">
        <v>18287.86</v>
      </c>
      <c r="E815" s="13" t="s">
        <v>1059</v>
      </c>
      <c r="F815" s="27">
        <v>45214</v>
      </c>
      <c r="G815" s="27">
        <v>44895</v>
      </c>
      <c r="H815" s="14">
        <v>63179.63</v>
      </c>
      <c r="I815" s="15">
        <v>1</v>
      </c>
      <c r="J815" s="13" t="s">
        <v>310</v>
      </c>
      <c r="K815" s="36">
        <f>D815*VLOOKUP(L815,Assumptions!$B$5:$C$11,2,FALSE)</f>
        <v>18287.86</v>
      </c>
      <c r="L815" s="39" t="s">
        <v>4883</v>
      </c>
      <c r="M815" s="46">
        <f>DATE(YEAR(F815),MONTH(F815),1)</f>
        <v>45200</v>
      </c>
      <c r="N815" s="47" t="str">
        <f>IF(B815="",N814,B815)</f>
        <v>Westbrook Equity AG</v>
      </c>
    </row>
    <row r="816" spans="1:14" ht="15.75" x14ac:dyDescent="0.5">
      <c r="A816" s="7"/>
      <c r="B816" s="26"/>
      <c r="C816" s="26"/>
      <c r="D816" s="14">
        <v>20715.45</v>
      </c>
      <c r="E816" s="13" t="s">
        <v>1060</v>
      </c>
      <c r="F816" s="27">
        <v>45214</v>
      </c>
      <c r="G816" s="27">
        <v>44895</v>
      </c>
      <c r="H816" s="14">
        <v>69925.47</v>
      </c>
      <c r="I816" s="15">
        <v>1</v>
      </c>
      <c r="J816" s="13" t="s">
        <v>311</v>
      </c>
      <c r="K816" s="36">
        <f>D816*VLOOKUP(L816,Assumptions!$B$5:$C$11,2,FALSE)</f>
        <v>20715.45</v>
      </c>
      <c r="L816" s="39" t="s">
        <v>4883</v>
      </c>
      <c r="M816" s="46">
        <f>DATE(YEAR(F816),MONTH(F816),1)</f>
        <v>45200</v>
      </c>
      <c r="N816" s="47" t="str">
        <f>IF(B816="",N815,B816)</f>
        <v>Westbrook Equity AG</v>
      </c>
    </row>
    <row r="817" spans="1:14" ht="15.75" x14ac:dyDescent="0.5">
      <c r="A817" s="7"/>
      <c r="B817" s="26"/>
      <c r="C817" s="26"/>
      <c r="D817" s="14">
        <v>13849.75</v>
      </c>
      <c r="E817" s="13" t="s">
        <v>1061</v>
      </c>
      <c r="F817" s="27">
        <v>45214</v>
      </c>
      <c r="G817" s="27">
        <v>44895</v>
      </c>
      <c r="H817" s="14">
        <v>65739.240000000005</v>
      </c>
      <c r="I817" s="15">
        <v>1</v>
      </c>
      <c r="J817" s="13" t="s">
        <v>309</v>
      </c>
      <c r="K817" s="36">
        <f>D817*VLOOKUP(L817,Assumptions!$B$5:$C$11,2,FALSE)</f>
        <v>13849.75</v>
      </c>
      <c r="L817" s="39" t="s">
        <v>4883</v>
      </c>
      <c r="M817" s="46">
        <f>DATE(YEAR(F817),MONTH(F817),1)</f>
        <v>45200</v>
      </c>
      <c r="N817" s="47" t="str">
        <f>IF(B817="",N816,B817)</f>
        <v>Westbrook Equity AG</v>
      </c>
    </row>
    <row r="818" spans="1:14" ht="15.75" x14ac:dyDescent="0.5">
      <c r="A818" s="7"/>
      <c r="B818" s="26"/>
      <c r="C818" s="26"/>
      <c r="D818" s="14">
        <v>20179.34</v>
      </c>
      <c r="E818" s="13" t="s">
        <v>1062</v>
      </c>
      <c r="F818" s="27">
        <v>45214</v>
      </c>
      <c r="G818" s="27">
        <v>44895</v>
      </c>
      <c r="H818" s="14">
        <v>87280.59</v>
      </c>
      <c r="I818" s="15">
        <v>1</v>
      </c>
      <c r="J818" s="13" t="s">
        <v>318</v>
      </c>
      <c r="K818" s="36">
        <f>D818*VLOOKUP(L818,Assumptions!$B$5:$C$11,2,FALSE)</f>
        <v>20179.34</v>
      </c>
      <c r="L818" s="39" t="s">
        <v>4883</v>
      </c>
      <c r="M818" s="46">
        <f>DATE(YEAR(F818),MONTH(F818),1)</f>
        <v>45200</v>
      </c>
      <c r="N818" s="47" t="str">
        <f>IF(B818="",N817,B818)</f>
        <v>Westbrook Equity AG</v>
      </c>
    </row>
    <row r="819" spans="1:14" ht="15.75" x14ac:dyDescent="0.5">
      <c r="A819" s="7"/>
      <c r="B819" s="26"/>
      <c r="C819" s="26"/>
      <c r="D819" s="14">
        <v>15652.25</v>
      </c>
      <c r="E819" s="13" t="s">
        <v>1063</v>
      </c>
      <c r="F819" s="27">
        <v>45578</v>
      </c>
      <c r="G819" s="27">
        <v>45223</v>
      </c>
      <c r="H819" s="14">
        <v>70854.240000000005</v>
      </c>
      <c r="I819" s="15">
        <v>5</v>
      </c>
      <c r="J819" s="13" t="s">
        <v>300</v>
      </c>
      <c r="K819" s="36">
        <f>D819*VLOOKUP(L819,Assumptions!$B$5:$C$11,2,FALSE)</f>
        <v>15652.25</v>
      </c>
      <c r="L819" s="39" t="s">
        <v>4883</v>
      </c>
      <c r="M819" s="46">
        <f>DATE(YEAR(F819),MONTH(F819),1)</f>
        <v>45566</v>
      </c>
      <c r="N819" s="47" t="str">
        <f>IF(B819="",N818,B819)</f>
        <v>Westbrook Equity AG</v>
      </c>
    </row>
    <row r="820" spans="1:14" ht="15.75" x14ac:dyDescent="0.5">
      <c r="A820" s="7"/>
      <c r="B820" s="26"/>
      <c r="C820" s="26"/>
      <c r="D820" s="14">
        <v>12782.45</v>
      </c>
      <c r="E820" s="13" t="s">
        <v>1064</v>
      </c>
      <c r="F820" s="27">
        <v>45578</v>
      </c>
      <c r="G820" s="27">
        <v>45223</v>
      </c>
      <c r="H820" s="14">
        <v>69729.399999999994</v>
      </c>
      <c r="I820" s="15">
        <v>1</v>
      </c>
      <c r="J820" s="13" t="s">
        <v>311</v>
      </c>
      <c r="K820" s="36">
        <f>D820*VLOOKUP(L820,Assumptions!$B$5:$C$11,2,FALSE)</f>
        <v>12782.45</v>
      </c>
      <c r="L820" s="39" t="s">
        <v>4883</v>
      </c>
      <c r="M820" s="46">
        <f>DATE(YEAR(F820),MONTH(F820),1)</f>
        <v>45566</v>
      </c>
      <c r="N820" s="47" t="str">
        <f>IF(B820="",N819,B820)</f>
        <v>Westbrook Equity AG</v>
      </c>
    </row>
    <row r="821" spans="1:14" ht="15.75" x14ac:dyDescent="0.5">
      <c r="A821" s="7"/>
      <c r="B821" s="26"/>
      <c r="C821" s="26"/>
      <c r="D821" s="14">
        <v>16998.43</v>
      </c>
      <c r="E821" s="13" t="s">
        <v>1065</v>
      </c>
      <c r="F821" s="27">
        <v>45942</v>
      </c>
      <c r="G821" s="27">
        <v>45615</v>
      </c>
      <c r="H821" s="14">
        <v>61967.82</v>
      </c>
      <c r="I821" s="15">
        <v>5</v>
      </c>
      <c r="J821" s="13" t="s">
        <v>300</v>
      </c>
      <c r="K821" s="36">
        <f>D821*VLOOKUP(L821,Assumptions!$B$5:$C$11,2,FALSE)</f>
        <v>16998.43</v>
      </c>
      <c r="L821" s="39" t="s">
        <v>4883</v>
      </c>
      <c r="M821" s="46">
        <f>DATE(YEAR(F821),MONTH(F821),1)</f>
        <v>45931</v>
      </c>
      <c r="N821" s="47" t="str">
        <f>IF(B821="",N820,B821)</f>
        <v>Westbrook Equity AG</v>
      </c>
    </row>
    <row r="822" spans="1:14" ht="15.75" x14ac:dyDescent="0.5">
      <c r="A822" s="7"/>
      <c r="B822" s="25" t="s">
        <v>94</v>
      </c>
      <c r="C822" s="25"/>
      <c r="D822" s="12">
        <v>126197.98</v>
      </c>
      <c r="E822" s="13" t="s">
        <v>1066</v>
      </c>
      <c r="F822" s="27">
        <v>45117</v>
      </c>
      <c r="G822" s="27">
        <v>44944</v>
      </c>
      <c r="H822" s="14">
        <v>66698.16</v>
      </c>
      <c r="I822" s="15">
        <v>15</v>
      </c>
      <c r="J822" s="13" t="s">
        <v>300</v>
      </c>
      <c r="K822" s="36">
        <f>D822*VLOOKUP(L822,Assumptions!$B$5:$C$11,2,FALSE)</f>
        <v>4328.5907139999999</v>
      </c>
      <c r="L822" s="39" t="s">
        <v>4889</v>
      </c>
      <c r="M822" s="46">
        <f>DATE(YEAR(F822),MONTH(F822),1)</f>
        <v>45108</v>
      </c>
      <c r="N822" s="47" t="str">
        <f>IF(B822="",N821,B822)</f>
        <v>Emberly Bancorp plc</v>
      </c>
    </row>
    <row r="823" spans="1:14" ht="15.75" x14ac:dyDescent="0.5">
      <c r="A823" s="7"/>
      <c r="B823" s="26"/>
      <c r="C823" s="26"/>
      <c r="D823" s="12">
        <v>113644.51</v>
      </c>
      <c r="E823" s="13" t="s">
        <v>1067</v>
      </c>
      <c r="F823" s="27">
        <v>45117</v>
      </c>
      <c r="G823" s="27">
        <v>44944</v>
      </c>
      <c r="H823" s="14">
        <v>56931.73</v>
      </c>
      <c r="I823" s="15">
        <v>5</v>
      </c>
      <c r="J823" s="13" t="s">
        <v>301</v>
      </c>
      <c r="K823" s="36">
        <f>D823*VLOOKUP(L823,Assumptions!$B$5:$C$11,2,FALSE)</f>
        <v>3898.0066929999994</v>
      </c>
      <c r="L823" s="39" t="s">
        <v>4889</v>
      </c>
      <c r="M823" s="46">
        <f>DATE(YEAR(F823),MONTH(F823),1)</f>
        <v>45108</v>
      </c>
      <c r="N823" s="47" t="str">
        <f>IF(B823="",N822,B823)</f>
        <v>Emberly Bancorp plc</v>
      </c>
    </row>
    <row r="824" spans="1:14" ht="15.75" x14ac:dyDescent="0.5">
      <c r="A824" s="7"/>
      <c r="B824" s="26"/>
      <c r="C824" s="26"/>
      <c r="D824" s="12">
        <v>87870.29</v>
      </c>
      <c r="E824" s="13" t="s">
        <v>1068</v>
      </c>
      <c r="F824" s="27">
        <v>45117</v>
      </c>
      <c r="G824" s="27">
        <v>44944</v>
      </c>
      <c r="H824" s="14">
        <v>89175.31</v>
      </c>
      <c r="I824" s="15">
        <v>3</v>
      </c>
      <c r="J824" s="13" t="s">
        <v>331</v>
      </c>
      <c r="K824" s="36">
        <f>D824*VLOOKUP(L824,Assumptions!$B$5:$C$11,2,FALSE)</f>
        <v>3013.9509469999994</v>
      </c>
      <c r="L824" s="39" t="s">
        <v>4889</v>
      </c>
      <c r="M824" s="46">
        <f>DATE(YEAR(F824),MONTH(F824),1)</f>
        <v>45108</v>
      </c>
      <c r="N824" s="47" t="str">
        <f>IF(B824="",N823,B824)</f>
        <v>Emberly Bancorp plc</v>
      </c>
    </row>
    <row r="825" spans="1:14" ht="15.75" x14ac:dyDescent="0.5">
      <c r="A825" s="7"/>
      <c r="B825" s="26"/>
      <c r="C825" s="26"/>
      <c r="D825" s="12">
        <v>80679.48</v>
      </c>
      <c r="E825" s="13" t="s">
        <v>1069</v>
      </c>
      <c r="F825" s="27">
        <v>45117</v>
      </c>
      <c r="G825" s="27">
        <v>44944</v>
      </c>
      <c r="H825" s="14">
        <v>87075.25</v>
      </c>
      <c r="I825" s="15">
        <v>3</v>
      </c>
      <c r="J825" s="13" t="s">
        <v>319</v>
      </c>
      <c r="K825" s="36">
        <f>D825*VLOOKUP(L825,Assumptions!$B$5:$C$11,2,FALSE)</f>
        <v>2767.3061639999996</v>
      </c>
      <c r="L825" s="39" t="s">
        <v>4889</v>
      </c>
      <c r="M825" s="46">
        <f>DATE(YEAR(F825),MONTH(F825),1)</f>
        <v>45108</v>
      </c>
      <c r="N825" s="47" t="str">
        <f>IF(B825="",N824,B825)</f>
        <v>Emberly Bancorp plc</v>
      </c>
    </row>
    <row r="826" spans="1:14" ht="15.75" x14ac:dyDescent="0.5">
      <c r="A826" s="7"/>
      <c r="B826" s="26"/>
      <c r="C826" s="26"/>
      <c r="D826" s="12">
        <v>77359.240000000005</v>
      </c>
      <c r="E826" s="13" t="s">
        <v>1070</v>
      </c>
      <c r="F826" s="27">
        <v>45117</v>
      </c>
      <c r="G826" s="27">
        <v>44944</v>
      </c>
      <c r="H826" s="14">
        <v>75623.429999999993</v>
      </c>
      <c r="I826" s="15">
        <v>3</v>
      </c>
      <c r="J826" s="13" t="s">
        <v>321</v>
      </c>
      <c r="K826" s="36">
        <f>D826*VLOOKUP(L826,Assumptions!$B$5:$C$11,2,FALSE)</f>
        <v>2653.4219319999997</v>
      </c>
      <c r="L826" s="39" t="s">
        <v>4889</v>
      </c>
      <c r="M826" s="46">
        <f>DATE(YEAR(F826),MONTH(F826),1)</f>
        <v>45108</v>
      </c>
      <c r="N826" s="47" t="str">
        <f>IF(B826="",N825,B826)</f>
        <v>Emberly Bancorp plc</v>
      </c>
    </row>
    <row r="827" spans="1:14" ht="15.75" x14ac:dyDescent="0.5">
      <c r="A827" s="7"/>
      <c r="B827" s="26"/>
      <c r="C827" s="26"/>
      <c r="D827" s="12">
        <v>76096.97</v>
      </c>
      <c r="E827" s="13" t="s">
        <v>1071</v>
      </c>
      <c r="F827" s="27">
        <v>45117</v>
      </c>
      <c r="G827" s="27">
        <v>44944</v>
      </c>
      <c r="H827" s="14">
        <v>87950.16</v>
      </c>
      <c r="I827" s="15">
        <v>1</v>
      </c>
      <c r="J827" s="13" t="s">
        <v>310</v>
      </c>
      <c r="K827" s="36">
        <f>D827*VLOOKUP(L827,Assumptions!$B$5:$C$11,2,FALSE)</f>
        <v>2610.1260709999997</v>
      </c>
      <c r="L827" s="39" t="s">
        <v>4889</v>
      </c>
      <c r="M827" s="46">
        <f>DATE(YEAR(F827),MONTH(F827),1)</f>
        <v>45108</v>
      </c>
      <c r="N827" s="47" t="str">
        <f>IF(B827="",N826,B827)</f>
        <v>Emberly Bancorp plc</v>
      </c>
    </row>
    <row r="828" spans="1:14" ht="15.75" x14ac:dyDescent="0.5">
      <c r="A828" s="7"/>
      <c r="B828" s="26"/>
      <c r="C828" s="26"/>
      <c r="D828" s="12">
        <v>97664.92</v>
      </c>
      <c r="E828" s="13" t="s">
        <v>1072</v>
      </c>
      <c r="F828" s="27">
        <v>45117</v>
      </c>
      <c r="G828" s="27">
        <v>44944</v>
      </c>
      <c r="H828" s="14">
        <v>63288.160000000003</v>
      </c>
      <c r="I828" s="15">
        <v>1</v>
      </c>
      <c r="J828" s="13" t="s">
        <v>311</v>
      </c>
      <c r="K828" s="36">
        <f>D828*VLOOKUP(L828,Assumptions!$B$5:$C$11,2,FALSE)</f>
        <v>3349.9067559999999</v>
      </c>
      <c r="L828" s="39" t="s">
        <v>4889</v>
      </c>
      <c r="M828" s="46">
        <f>DATE(YEAR(F828),MONTH(F828),1)</f>
        <v>45108</v>
      </c>
      <c r="N828" s="47" t="str">
        <f>IF(B828="",N827,B828)</f>
        <v>Emberly Bancorp plc</v>
      </c>
    </row>
    <row r="829" spans="1:14" ht="15.75" x14ac:dyDescent="0.5">
      <c r="A829" s="7"/>
      <c r="B829" s="26"/>
      <c r="C829" s="26"/>
      <c r="D829" s="12">
        <v>75135.13</v>
      </c>
      <c r="E829" s="13" t="s">
        <v>1073</v>
      </c>
      <c r="F829" s="27">
        <v>45117</v>
      </c>
      <c r="G829" s="27">
        <v>44944</v>
      </c>
      <c r="H829" s="14">
        <v>68983.429999999993</v>
      </c>
      <c r="I829" s="15">
        <v>1</v>
      </c>
      <c r="J829" s="13" t="s">
        <v>309</v>
      </c>
      <c r="K829" s="36">
        <f>D829*VLOOKUP(L829,Assumptions!$B$5:$C$11,2,FALSE)</f>
        <v>2577.134959</v>
      </c>
      <c r="L829" s="39" t="s">
        <v>4889</v>
      </c>
      <c r="M829" s="46">
        <f>DATE(YEAR(F829),MONTH(F829),1)</f>
        <v>45108</v>
      </c>
      <c r="N829" s="47" t="str">
        <f>IF(B829="",N828,B829)</f>
        <v>Emberly Bancorp plc</v>
      </c>
    </row>
    <row r="830" spans="1:14" ht="15.75" x14ac:dyDescent="0.5">
      <c r="A830" s="7"/>
      <c r="B830" s="26"/>
      <c r="C830" s="26"/>
      <c r="D830" s="12">
        <v>87435.53</v>
      </c>
      <c r="E830" s="13" t="s">
        <v>1074</v>
      </c>
      <c r="F830" s="27">
        <v>45117</v>
      </c>
      <c r="G830" s="27">
        <v>44944</v>
      </c>
      <c r="H830" s="14">
        <v>58663.78</v>
      </c>
      <c r="I830" s="15">
        <v>1</v>
      </c>
      <c r="J830" s="13" t="s">
        <v>318</v>
      </c>
      <c r="K830" s="36">
        <f>D830*VLOOKUP(L830,Assumptions!$B$5:$C$11,2,FALSE)</f>
        <v>2999.0386789999998</v>
      </c>
      <c r="L830" s="39" t="s">
        <v>4889</v>
      </c>
      <c r="M830" s="46">
        <f>DATE(YEAR(F830),MONTH(F830),1)</f>
        <v>45108</v>
      </c>
      <c r="N830" s="47" t="str">
        <f>IF(B830="",N829,B830)</f>
        <v>Emberly Bancorp plc</v>
      </c>
    </row>
    <row r="831" spans="1:14" ht="15.75" x14ac:dyDescent="0.5">
      <c r="A831" s="7"/>
      <c r="B831" s="26"/>
      <c r="C831" s="26"/>
      <c r="D831" s="12">
        <v>83665.539999999994</v>
      </c>
      <c r="E831" s="13" t="s">
        <v>1075</v>
      </c>
      <c r="F831" s="27">
        <v>45117</v>
      </c>
      <c r="G831" s="27">
        <v>44944</v>
      </c>
      <c r="H831" s="14">
        <v>89050.240000000005</v>
      </c>
      <c r="I831" s="15">
        <v>1</v>
      </c>
      <c r="J831" s="13" t="s">
        <v>312</v>
      </c>
      <c r="K831" s="36">
        <f>D831*VLOOKUP(L831,Assumptions!$B$5:$C$11,2,FALSE)</f>
        <v>2869.7280219999993</v>
      </c>
      <c r="L831" s="39" t="s">
        <v>4889</v>
      </c>
      <c r="M831" s="46">
        <f>DATE(YEAR(F831),MONTH(F831),1)</f>
        <v>45108</v>
      </c>
      <c r="N831" s="47" t="str">
        <f>IF(B831="",N830,B831)</f>
        <v>Emberly Bancorp plc</v>
      </c>
    </row>
    <row r="832" spans="1:14" ht="15.75" x14ac:dyDescent="0.5">
      <c r="A832" s="7"/>
      <c r="B832" s="26"/>
      <c r="C832" s="26"/>
      <c r="D832" s="12">
        <v>76379.27</v>
      </c>
      <c r="E832" s="13" t="s">
        <v>1076</v>
      </c>
      <c r="F832" s="27">
        <v>45481</v>
      </c>
      <c r="G832" s="27">
        <v>45250</v>
      </c>
      <c r="H832" s="14">
        <v>90773.91</v>
      </c>
      <c r="I832" s="15">
        <v>2</v>
      </c>
      <c r="J832" s="13" t="s">
        <v>301</v>
      </c>
      <c r="K832" s="36">
        <f>D832*VLOOKUP(L832,Assumptions!$B$5:$C$11,2,FALSE)</f>
        <v>2619.8089609999997</v>
      </c>
      <c r="L832" s="39" t="s">
        <v>4889</v>
      </c>
      <c r="M832" s="46">
        <f>DATE(YEAR(F832),MONTH(F832),1)</f>
        <v>45474</v>
      </c>
      <c r="N832" s="47" t="str">
        <f>IF(B832="",N831,B832)</f>
        <v>Emberly Bancorp plc</v>
      </c>
    </row>
    <row r="833" spans="1:14" ht="15.75" x14ac:dyDescent="0.5">
      <c r="A833" s="7"/>
      <c r="B833" s="26"/>
      <c r="C833" s="26"/>
      <c r="D833" s="12">
        <v>97404.21</v>
      </c>
      <c r="E833" s="13" t="s">
        <v>1077</v>
      </c>
      <c r="F833" s="27">
        <v>45481</v>
      </c>
      <c r="G833" s="27">
        <v>45250</v>
      </c>
      <c r="H833" s="14">
        <v>73235.97</v>
      </c>
      <c r="I833" s="15">
        <v>15</v>
      </c>
      <c r="J833" s="13" t="s">
        <v>300</v>
      </c>
      <c r="K833" s="36">
        <f>D833*VLOOKUP(L833,Assumptions!$B$5:$C$11,2,FALSE)</f>
        <v>3340.9644029999999</v>
      </c>
      <c r="L833" s="39" t="s">
        <v>4889</v>
      </c>
      <c r="M833" s="46">
        <f>DATE(YEAR(F833),MONTH(F833),1)</f>
        <v>45474</v>
      </c>
      <c r="N833" s="47" t="str">
        <f>IF(B833="",N832,B833)</f>
        <v>Emberly Bancorp plc</v>
      </c>
    </row>
    <row r="834" spans="1:14" ht="15.75" x14ac:dyDescent="0.5">
      <c r="A834" s="7"/>
      <c r="B834" s="26"/>
      <c r="C834" s="26"/>
      <c r="D834" s="12">
        <v>92393.56</v>
      </c>
      <c r="E834" s="13" t="s">
        <v>1078</v>
      </c>
      <c r="F834" s="27">
        <v>45481</v>
      </c>
      <c r="G834" s="27">
        <v>45250</v>
      </c>
      <c r="H834" s="14">
        <v>94764.17</v>
      </c>
      <c r="I834" s="15">
        <v>2</v>
      </c>
      <c r="J834" s="13" t="s">
        <v>331</v>
      </c>
      <c r="K834" s="36">
        <f>D834*VLOOKUP(L834,Assumptions!$B$5:$C$11,2,FALSE)</f>
        <v>3169.0991079999994</v>
      </c>
      <c r="L834" s="39" t="s">
        <v>4889</v>
      </c>
      <c r="M834" s="46">
        <f>DATE(YEAR(F834),MONTH(F834),1)</f>
        <v>45474</v>
      </c>
      <c r="N834" s="47" t="str">
        <f>IF(B834="",N833,B834)</f>
        <v>Emberly Bancorp plc</v>
      </c>
    </row>
    <row r="835" spans="1:14" ht="15.75" x14ac:dyDescent="0.5">
      <c r="A835" s="7"/>
      <c r="B835" s="26"/>
      <c r="C835" s="26"/>
      <c r="D835" s="12">
        <v>95645.63</v>
      </c>
      <c r="E835" s="13" t="s">
        <v>1079</v>
      </c>
      <c r="F835" s="27">
        <v>45481</v>
      </c>
      <c r="G835" s="27">
        <v>45250</v>
      </c>
      <c r="H835" s="14">
        <v>72202.399999999994</v>
      </c>
      <c r="I835" s="15">
        <v>2</v>
      </c>
      <c r="J835" s="13" t="s">
        <v>321</v>
      </c>
      <c r="K835" s="36">
        <f>D835*VLOOKUP(L835,Assumptions!$B$5:$C$11,2,FALSE)</f>
        <v>3280.645109</v>
      </c>
      <c r="L835" s="39" t="s">
        <v>4889</v>
      </c>
      <c r="M835" s="46">
        <f>DATE(YEAR(F835),MONTH(F835),1)</f>
        <v>45474</v>
      </c>
      <c r="N835" s="47" t="str">
        <f>IF(B835="",N834,B835)</f>
        <v>Emberly Bancorp plc</v>
      </c>
    </row>
    <row r="836" spans="1:14" ht="15.75" x14ac:dyDescent="0.5">
      <c r="A836" s="7"/>
      <c r="B836" s="26"/>
      <c r="C836" s="26"/>
      <c r="D836" s="12">
        <v>102882.29</v>
      </c>
      <c r="E836" s="13" t="s">
        <v>1080</v>
      </c>
      <c r="F836" s="27">
        <v>45481</v>
      </c>
      <c r="G836" s="27">
        <v>45250</v>
      </c>
      <c r="H836" s="14">
        <v>67762.820000000007</v>
      </c>
      <c r="I836" s="15">
        <v>2</v>
      </c>
      <c r="J836" s="13" t="s">
        <v>319</v>
      </c>
      <c r="K836" s="36">
        <f>D836*VLOOKUP(L836,Assumptions!$B$5:$C$11,2,FALSE)</f>
        <v>3528.8625469999993</v>
      </c>
      <c r="L836" s="39" t="s">
        <v>4889</v>
      </c>
      <c r="M836" s="46">
        <f>DATE(YEAR(F836),MONTH(F836),1)</f>
        <v>45474</v>
      </c>
      <c r="N836" s="47" t="str">
        <f>IF(B836="",N835,B836)</f>
        <v>Emberly Bancorp plc</v>
      </c>
    </row>
    <row r="837" spans="1:14" ht="15.75" x14ac:dyDescent="0.5">
      <c r="A837" s="7"/>
      <c r="B837" s="26"/>
      <c r="C837" s="26"/>
      <c r="D837" s="12">
        <v>130025.8</v>
      </c>
      <c r="E837" s="13" t="s">
        <v>1081</v>
      </c>
      <c r="F837" s="27">
        <v>45481</v>
      </c>
      <c r="G837" s="27">
        <v>45250</v>
      </c>
      <c r="H837" s="14">
        <v>76733.100000000006</v>
      </c>
      <c r="I837" s="15">
        <v>1</v>
      </c>
      <c r="J837" s="13" t="s">
        <v>311</v>
      </c>
      <c r="K837" s="36">
        <f>D837*VLOOKUP(L837,Assumptions!$B$5:$C$11,2,FALSE)</f>
        <v>4459.8849399999999</v>
      </c>
      <c r="L837" s="39" t="s">
        <v>4889</v>
      </c>
      <c r="M837" s="46">
        <f>DATE(YEAR(F837),MONTH(F837),1)</f>
        <v>45474</v>
      </c>
      <c r="N837" s="47" t="str">
        <f>IF(B837="",N836,B837)</f>
        <v>Emberly Bancorp plc</v>
      </c>
    </row>
    <row r="838" spans="1:14" ht="15.75" x14ac:dyDescent="0.5">
      <c r="A838" s="7"/>
      <c r="B838" s="26"/>
      <c r="C838" s="26"/>
      <c r="D838" s="12">
        <v>103150.01</v>
      </c>
      <c r="E838" s="13" t="s">
        <v>1082</v>
      </c>
      <c r="F838" s="27">
        <v>45481</v>
      </c>
      <c r="G838" s="27">
        <v>45250</v>
      </c>
      <c r="H838" s="14">
        <v>69620.03</v>
      </c>
      <c r="I838" s="15">
        <v>1</v>
      </c>
      <c r="J838" s="13" t="s">
        <v>312</v>
      </c>
      <c r="K838" s="36">
        <f>D838*VLOOKUP(L838,Assumptions!$B$5:$C$11,2,FALSE)</f>
        <v>3538.0453429999993</v>
      </c>
      <c r="L838" s="39" t="s">
        <v>4889</v>
      </c>
      <c r="M838" s="46">
        <f>DATE(YEAR(F838),MONTH(F838),1)</f>
        <v>45474</v>
      </c>
      <c r="N838" s="47" t="str">
        <f>IF(B838="",N837,B838)</f>
        <v>Emberly Bancorp plc</v>
      </c>
    </row>
    <row r="839" spans="1:14" ht="15.75" x14ac:dyDescent="0.5">
      <c r="A839" s="7"/>
      <c r="B839" s="26"/>
      <c r="C839" s="26"/>
      <c r="D839" s="12">
        <v>113279.11</v>
      </c>
      <c r="E839" s="13" t="s">
        <v>1083</v>
      </c>
      <c r="F839" s="27">
        <v>45481</v>
      </c>
      <c r="G839" s="27">
        <v>45250</v>
      </c>
      <c r="H839" s="14">
        <v>78681.02</v>
      </c>
      <c r="I839" s="15">
        <v>1</v>
      </c>
      <c r="J839" s="13" t="s">
        <v>310</v>
      </c>
      <c r="K839" s="36">
        <f>D839*VLOOKUP(L839,Assumptions!$B$5:$C$11,2,FALSE)</f>
        <v>3885.4734729999996</v>
      </c>
      <c r="L839" s="39" t="s">
        <v>4889</v>
      </c>
      <c r="M839" s="46">
        <f>DATE(YEAR(F839),MONTH(F839),1)</f>
        <v>45474</v>
      </c>
      <c r="N839" s="47" t="str">
        <f>IF(B839="",N838,B839)</f>
        <v>Emberly Bancorp plc</v>
      </c>
    </row>
    <row r="840" spans="1:14" ht="15.75" x14ac:dyDescent="0.5">
      <c r="A840" s="7"/>
      <c r="B840" s="26"/>
      <c r="C840" s="26"/>
      <c r="D840" s="12">
        <v>84378.86</v>
      </c>
      <c r="E840" s="13" t="s">
        <v>1084</v>
      </c>
      <c r="F840" s="27">
        <v>45481</v>
      </c>
      <c r="G840" s="27">
        <v>45250</v>
      </c>
      <c r="H840" s="14">
        <v>56711.75</v>
      </c>
      <c r="I840" s="15">
        <v>1</v>
      </c>
      <c r="J840" s="13" t="s">
        <v>309</v>
      </c>
      <c r="K840" s="36">
        <f>D840*VLOOKUP(L840,Assumptions!$B$5:$C$11,2,FALSE)</f>
        <v>2894.1948979999997</v>
      </c>
      <c r="L840" s="39" t="s">
        <v>4889</v>
      </c>
      <c r="M840" s="46">
        <f>DATE(YEAR(F840),MONTH(F840),1)</f>
        <v>45474</v>
      </c>
      <c r="N840" s="47" t="str">
        <f>IF(B840="",N839,B840)</f>
        <v>Emberly Bancorp plc</v>
      </c>
    </row>
    <row r="841" spans="1:14" ht="15.75" x14ac:dyDescent="0.5">
      <c r="A841" s="7"/>
      <c r="B841" s="26"/>
      <c r="C841" s="26"/>
      <c r="D841" s="12">
        <v>117548.37</v>
      </c>
      <c r="E841" s="13" t="s">
        <v>1085</v>
      </c>
      <c r="F841" s="27">
        <v>45481</v>
      </c>
      <c r="G841" s="27">
        <v>45250</v>
      </c>
      <c r="H841" s="14">
        <v>80695.179999999993</v>
      </c>
      <c r="I841" s="15">
        <v>1</v>
      </c>
      <c r="J841" s="13" t="s">
        <v>318</v>
      </c>
      <c r="K841" s="36">
        <f>D841*VLOOKUP(L841,Assumptions!$B$5:$C$11,2,FALSE)</f>
        <v>4031.9090909999995</v>
      </c>
      <c r="L841" s="39" t="s">
        <v>4889</v>
      </c>
      <c r="M841" s="46">
        <f>DATE(YEAR(F841),MONTH(F841),1)</f>
        <v>45474</v>
      </c>
      <c r="N841" s="47" t="str">
        <f>IF(B841="",N840,B841)</f>
        <v>Emberly Bancorp plc</v>
      </c>
    </row>
    <row r="842" spans="1:14" ht="15.75" x14ac:dyDescent="0.5">
      <c r="A842" s="7"/>
      <c r="B842" s="26"/>
      <c r="C842" s="26"/>
      <c r="D842" s="12">
        <v>110380.18</v>
      </c>
      <c r="E842" s="13" t="s">
        <v>1086</v>
      </c>
      <c r="F842" s="27">
        <v>45845</v>
      </c>
      <c r="G842" s="27">
        <v>45496</v>
      </c>
      <c r="H842" s="14">
        <v>56918.49</v>
      </c>
      <c r="I842" s="15">
        <v>15</v>
      </c>
      <c r="J842" s="13" t="s">
        <v>300</v>
      </c>
      <c r="K842" s="36">
        <f>D842*VLOOKUP(L842,Assumptions!$B$5:$C$11,2,FALSE)</f>
        <v>3786.0401739999993</v>
      </c>
      <c r="L842" s="39" t="s">
        <v>4889</v>
      </c>
      <c r="M842" s="46">
        <f>DATE(YEAR(F842),MONTH(F842),1)</f>
        <v>45839</v>
      </c>
      <c r="N842" s="47" t="str">
        <f>IF(B842="",N841,B842)</f>
        <v>Emberly Bancorp plc</v>
      </c>
    </row>
    <row r="843" spans="1:14" ht="15.75" x14ac:dyDescent="0.5">
      <c r="A843" s="7"/>
      <c r="B843" s="26"/>
      <c r="C843" s="26"/>
      <c r="D843" s="12">
        <v>84312.75</v>
      </c>
      <c r="E843" s="13" t="s">
        <v>1087</v>
      </c>
      <c r="F843" s="27">
        <v>45845</v>
      </c>
      <c r="G843" s="27">
        <v>45496</v>
      </c>
      <c r="H843" s="14">
        <v>70071.12</v>
      </c>
      <c r="I843" s="15">
        <v>1</v>
      </c>
      <c r="J843" s="13" t="s">
        <v>301</v>
      </c>
      <c r="K843" s="36">
        <f>D843*VLOOKUP(L843,Assumptions!$B$5:$C$11,2,FALSE)</f>
        <v>2891.9273249999997</v>
      </c>
      <c r="L843" s="39" t="s">
        <v>4889</v>
      </c>
      <c r="M843" s="46">
        <f>DATE(YEAR(F843),MONTH(F843),1)</f>
        <v>45839</v>
      </c>
      <c r="N843" s="47" t="str">
        <f>IF(B843="",N842,B843)</f>
        <v>Emberly Bancorp plc</v>
      </c>
    </row>
    <row r="844" spans="1:14" ht="15.75" x14ac:dyDescent="0.5">
      <c r="A844" s="7"/>
      <c r="B844" s="26"/>
      <c r="C844" s="26"/>
      <c r="D844" s="12">
        <v>70636.600000000006</v>
      </c>
      <c r="E844" s="13" t="s">
        <v>1088</v>
      </c>
      <c r="F844" s="27">
        <v>45845</v>
      </c>
      <c r="G844" s="27">
        <v>45496</v>
      </c>
      <c r="H844" s="14">
        <v>77981.740000000005</v>
      </c>
      <c r="I844" s="15">
        <v>1</v>
      </c>
      <c r="J844" s="13" t="s">
        <v>331</v>
      </c>
      <c r="K844" s="36">
        <f>D844*VLOOKUP(L844,Assumptions!$B$5:$C$11,2,FALSE)</f>
        <v>2422.83538</v>
      </c>
      <c r="L844" s="39" t="s">
        <v>4889</v>
      </c>
      <c r="M844" s="46">
        <f>DATE(YEAR(F844),MONTH(F844),1)</f>
        <v>45839</v>
      </c>
      <c r="N844" s="47" t="str">
        <f>IF(B844="",N843,B844)</f>
        <v>Emberly Bancorp plc</v>
      </c>
    </row>
    <row r="845" spans="1:14" ht="15.75" x14ac:dyDescent="0.5">
      <c r="A845" s="7"/>
      <c r="B845" s="26"/>
      <c r="C845" s="26"/>
      <c r="D845" s="12">
        <v>89780.97</v>
      </c>
      <c r="E845" s="13" t="s">
        <v>1089</v>
      </c>
      <c r="F845" s="27">
        <v>45845</v>
      </c>
      <c r="G845" s="27">
        <v>45496</v>
      </c>
      <c r="H845" s="14">
        <v>71194.27</v>
      </c>
      <c r="I845" s="15">
        <v>1</v>
      </c>
      <c r="J845" s="13" t="s">
        <v>319</v>
      </c>
      <c r="K845" s="36">
        <f>D845*VLOOKUP(L845,Assumptions!$B$5:$C$11,2,FALSE)</f>
        <v>3079.487271</v>
      </c>
      <c r="L845" s="39" t="s">
        <v>4889</v>
      </c>
      <c r="M845" s="46">
        <f>DATE(YEAR(F845),MONTH(F845),1)</f>
        <v>45839</v>
      </c>
      <c r="N845" s="47" t="str">
        <f>IF(B845="",N844,B845)</f>
        <v>Emberly Bancorp plc</v>
      </c>
    </row>
    <row r="846" spans="1:14" ht="15.75" x14ac:dyDescent="0.5">
      <c r="A846" s="7"/>
      <c r="B846" s="26"/>
      <c r="C846" s="26"/>
      <c r="D846" s="12">
        <v>112747.72</v>
      </c>
      <c r="E846" s="13" t="s">
        <v>1090</v>
      </c>
      <c r="F846" s="27">
        <v>45845</v>
      </c>
      <c r="G846" s="27">
        <v>45496</v>
      </c>
      <c r="H846" s="14">
        <v>75395.100000000006</v>
      </c>
      <c r="I846" s="15">
        <v>1</v>
      </c>
      <c r="J846" s="13" t="s">
        <v>321</v>
      </c>
      <c r="K846" s="36">
        <f>D846*VLOOKUP(L846,Assumptions!$B$5:$C$11,2,FALSE)</f>
        <v>3867.2467959999999</v>
      </c>
      <c r="L846" s="39" t="s">
        <v>4889</v>
      </c>
      <c r="M846" s="46">
        <f>DATE(YEAR(F846),MONTH(F846),1)</f>
        <v>45839</v>
      </c>
      <c r="N846" s="47" t="str">
        <f>IF(B846="",N845,B846)</f>
        <v>Emberly Bancorp plc</v>
      </c>
    </row>
    <row r="847" spans="1:14" ht="15.75" x14ac:dyDescent="0.5">
      <c r="A847" s="7"/>
      <c r="B847" s="25" t="s">
        <v>95</v>
      </c>
      <c r="C847" s="25"/>
      <c r="D847" s="14">
        <v>3503.47</v>
      </c>
      <c r="E847" s="13" t="s">
        <v>1091</v>
      </c>
      <c r="F847" s="27">
        <v>44998</v>
      </c>
      <c r="G847" s="27">
        <v>44946</v>
      </c>
      <c r="H847" s="14">
        <v>3028.77</v>
      </c>
      <c r="I847" s="15">
        <v>4</v>
      </c>
      <c r="J847" s="13" t="s">
        <v>300</v>
      </c>
      <c r="K847" s="36">
        <f>D847*VLOOKUP(L847,Assumptions!$B$5:$C$11,2,FALSE)</f>
        <v>3503.47</v>
      </c>
      <c r="L847" s="39" t="s">
        <v>4883</v>
      </c>
      <c r="M847" s="46">
        <f>DATE(YEAR(F847),MONTH(F847),1)</f>
        <v>44986</v>
      </c>
      <c r="N847" s="47" t="str">
        <f>IF(B847="",N846,B847)</f>
        <v>Parkside Wealth Inc</v>
      </c>
    </row>
    <row r="848" spans="1:14" ht="15.75" x14ac:dyDescent="0.5">
      <c r="A848" s="7"/>
      <c r="B848" s="25" t="s">
        <v>96</v>
      </c>
      <c r="C848" s="25"/>
      <c r="D848" s="14">
        <v>8441.74</v>
      </c>
      <c r="E848" s="13" t="s">
        <v>1092</v>
      </c>
      <c r="F848" s="27">
        <v>44244</v>
      </c>
      <c r="G848" s="27">
        <v>44180</v>
      </c>
      <c r="H848" s="14">
        <v>174013.17</v>
      </c>
      <c r="I848" s="15">
        <v>3</v>
      </c>
      <c r="J848" s="13" t="s">
        <v>300</v>
      </c>
      <c r="K848" s="36">
        <f>D848*VLOOKUP(L848,Assumptions!$B$5:$C$11,2,FALSE)</f>
        <v>8441.74</v>
      </c>
      <c r="L848" s="39" t="s">
        <v>4883</v>
      </c>
      <c r="M848" s="46">
        <f>DATE(YEAR(F848),MONTH(F848),1)</f>
        <v>44228</v>
      </c>
      <c r="N848" s="47" t="str">
        <f>IF(B848="",N847,B848)</f>
        <v>Jessup Financial Inc</v>
      </c>
    </row>
    <row r="849" spans="1:14" ht="15.75" x14ac:dyDescent="0.5">
      <c r="A849" s="7"/>
      <c r="B849" s="26"/>
      <c r="C849" s="26"/>
      <c r="D849" s="14">
        <v>9111.64</v>
      </c>
      <c r="E849" s="13" t="s">
        <v>1093</v>
      </c>
      <c r="F849" s="27">
        <v>44244</v>
      </c>
      <c r="G849" s="27">
        <v>44180</v>
      </c>
      <c r="H849" s="14">
        <v>155386.48000000001</v>
      </c>
      <c r="I849" s="15">
        <v>10</v>
      </c>
      <c r="J849" s="13" t="s">
        <v>305</v>
      </c>
      <c r="K849" s="36">
        <f>D849*VLOOKUP(L849,Assumptions!$B$5:$C$11,2,FALSE)</f>
        <v>9111.64</v>
      </c>
      <c r="L849" s="39" t="s">
        <v>4883</v>
      </c>
      <c r="M849" s="46">
        <f>DATE(YEAR(F849),MONTH(F849),1)</f>
        <v>44228</v>
      </c>
      <c r="N849" s="47" t="str">
        <f>IF(B849="",N848,B849)</f>
        <v>Jessup Financial Inc</v>
      </c>
    </row>
    <row r="850" spans="1:14" ht="15.75" x14ac:dyDescent="0.5">
      <c r="A850" s="7"/>
      <c r="B850" s="26"/>
      <c r="C850" s="26"/>
      <c r="D850" s="14">
        <v>44351.87</v>
      </c>
      <c r="E850" s="13" t="s">
        <v>1094</v>
      </c>
      <c r="F850" s="27">
        <v>44435</v>
      </c>
      <c r="G850" s="27">
        <v>44252</v>
      </c>
      <c r="H850" s="14">
        <v>130254.72</v>
      </c>
      <c r="I850" s="15">
        <v>15</v>
      </c>
      <c r="J850" s="13" t="s">
        <v>300</v>
      </c>
      <c r="K850" s="36">
        <f>D850*VLOOKUP(L850,Assumptions!$B$5:$C$11,2,FALSE)</f>
        <v>44351.87</v>
      </c>
      <c r="L850" s="39" t="s">
        <v>4883</v>
      </c>
      <c r="M850" s="46">
        <f>DATE(YEAR(F850),MONTH(F850),1)</f>
        <v>44409</v>
      </c>
      <c r="N850" s="47" t="str">
        <f>IF(B850="",N849,B850)</f>
        <v>Jessup Financial Inc</v>
      </c>
    </row>
    <row r="851" spans="1:14" ht="15.75" x14ac:dyDescent="0.5">
      <c r="A851" s="7"/>
      <c r="B851" s="26"/>
      <c r="C851" s="26"/>
      <c r="D851" s="14">
        <v>52079.13</v>
      </c>
      <c r="E851" s="13" t="s">
        <v>1095</v>
      </c>
      <c r="F851" s="27">
        <v>44435</v>
      </c>
      <c r="G851" s="27">
        <v>44252</v>
      </c>
      <c r="H851" s="14">
        <v>199686.25</v>
      </c>
      <c r="I851" s="15">
        <v>42</v>
      </c>
      <c r="J851" s="13" t="s">
        <v>331</v>
      </c>
      <c r="K851" s="36">
        <f>D851*VLOOKUP(L851,Assumptions!$B$5:$C$11,2,FALSE)</f>
        <v>52079.13</v>
      </c>
      <c r="L851" s="39" t="s">
        <v>4883</v>
      </c>
      <c r="M851" s="46">
        <f>DATE(YEAR(F851),MONTH(F851),1)</f>
        <v>44409</v>
      </c>
      <c r="N851" s="47" t="str">
        <f>IF(B851="",N850,B851)</f>
        <v>Jessup Financial Inc</v>
      </c>
    </row>
    <row r="852" spans="1:14" ht="15.75" x14ac:dyDescent="0.5">
      <c r="A852" s="7"/>
      <c r="B852" s="26"/>
      <c r="C852" s="26"/>
      <c r="D852" s="14">
        <v>64344.83</v>
      </c>
      <c r="E852" s="13" t="s">
        <v>1096</v>
      </c>
      <c r="F852" s="27">
        <v>44435</v>
      </c>
      <c r="G852" s="27">
        <v>44252</v>
      </c>
      <c r="H852" s="14">
        <v>138574.94</v>
      </c>
      <c r="I852" s="15">
        <v>14</v>
      </c>
      <c r="J852" s="13" t="s">
        <v>305</v>
      </c>
      <c r="K852" s="36">
        <f>D852*VLOOKUP(L852,Assumptions!$B$5:$C$11,2,FALSE)</f>
        <v>64344.83</v>
      </c>
      <c r="L852" s="39" t="s">
        <v>4883</v>
      </c>
      <c r="M852" s="46">
        <f>DATE(YEAR(F852),MONTH(F852),1)</f>
        <v>44409</v>
      </c>
      <c r="N852" s="47" t="str">
        <f>IF(B852="",N851,B852)</f>
        <v>Jessup Financial Inc</v>
      </c>
    </row>
    <row r="853" spans="1:14" ht="15.75" x14ac:dyDescent="0.5">
      <c r="A853" s="7"/>
      <c r="B853" s="26"/>
      <c r="C853" s="26"/>
      <c r="D853" s="14">
        <v>55614.57</v>
      </c>
      <c r="E853" s="13" t="s">
        <v>1097</v>
      </c>
      <c r="F853" s="27">
        <v>44435</v>
      </c>
      <c r="G853" s="27">
        <v>44252</v>
      </c>
      <c r="H853" s="14">
        <v>214722.45</v>
      </c>
      <c r="I853" s="15">
        <v>44</v>
      </c>
      <c r="J853" s="13" t="s">
        <v>319</v>
      </c>
      <c r="K853" s="36">
        <f>D853*VLOOKUP(L853,Assumptions!$B$5:$C$11,2,FALSE)</f>
        <v>55614.57</v>
      </c>
      <c r="L853" s="39" t="s">
        <v>4883</v>
      </c>
      <c r="M853" s="46">
        <f>DATE(YEAR(F853),MONTH(F853),1)</f>
        <v>44409</v>
      </c>
      <c r="N853" s="47" t="str">
        <f>IF(B853="",N852,B853)</f>
        <v>Jessup Financial Inc</v>
      </c>
    </row>
    <row r="854" spans="1:14" ht="15.75" x14ac:dyDescent="0.5">
      <c r="A854" s="7"/>
      <c r="B854" s="26"/>
      <c r="C854" s="26"/>
      <c r="D854" s="14">
        <v>40473.269999999997</v>
      </c>
      <c r="E854" s="13" t="s">
        <v>1098</v>
      </c>
      <c r="F854" s="27">
        <v>44435</v>
      </c>
      <c r="G854" s="27">
        <v>44252</v>
      </c>
      <c r="H854" s="14">
        <v>192792.35</v>
      </c>
      <c r="I854" s="15">
        <v>44</v>
      </c>
      <c r="J854" s="13" t="s">
        <v>320</v>
      </c>
      <c r="K854" s="36">
        <f>D854*VLOOKUP(L854,Assumptions!$B$5:$C$11,2,FALSE)</f>
        <v>40473.269999999997</v>
      </c>
      <c r="L854" s="39" t="s">
        <v>4883</v>
      </c>
      <c r="M854" s="46">
        <f>DATE(YEAR(F854),MONTH(F854),1)</f>
        <v>44409</v>
      </c>
      <c r="N854" s="47" t="str">
        <f>IF(B854="",N853,B854)</f>
        <v>Jessup Financial Inc</v>
      </c>
    </row>
    <row r="855" spans="1:14" ht="15.75" x14ac:dyDescent="0.5">
      <c r="A855" s="7"/>
      <c r="B855" s="26"/>
      <c r="C855" s="26"/>
      <c r="D855" s="14">
        <v>4109.34</v>
      </c>
      <c r="E855" s="13" t="s">
        <v>1099</v>
      </c>
      <c r="F855" s="27">
        <v>44300</v>
      </c>
      <c r="G855" s="27">
        <v>44252</v>
      </c>
      <c r="H855" s="14">
        <v>215401.3</v>
      </c>
      <c r="I855" s="15">
        <v>1</v>
      </c>
      <c r="J855" s="13" t="s">
        <v>301</v>
      </c>
      <c r="K855" s="36">
        <f>D855*VLOOKUP(L855,Assumptions!$B$5:$C$11,2,FALSE)</f>
        <v>4109.34</v>
      </c>
      <c r="L855" s="39" t="s">
        <v>4883</v>
      </c>
      <c r="M855" s="46">
        <f>DATE(YEAR(F855),MONTH(F855),1)</f>
        <v>44287</v>
      </c>
      <c r="N855" s="47" t="str">
        <f>IF(B855="",N854,B855)</f>
        <v>Jessup Financial Inc</v>
      </c>
    </row>
    <row r="856" spans="1:14" ht="15.75" x14ac:dyDescent="0.5">
      <c r="A856" s="7"/>
      <c r="B856" s="26"/>
      <c r="C856" s="26"/>
      <c r="D856" s="14">
        <v>36384.6</v>
      </c>
      <c r="E856" s="13" t="s">
        <v>1100</v>
      </c>
      <c r="F856" s="27">
        <v>44780</v>
      </c>
      <c r="G856" s="27">
        <v>44580</v>
      </c>
      <c r="H856" s="14">
        <v>185697.43</v>
      </c>
      <c r="I856" s="15">
        <v>10</v>
      </c>
      <c r="J856" s="13" t="s">
        <v>300</v>
      </c>
      <c r="K856" s="36">
        <f>D856*VLOOKUP(L856,Assumptions!$B$5:$C$11,2,FALSE)</f>
        <v>36384.6</v>
      </c>
      <c r="L856" s="39" t="s">
        <v>4883</v>
      </c>
      <c r="M856" s="46">
        <f>DATE(YEAR(F856),MONTH(F856),1)</f>
        <v>44774</v>
      </c>
      <c r="N856" s="47" t="str">
        <f>IF(B856="",N855,B856)</f>
        <v>Jessup Financial Inc</v>
      </c>
    </row>
    <row r="857" spans="1:14" ht="15.75" x14ac:dyDescent="0.5">
      <c r="A857" s="7"/>
      <c r="B857" s="26"/>
      <c r="C857" s="26"/>
      <c r="D857" s="14">
        <v>43183.48</v>
      </c>
      <c r="E857" s="13" t="s">
        <v>1101</v>
      </c>
      <c r="F857" s="27">
        <v>44780</v>
      </c>
      <c r="G857" s="27">
        <v>44580</v>
      </c>
      <c r="H857" s="14">
        <v>177221.27</v>
      </c>
      <c r="I857" s="15">
        <v>25</v>
      </c>
      <c r="J857" s="13" t="s">
        <v>305</v>
      </c>
      <c r="K857" s="36">
        <f>D857*VLOOKUP(L857,Assumptions!$B$5:$C$11,2,FALSE)</f>
        <v>43183.48</v>
      </c>
      <c r="L857" s="39" t="s">
        <v>4883</v>
      </c>
      <c r="M857" s="46">
        <f>DATE(YEAR(F857),MONTH(F857),1)</f>
        <v>44774</v>
      </c>
      <c r="N857" s="47" t="str">
        <f>IF(B857="",N856,B857)</f>
        <v>Jessup Financial Inc</v>
      </c>
    </row>
    <row r="858" spans="1:14" ht="15.75" x14ac:dyDescent="0.5">
      <c r="A858" s="7"/>
      <c r="B858" s="26"/>
      <c r="C858" s="26"/>
      <c r="D858" s="14">
        <v>44699.34</v>
      </c>
      <c r="E858" s="13" t="s">
        <v>1102</v>
      </c>
      <c r="F858" s="27">
        <v>44780</v>
      </c>
      <c r="G858" s="27">
        <v>44580</v>
      </c>
      <c r="H858" s="14">
        <v>173298.3</v>
      </c>
      <c r="I858" s="15">
        <v>35</v>
      </c>
      <c r="J858" s="13" t="s">
        <v>331</v>
      </c>
      <c r="K858" s="36">
        <f>D858*VLOOKUP(L858,Assumptions!$B$5:$C$11,2,FALSE)</f>
        <v>44699.34</v>
      </c>
      <c r="L858" s="39" t="s">
        <v>4883</v>
      </c>
      <c r="M858" s="46">
        <f>DATE(YEAR(F858),MONTH(F858),1)</f>
        <v>44774</v>
      </c>
      <c r="N858" s="47" t="str">
        <f>IF(B858="",N857,B858)</f>
        <v>Jessup Financial Inc</v>
      </c>
    </row>
    <row r="859" spans="1:14" ht="15.75" x14ac:dyDescent="0.5">
      <c r="A859" s="7"/>
      <c r="B859" s="26"/>
      <c r="C859" s="26"/>
      <c r="D859" s="14">
        <v>39654.97</v>
      </c>
      <c r="E859" s="13" t="s">
        <v>1103</v>
      </c>
      <c r="F859" s="27">
        <v>44780</v>
      </c>
      <c r="G859" s="27">
        <v>44580</v>
      </c>
      <c r="H859" s="14">
        <v>176589.87</v>
      </c>
      <c r="I859" s="15">
        <v>35</v>
      </c>
      <c r="J859" s="13" t="s">
        <v>347</v>
      </c>
      <c r="K859" s="36">
        <f>D859*VLOOKUP(L859,Assumptions!$B$5:$C$11,2,FALSE)</f>
        <v>39654.97</v>
      </c>
      <c r="L859" s="39" t="s">
        <v>4883</v>
      </c>
      <c r="M859" s="46">
        <f>DATE(YEAR(F859),MONTH(F859),1)</f>
        <v>44774</v>
      </c>
      <c r="N859" s="47" t="str">
        <f>IF(B859="",N858,B859)</f>
        <v>Jessup Financial Inc</v>
      </c>
    </row>
    <row r="860" spans="1:14" ht="15.75" x14ac:dyDescent="0.5">
      <c r="A860" s="7"/>
      <c r="B860" s="26"/>
      <c r="C860" s="26"/>
      <c r="D860" s="14">
        <v>41823.550000000003</v>
      </c>
      <c r="E860" s="13" t="s">
        <v>1104</v>
      </c>
      <c r="F860" s="27">
        <v>44780</v>
      </c>
      <c r="G860" s="27">
        <v>44580</v>
      </c>
      <c r="H860" s="14">
        <v>137537.91</v>
      </c>
      <c r="I860" s="15">
        <v>35</v>
      </c>
      <c r="J860" s="13" t="s">
        <v>337</v>
      </c>
      <c r="K860" s="36">
        <f>D860*VLOOKUP(L860,Assumptions!$B$5:$C$11,2,FALSE)</f>
        <v>41823.550000000003</v>
      </c>
      <c r="L860" s="39" t="s">
        <v>4883</v>
      </c>
      <c r="M860" s="46">
        <f>DATE(YEAR(F860),MONTH(F860),1)</f>
        <v>44774</v>
      </c>
      <c r="N860" s="47" t="str">
        <f>IF(B860="",N859,B860)</f>
        <v>Jessup Financial Inc</v>
      </c>
    </row>
    <row r="861" spans="1:14" ht="15.75" x14ac:dyDescent="0.5">
      <c r="A861" s="7"/>
      <c r="B861" s="26"/>
      <c r="C861" s="26"/>
      <c r="D861" s="14">
        <v>9710.86</v>
      </c>
      <c r="E861" s="13" t="s">
        <v>1105</v>
      </c>
      <c r="F861" s="27">
        <v>44635</v>
      </c>
      <c r="G861" s="27">
        <v>44592</v>
      </c>
      <c r="H861" s="14">
        <v>166572.51</v>
      </c>
      <c r="I861" s="15">
        <v>3</v>
      </c>
      <c r="J861" s="13" t="s">
        <v>300</v>
      </c>
      <c r="K861" s="36">
        <f>D861*VLOOKUP(L861,Assumptions!$B$5:$C$11,2,FALSE)</f>
        <v>9710.86</v>
      </c>
      <c r="L861" s="39" t="s">
        <v>4883</v>
      </c>
      <c r="M861" s="46">
        <f>DATE(YEAR(F861),MONTH(F861),1)</f>
        <v>44621</v>
      </c>
      <c r="N861" s="47" t="str">
        <f>IF(B861="",N860,B861)</f>
        <v>Jessup Financial Inc</v>
      </c>
    </row>
    <row r="862" spans="1:14" ht="15.75" x14ac:dyDescent="0.5">
      <c r="A862" s="7"/>
      <c r="B862" s="26"/>
      <c r="C862" s="26"/>
      <c r="D862" s="14">
        <v>11035.01</v>
      </c>
      <c r="E862" s="13" t="s">
        <v>1106</v>
      </c>
      <c r="F862" s="27">
        <v>44635</v>
      </c>
      <c r="G862" s="27">
        <v>44592</v>
      </c>
      <c r="H862" s="14">
        <v>144314.26999999999</v>
      </c>
      <c r="I862" s="15">
        <v>6</v>
      </c>
      <c r="J862" s="13" t="s">
        <v>305</v>
      </c>
      <c r="K862" s="36">
        <f>D862*VLOOKUP(L862,Assumptions!$B$5:$C$11,2,FALSE)</f>
        <v>11035.01</v>
      </c>
      <c r="L862" s="39" t="s">
        <v>4883</v>
      </c>
      <c r="M862" s="46">
        <f>DATE(YEAR(F862),MONTH(F862),1)</f>
        <v>44621</v>
      </c>
      <c r="N862" s="47" t="str">
        <f>IF(B862="",N861,B862)</f>
        <v>Jessup Financial Inc</v>
      </c>
    </row>
    <row r="863" spans="1:14" ht="15.75" x14ac:dyDescent="0.5">
      <c r="A863" s="7"/>
      <c r="B863" s="26"/>
      <c r="C863" s="26"/>
      <c r="D863" s="14">
        <v>6803.13</v>
      </c>
      <c r="E863" s="13" t="s">
        <v>1107</v>
      </c>
      <c r="F863" s="27">
        <v>44713</v>
      </c>
      <c r="G863" s="27">
        <v>44732</v>
      </c>
      <c r="H863" s="14">
        <v>153693.65</v>
      </c>
      <c r="I863" s="15">
        <v>1</v>
      </c>
      <c r="J863" s="13" t="s">
        <v>301</v>
      </c>
      <c r="K863" s="36">
        <f>D863*VLOOKUP(L863,Assumptions!$B$5:$C$11,2,FALSE)</f>
        <v>6803.13</v>
      </c>
      <c r="L863" s="39" t="s">
        <v>4883</v>
      </c>
      <c r="M863" s="46">
        <f>DATE(YEAR(F863),MONTH(F863),1)</f>
        <v>44713</v>
      </c>
      <c r="N863" s="47" t="str">
        <f>IF(B863="",N862,B863)</f>
        <v>Jessup Financial Inc</v>
      </c>
    </row>
    <row r="864" spans="1:14" ht="15.75" x14ac:dyDescent="0.5">
      <c r="A864" s="7"/>
      <c r="B864" s="26"/>
      <c r="C864" s="26"/>
      <c r="D864" s="14">
        <v>9198.7000000000007</v>
      </c>
      <c r="E864" s="13" t="s">
        <v>1108</v>
      </c>
      <c r="F864" s="27">
        <v>45048</v>
      </c>
      <c r="G864" s="27">
        <v>44895</v>
      </c>
      <c r="H864" s="14">
        <v>178312.95999999999</v>
      </c>
      <c r="I864" s="15">
        <v>3</v>
      </c>
      <c r="J864" s="13" t="s">
        <v>300</v>
      </c>
      <c r="K864" s="36">
        <f>D864*VLOOKUP(L864,Assumptions!$B$5:$C$11,2,FALSE)</f>
        <v>9198.7000000000007</v>
      </c>
      <c r="L864" s="39" t="s">
        <v>4883</v>
      </c>
      <c r="M864" s="46">
        <f>DATE(YEAR(F864),MONTH(F864),1)</f>
        <v>45047</v>
      </c>
      <c r="N864" s="47" t="str">
        <f>IF(B864="",N863,B864)</f>
        <v>Jessup Financial Inc</v>
      </c>
    </row>
    <row r="865" spans="1:14" ht="15.75" x14ac:dyDescent="0.5">
      <c r="A865" s="7"/>
      <c r="B865" s="26"/>
      <c r="C865" s="26"/>
      <c r="D865" s="14">
        <v>8413.74</v>
      </c>
      <c r="E865" s="13" t="s">
        <v>1109</v>
      </c>
      <c r="F865" s="27">
        <v>45048</v>
      </c>
      <c r="G865" s="27">
        <v>44895</v>
      </c>
      <c r="H865" s="14">
        <v>149656.25</v>
      </c>
      <c r="I865" s="15">
        <v>9</v>
      </c>
      <c r="J865" s="13" t="s">
        <v>305</v>
      </c>
      <c r="K865" s="36">
        <f>D865*VLOOKUP(L865,Assumptions!$B$5:$C$11,2,FALSE)</f>
        <v>8413.74</v>
      </c>
      <c r="L865" s="39" t="s">
        <v>4883</v>
      </c>
      <c r="M865" s="46">
        <f>DATE(YEAR(F865),MONTH(F865),1)</f>
        <v>45047</v>
      </c>
      <c r="N865" s="47" t="str">
        <f>IF(B865="",N864,B865)</f>
        <v>Jessup Financial Inc</v>
      </c>
    </row>
    <row r="866" spans="1:14" ht="15.75" x14ac:dyDescent="0.5">
      <c r="A866" s="7"/>
      <c r="B866" s="26"/>
      <c r="C866" s="26"/>
      <c r="D866" s="14">
        <v>36232.57</v>
      </c>
      <c r="E866" s="13" t="s">
        <v>1110</v>
      </c>
      <c r="F866" s="27">
        <v>45151</v>
      </c>
      <c r="G866" s="27">
        <v>44895</v>
      </c>
      <c r="H866" s="14">
        <v>150411.12</v>
      </c>
      <c r="I866" s="15">
        <v>10</v>
      </c>
      <c r="J866" s="13" t="s">
        <v>300</v>
      </c>
      <c r="K866" s="36">
        <f>D866*VLOOKUP(L866,Assumptions!$B$5:$C$11,2,FALSE)</f>
        <v>36232.57</v>
      </c>
      <c r="L866" s="39" t="s">
        <v>4883</v>
      </c>
      <c r="M866" s="46">
        <f>DATE(YEAR(F866),MONTH(F866),1)</f>
        <v>45139</v>
      </c>
      <c r="N866" s="47" t="str">
        <f>IF(B866="",N865,B866)</f>
        <v>Jessup Financial Inc</v>
      </c>
    </row>
    <row r="867" spans="1:14" ht="15.75" x14ac:dyDescent="0.5">
      <c r="A867" s="7"/>
      <c r="B867" s="26"/>
      <c r="C867" s="26"/>
      <c r="D867" s="14">
        <v>44455.06</v>
      </c>
      <c r="E867" s="13" t="s">
        <v>1111</v>
      </c>
      <c r="F867" s="27">
        <v>45151</v>
      </c>
      <c r="G867" s="27">
        <v>44895</v>
      </c>
      <c r="H867" s="14">
        <v>137878.98000000001</v>
      </c>
      <c r="I867" s="15">
        <v>25</v>
      </c>
      <c r="J867" s="13" t="s">
        <v>305</v>
      </c>
      <c r="K867" s="36">
        <f>D867*VLOOKUP(L867,Assumptions!$B$5:$C$11,2,FALSE)</f>
        <v>44455.06</v>
      </c>
      <c r="L867" s="39" t="s">
        <v>4883</v>
      </c>
      <c r="M867" s="46">
        <f>DATE(YEAR(F867),MONTH(F867),1)</f>
        <v>45139</v>
      </c>
      <c r="N867" s="47" t="str">
        <f>IF(B867="",N866,B867)</f>
        <v>Jessup Financial Inc</v>
      </c>
    </row>
    <row r="868" spans="1:14" ht="15.75" x14ac:dyDescent="0.5">
      <c r="A868" s="7"/>
      <c r="B868" s="26"/>
      <c r="C868" s="26"/>
      <c r="D868" s="14">
        <v>39407.730000000003</v>
      </c>
      <c r="E868" s="13" t="s">
        <v>1112</v>
      </c>
      <c r="F868" s="27">
        <v>45151</v>
      </c>
      <c r="G868" s="27">
        <v>44895</v>
      </c>
      <c r="H868" s="14">
        <v>199439.57</v>
      </c>
      <c r="I868" s="15">
        <v>29</v>
      </c>
      <c r="J868" s="13" t="s">
        <v>331</v>
      </c>
      <c r="K868" s="36">
        <f>D868*VLOOKUP(L868,Assumptions!$B$5:$C$11,2,FALSE)</f>
        <v>39407.730000000003</v>
      </c>
      <c r="L868" s="39" t="s">
        <v>4883</v>
      </c>
      <c r="M868" s="46">
        <f>DATE(YEAR(F868),MONTH(F868),1)</f>
        <v>45139</v>
      </c>
      <c r="N868" s="47" t="str">
        <f>IF(B868="",N867,B868)</f>
        <v>Jessup Financial Inc</v>
      </c>
    </row>
    <row r="869" spans="1:14" ht="15.75" x14ac:dyDescent="0.5">
      <c r="A869" s="7"/>
      <c r="B869" s="26"/>
      <c r="C869" s="26"/>
      <c r="D869" s="14">
        <v>42149.65</v>
      </c>
      <c r="E869" s="13" t="s">
        <v>1113</v>
      </c>
      <c r="F869" s="27">
        <v>45151</v>
      </c>
      <c r="G869" s="27">
        <v>44895</v>
      </c>
      <c r="H869" s="14">
        <v>131010.26</v>
      </c>
      <c r="I869" s="15">
        <v>31</v>
      </c>
      <c r="J869" s="13" t="s">
        <v>320</v>
      </c>
      <c r="K869" s="36">
        <f>D869*VLOOKUP(L869,Assumptions!$B$5:$C$11,2,FALSE)</f>
        <v>42149.65</v>
      </c>
      <c r="L869" s="39" t="s">
        <v>4883</v>
      </c>
      <c r="M869" s="46">
        <f>DATE(YEAR(F869),MONTH(F869),1)</f>
        <v>45139</v>
      </c>
      <c r="N869" s="47" t="str">
        <f>IF(B869="",N868,B869)</f>
        <v>Jessup Financial Inc</v>
      </c>
    </row>
    <row r="870" spans="1:14" ht="15.75" x14ac:dyDescent="0.5">
      <c r="A870" s="7"/>
      <c r="B870" s="26"/>
      <c r="C870" s="26"/>
      <c r="D870" s="14">
        <v>27170.62</v>
      </c>
      <c r="E870" s="13" t="s">
        <v>1114</v>
      </c>
      <c r="F870" s="27">
        <v>45151</v>
      </c>
      <c r="G870" s="27">
        <v>44895</v>
      </c>
      <c r="H870" s="14">
        <v>201426.27</v>
      </c>
      <c r="I870" s="15">
        <v>31</v>
      </c>
      <c r="J870" s="13" t="s">
        <v>319</v>
      </c>
      <c r="K870" s="36">
        <f>D870*VLOOKUP(L870,Assumptions!$B$5:$C$11,2,FALSE)</f>
        <v>27170.62</v>
      </c>
      <c r="L870" s="39" t="s">
        <v>4883</v>
      </c>
      <c r="M870" s="46">
        <f>DATE(YEAR(F870),MONTH(F870),1)</f>
        <v>45139</v>
      </c>
      <c r="N870" s="47" t="str">
        <f>IF(B870="",N869,B870)</f>
        <v>Jessup Financial Inc</v>
      </c>
    </row>
    <row r="871" spans="1:14" ht="15.75" x14ac:dyDescent="0.5">
      <c r="A871" s="7"/>
      <c r="B871" s="26"/>
      <c r="C871" s="26"/>
      <c r="D871" s="14">
        <v>6512.27</v>
      </c>
      <c r="E871" s="13" t="s">
        <v>1115</v>
      </c>
      <c r="F871" s="27">
        <v>45078</v>
      </c>
      <c r="G871" s="27">
        <v>44895</v>
      </c>
      <c r="H871" s="14">
        <v>192131.07</v>
      </c>
      <c r="I871" s="15">
        <v>1</v>
      </c>
      <c r="J871" s="13" t="s">
        <v>301</v>
      </c>
      <c r="K871" s="36">
        <f>D871*VLOOKUP(L871,Assumptions!$B$5:$C$11,2,FALSE)</f>
        <v>6512.27</v>
      </c>
      <c r="L871" s="39" t="s">
        <v>4883</v>
      </c>
      <c r="M871" s="46">
        <f>DATE(YEAR(F871),MONTH(F871),1)</f>
        <v>45078</v>
      </c>
      <c r="N871" s="47" t="str">
        <f>IF(B871="",N870,B871)</f>
        <v>Jessup Financial Inc</v>
      </c>
    </row>
    <row r="872" spans="1:14" ht="15.75" x14ac:dyDescent="0.5">
      <c r="A872" s="7"/>
      <c r="B872" s="26"/>
      <c r="C872" s="26"/>
      <c r="D872" s="14">
        <v>42254.11</v>
      </c>
      <c r="E872" s="13" t="s">
        <v>1116</v>
      </c>
      <c r="F872" s="27">
        <v>45515</v>
      </c>
      <c r="G872" s="27">
        <v>45223</v>
      </c>
      <c r="H872" s="14">
        <v>135171.26999999999</v>
      </c>
      <c r="I872" s="15">
        <v>10</v>
      </c>
      <c r="J872" s="13" t="s">
        <v>300</v>
      </c>
      <c r="K872" s="36">
        <f>D872*VLOOKUP(L872,Assumptions!$B$5:$C$11,2,FALSE)</f>
        <v>42254.11</v>
      </c>
      <c r="L872" s="39" t="s">
        <v>4883</v>
      </c>
      <c r="M872" s="46">
        <f>DATE(YEAR(F872),MONTH(F872),1)</f>
        <v>45505</v>
      </c>
      <c r="N872" s="47" t="str">
        <f>IF(B872="",N871,B872)</f>
        <v>Jessup Financial Inc</v>
      </c>
    </row>
    <row r="873" spans="1:14" ht="15.75" x14ac:dyDescent="0.5">
      <c r="A873" s="7"/>
      <c r="B873" s="26"/>
      <c r="C873" s="26"/>
      <c r="D873" s="14">
        <v>43230.82</v>
      </c>
      <c r="E873" s="13" t="s">
        <v>1117</v>
      </c>
      <c r="F873" s="27">
        <v>45515</v>
      </c>
      <c r="G873" s="27">
        <v>45223</v>
      </c>
      <c r="H873" s="14">
        <v>181608.54</v>
      </c>
      <c r="I873" s="15">
        <v>38</v>
      </c>
      <c r="J873" s="13" t="s">
        <v>328</v>
      </c>
      <c r="K873" s="36">
        <f>D873*VLOOKUP(L873,Assumptions!$B$5:$C$11,2,FALSE)</f>
        <v>43230.82</v>
      </c>
      <c r="L873" s="39" t="s">
        <v>4883</v>
      </c>
      <c r="M873" s="46">
        <f>DATE(YEAR(F873),MONTH(F873),1)</f>
        <v>45505</v>
      </c>
      <c r="N873" s="47" t="str">
        <f>IF(B873="",N872,B873)</f>
        <v>Jessup Financial Inc</v>
      </c>
    </row>
    <row r="874" spans="1:14" ht="15.75" x14ac:dyDescent="0.5">
      <c r="A874" s="7"/>
      <c r="B874" s="26"/>
      <c r="C874" s="26"/>
      <c r="D874" s="14">
        <v>31579.09</v>
      </c>
      <c r="E874" s="13" t="s">
        <v>1118</v>
      </c>
      <c r="F874" s="27">
        <v>45515</v>
      </c>
      <c r="G874" s="27">
        <v>45223</v>
      </c>
      <c r="H874" s="14">
        <v>205221.61</v>
      </c>
      <c r="I874" s="15">
        <v>38</v>
      </c>
      <c r="J874" s="13" t="s">
        <v>333</v>
      </c>
      <c r="K874" s="36">
        <f>D874*VLOOKUP(L874,Assumptions!$B$5:$C$11,2,FALSE)</f>
        <v>31579.09</v>
      </c>
      <c r="L874" s="39" t="s">
        <v>4883</v>
      </c>
      <c r="M874" s="46">
        <f>DATE(YEAR(F874),MONTH(F874),1)</f>
        <v>45505</v>
      </c>
      <c r="N874" s="47" t="str">
        <f>IF(B874="",N873,B874)</f>
        <v>Jessup Financial Inc</v>
      </c>
    </row>
    <row r="875" spans="1:14" ht="15.75" x14ac:dyDescent="0.5">
      <c r="A875" s="7"/>
      <c r="B875" s="26"/>
      <c r="C875" s="26"/>
      <c r="D875" s="14">
        <v>32790.39</v>
      </c>
      <c r="E875" s="13" t="s">
        <v>1119</v>
      </c>
      <c r="F875" s="27">
        <v>45515</v>
      </c>
      <c r="G875" s="27">
        <v>45223</v>
      </c>
      <c r="H875" s="14">
        <v>145645.32999999999</v>
      </c>
      <c r="I875" s="15">
        <v>38</v>
      </c>
      <c r="J875" s="13" t="s">
        <v>334</v>
      </c>
      <c r="K875" s="36">
        <f>D875*VLOOKUP(L875,Assumptions!$B$5:$C$11,2,FALSE)</f>
        <v>32790.39</v>
      </c>
      <c r="L875" s="39" t="s">
        <v>4883</v>
      </c>
      <c r="M875" s="46">
        <f>DATE(YEAR(F875),MONTH(F875),1)</f>
        <v>45505</v>
      </c>
      <c r="N875" s="47" t="str">
        <f>IF(B875="",N874,B875)</f>
        <v>Jessup Financial Inc</v>
      </c>
    </row>
    <row r="876" spans="1:14" ht="15.75" x14ac:dyDescent="0.5">
      <c r="A876" s="7"/>
      <c r="B876" s="26"/>
      <c r="C876" s="26"/>
      <c r="D876" s="14">
        <v>35421.449999999997</v>
      </c>
      <c r="E876" s="13" t="s">
        <v>1120</v>
      </c>
      <c r="F876" s="27">
        <v>45515</v>
      </c>
      <c r="G876" s="27">
        <v>45223</v>
      </c>
      <c r="H876" s="14">
        <v>137340.97</v>
      </c>
      <c r="I876" s="15">
        <v>38</v>
      </c>
      <c r="J876" s="13" t="s">
        <v>335</v>
      </c>
      <c r="K876" s="36">
        <f>D876*VLOOKUP(L876,Assumptions!$B$5:$C$11,2,FALSE)</f>
        <v>35421.449999999997</v>
      </c>
      <c r="L876" s="39" t="s">
        <v>4883</v>
      </c>
      <c r="M876" s="46">
        <f>DATE(YEAR(F876),MONTH(F876),1)</f>
        <v>45505</v>
      </c>
      <c r="N876" s="47" t="str">
        <f>IF(B876="",N875,B876)</f>
        <v>Jessup Financial Inc</v>
      </c>
    </row>
    <row r="877" spans="1:14" ht="15.75" x14ac:dyDescent="0.5">
      <c r="A877" s="7"/>
      <c r="B877" s="26"/>
      <c r="C877" s="26"/>
      <c r="D877" s="14">
        <v>39069.54</v>
      </c>
      <c r="E877" s="13" t="s">
        <v>1121</v>
      </c>
      <c r="F877" s="27">
        <v>45515</v>
      </c>
      <c r="G877" s="27">
        <v>45223</v>
      </c>
      <c r="H877" s="14">
        <v>157080.82</v>
      </c>
      <c r="I877" s="15">
        <v>38</v>
      </c>
      <c r="J877" s="13" t="s">
        <v>322</v>
      </c>
      <c r="K877" s="36">
        <f>D877*VLOOKUP(L877,Assumptions!$B$5:$C$11,2,FALSE)</f>
        <v>39069.54</v>
      </c>
      <c r="L877" s="39" t="s">
        <v>4883</v>
      </c>
      <c r="M877" s="46">
        <f>DATE(YEAR(F877),MONTH(F877),1)</f>
        <v>45505</v>
      </c>
      <c r="N877" s="47" t="str">
        <f>IF(B877="",N876,B877)</f>
        <v>Jessup Financial Inc</v>
      </c>
    </row>
    <row r="878" spans="1:14" ht="15.75" x14ac:dyDescent="0.5">
      <c r="A878" s="7"/>
      <c r="B878" s="26"/>
      <c r="C878" s="26"/>
      <c r="D878" s="14">
        <v>41037.120000000003</v>
      </c>
      <c r="E878" s="13" t="s">
        <v>1122</v>
      </c>
      <c r="F878" s="27">
        <v>45515</v>
      </c>
      <c r="G878" s="27">
        <v>45223</v>
      </c>
      <c r="H878" s="14">
        <v>157160.72</v>
      </c>
      <c r="I878" s="15">
        <v>38</v>
      </c>
      <c r="J878" s="13" t="s">
        <v>319</v>
      </c>
      <c r="K878" s="36">
        <f>D878*VLOOKUP(L878,Assumptions!$B$5:$C$11,2,FALSE)</f>
        <v>41037.120000000003</v>
      </c>
      <c r="L878" s="39" t="s">
        <v>4883</v>
      </c>
      <c r="M878" s="46">
        <f>DATE(YEAR(F878),MONTH(F878),1)</f>
        <v>45505</v>
      </c>
      <c r="N878" s="47" t="str">
        <f>IF(B878="",N877,B878)</f>
        <v>Jessup Financial Inc</v>
      </c>
    </row>
    <row r="879" spans="1:14" ht="15.75" x14ac:dyDescent="0.5">
      <c r="A879" s="7"/>
      <c r="B879" s="26"/>
      <c r="C879" s="26"/>
      <c r="D879" s="14">
        <v>36457.74</v>
      </c>
      <c r="E879" s="13" t="s">
        <v>1123</v>
      </c>
      <c r="F879" s="27">
        <v>45515</v>
      </c>
      <c r="G879" s="27">
        <v>45223</v>
      </c>
      <c r="H879" s="14">
        <v>179035.4</v>
      </c>
      <c r="I879" s="15">
        <v>38</v>
      </c>
      <c r="J879" s="13" t="s">
        <v>320</v>
      </c>
      <c r="K879" s="36">
        <f>D879*VLOOKUP(L879,Assumptions!$B$5:$C$11,2,FALSE)</f>
        <v>36457.74</v>
      </c>
      <c r="L879" s="39" t="s">
        <v>4883</v>
      </c>
      <c r="M879" s="46">
        <f>DATE(YEAR(F879),MONTH(F879),1)</f>
        <v>45505</v>
      </c>
      <c r="N879" s="47" t="str">
        <f>IF(B879="",N878,B879)</f>
        <v>Jessup Financial Inc</v>
      </c>
    </row>
    <row r="880" spans="1:14" ht="15.75" x14ac:dyDescent="0.5">
      <c r="A880" s="7"/>
      <c r="B880" s="26"/>
      <c r="C880" s="26"/>
      <c r="D880" s="14">
        <v>34193.74</v>
      </c>
      <c r="E880" s="13" t="s">
        <v>1124</v>
      </c>
      <c r="F880" s="27">
        <v>45515</v>
      </c>
      <c r="G880" s="27">
        <v>45223</v>
      </c>
      <c r="H880" s="14">
        <v>178250.66</v>
      </c>
      <c r="I880" s="15">
        <v>38</v>
      </c>
      <c r="J880" s="13" t="s">
        <v>331</v>
      </c>
      <c r="K880" s="36">
        <f>D880*VLOOKUP(L880,Assumptions!$B$5:$C$11,2,FALSE)</f>
        <v>34193.74</v>
      </c>
      <c r="L880" s="39" t="s">
        <v>4883</v>
      </c>
      <c r="M880" s="46">
        <f>DATE(YEAR(F880),MONTH(F880),1)</f>
        <v>45505</v>
      </c>
      <c r="N880" s="47" t="str">
        <f>IF(B880="",N879,B880)</f>
        <v>Jessup Financial Inc</v>
      </c>
    </row>
    <row r="881" spans="1:14" ht="15.75" x14ac:dyDescent="0.5">
      <c r="A881" s="7"/>
      <c r="B881" s="26"/>
      <c r="C881" s="26"/>
      <c r="D881" s="14">
        <v>41614.67</v>
      </c>
      <c r="E881" s="13" t="s">
        <v>1125</v>
      </c>
      <c r="F881" s="27">
        <v>45515</v>
      </c>
      <c r="G881" s="27">
        <v>45223</v>
      </c>
      <c r="H881" s="14">
        <v>145923.03</v>
      </c>
      <c r="I881" s="15">
        <v>38</v>
      </c>
      <c r="J881" s="13" t="s">
        <v>305</v>
      </c>
      <c r="K881" s="36">
        <f>D881*VLOOKUP(L881,Assumptions!$B$5:$C$11,2,FALSE)</f>
        <v>41614.67</v>
      </c>
      <c r="L881" s="39" t="s">
        <v>4883</v>
      </c>
      <c r="M881" s="46">
        <f>DATE(YEAR(F881),MONTH(F881),1)</f>
        <v>45505</v>
      </c>
      <c r="N881" s="47" t="str">
        <f>IF(B881="",N880,B881)</f>
        <v>Jessup Financial Inc</v>
      </c>
    </row>
    <row r="882" spans="1:14" ht="15.75" x14ac:dyDescent="0.5">
      <c r="A882" s="7"/>
      <c r="B882" s="26"/>
      <c r="C882" s="26"/>
      <c r="D882" s="14">
        <v>41847.769999999997</v>
      </c>
      <c r="E882" s="13" t="s">
        <v>1126</v>
      </c>
      <c r="F882" s="27">
        <v>45515</v>
      </c>
      <c r="G882" s="27">
        <v>45223</v>
      </c>
      <c r="H882" s="14">
        <v>153668.62</v>
      </c>
      <c r="I882" s="15">
        <v>38</v>
      </c>
      <c r="J882" s="13" t="s">
        <v>336</v>
      </c>
      <c r="K882" s="36">
        <f>D882*VLOOKUP(L882,Assumptions!$B$5:$C$11,2,FALSE)</f>
        <v>41847.769999999997</v>
      </c>
      <c r="L882" s="39" t="s">
        <v>4883</v>
      </c>
      <c r="M882" s="46">
        <f>DATE(YEAR(F882),MONTH(F882),1)</f>
        <v>45505</v>
      </c>
      <c r="N882" s="47" t="str">
        <f>IF(B882="",N881,B882)</f>
        <v>Jessup Financial Inc</v>
      </c>
    </row>
    <row r="883" spans="1:14" ht="15.75" x14ac:dyDescent="0.5">
      <c r="A883" s="7"/>
      <c r="B883" s="26"/>
      <c r="C883" s="26"/>
      <c r="D883" s="14">
        <v>6588.12</v>
      </c>
      <c r="E883" s="13" t="s">
        <v>1127</v>
      </c>
      <c r="F883" s="27">
        <v>45467</v>
      </c>
      <c r="G883" s="27">
        <v>45223</v>
      </c>
      <c r="H883" s="14">
        <v>183201.38</v>
      </c>
      <c r="I883" s="15">
        <v>1</v>
      </c>
      <c r="J883" s="13" t="s">
        <v>301</v>
      </c>
      <c r="K883" s="36">
        <f>D883*VLOOKUP(L883,Assumptions!$B$5:$C$11,2,FALSE)</f>
        <v>6588.12</v>
      </c>
      <c r="L883" s="39" t="s">
        <v>4883</v>
      </c>
      <c r="M883" s="46">
        <f>DATE(YEAR(F883),MONTH(F883),1)</f>
        <v>45444</v>
      </c>
      <c r="N883" s="47" t="str">
        <f>IF(B883="",N882,B883)</f>
        <v>Jessup Financial Inc</v>
      </c>
    </row>
    <row r="884" spans="1:14" ht="15.75" x14ac:dyDescent="0.5">
      <c r="A884" s="7"/>
      <c r="B884" s="26"/>
      <c r="C884" s="26"/>
      <c r="D884" s="14">
        <v>39218.36</v>
      </c>
      <c r="E884" s="13" t="s">
        <v>1128</v>
      </c>
      <c r="F884" s="27">
        <v>45879</v>
      </c>
      <c r="G884" s="27">
        <v>45541</v>
      </c>
      <c r="H884" s="14">
        <v>148452.68</v>
      </c>
      <c r="I884" s="15">
        <v>1</v>
      </c>
      <c r="J884" s="13" t="s">
        <v>336</v>
      </c>
      <c r="K884" s="36">
        <f>D884*VLOOKUP(L884,Assumptions!$B$5:$C$11,2,FALSE)</f>
        <v>39218.36</v>
      </c>
      <c r="L884" s="39" t="s">
        <v>4883</v>
      </c>
      <c r="M884" s="46">
        <f>DATE(YEAR(F884),MONTH(F884),1)</f>
        <v>45870</v>
      </c>
      <c r="N884" s="47" t="str">
        <f>IF(B884="",N883,B884)</f>
        <v>Jessup Financial Inc</v>
      </c>
    </row>
    <row r="885" spans="1:14" ht="15.75" x14ac:dyDescent="0.5">
      <c r="A885" s="7"/>
      <c r="B885" s="26"/>
      <c r="C885" s="26"/>
      <c r="D885" s="14">
        <v>33433.79</v>
      </c>
      <c r="E885" s="13" t="s">
        <v>1129</v>
      </c>
      <c r="F885" s="27">
        <v>45879</v>
      </c>
      <c r="G885" s="27">
        <v>45541</v>
      </c>
      <c r="H885" s="14">
        <v>133480.92000000001</v>
      </c>
      <c r="I885" s="15">
        <v>1</v>
      </c>
      <c r="J885" s="13" t="s">
        <v>335</v>
      </c>
      <c r="K885" s="36">
        <f>D885*VLOOKUP(L885,Assumptions!$B$5:$C$11,2,FALSE)</f>
        <v>33433.79</v>
      </c>
      <c r="L885" s="39" t="s">
        <v>4883</v>
      </c>
      <c r="M885" s="46">
        <f>DATE(YEAR(F885),MONTH(F885),1)</f>
        <v>45870</v>
      </c>
      <c r="N885" s="47" t="str">
        <f>IF(B885="",N884,B885)</f>
        <v>Jessup Financial Inc</v>
      </c>
    </row>
    <row r="886" spans="1:14" ht="15.75" x14ac:dyDescent="0.5">
      <c r="A886" s="7"/>
      <c r="B886" s="26"/>
      <c r="C886" s="26"/>
      <c r="D886" s="14">
        <v>37042.82</v>
      </c>
      <c r="E886" s="13" t="s">
        <v>1130</v>
      </c>
      <c r="F886" s="27">
        <v>45879</v>
      </c>
      <c r="G886" s="27">
        <v>45541</v>
      </c>
      <c r="H886" s="14">
        <v>206042.05</v>
      </c>
      <c r="I886" s="15">
        <v>1</v>
      </c>
      <c r="J886" s="13" t="s">
        <v>334</v>
      </c>
      <c r="K886" s="36">
        <f>D886*VLOOKUP(L886,Assumptions!$B$5:$C$11,2,FALSE)</f>
        <v>37042.82</v>
      </c>
      <c r="L886" s="39" t="s">
        <v>4883</v>
      </c>
      <c r="M886" s="46">
        <f>DATE(YEAR(F886),MONTH(F886),1)</f>
        <v>45870</v>
      </c>
      <c r="N886" s="47" t="str">
        <f>IF(B886="",N885,B886)</f>
        <v>Jessup Financial Inc</v>
      </c>
    </row>
    <row r="887" spans="1:14" ht="15.75" x14ac:dyDescent="0.5">
      <c r="A887" s="7"/>
      <c r="B887" s="26"/>
      <c r="C887" s="26"/>
      <c r="D887" s="14">
        <v>37111.75</v>
      </c>
      <c r="E887" s="13" t="s">
        <v>1131</v>
      </c>
      <c r="F887" s="27">
        <v>45879</v>
      </c>
      <c r="G887" s="27">
        <v>45541</v>
      </c>
      <c r="H887" s="14">
        <v>155812.53</v>
      </c>
      <c r="I887" s="15">
        <v>1</v>
      </c>
      <c r="J887" s="13" t="s">
        <v>333</v>
      </c>
      <c r="K887" s="36">
        <f>D887*VLOOKUP(L887,Assumptions!$B$5:$C$11,2,FALSE)</f>
        <v>37111.75</v>
      </c>
      <c r="L887" s="39" t="s">
        <v>4883</v>
      </c>
      <c r="M887" s="46">
        <f>DATE(YEAR(F887),MONTH(F887),1)</f>
        <v>45870</v>
      </c>
      <c r="N887" s="47" t="str">
        <f>IF(B887="",N886,B887)</f>
        <v>Jessup Financial Inc</v>
      </c>
    </row>
    <row r="888" spans="1:14" ht="15.75" x14ac:dyDescent="0.5">
      <c r="A888" s="7"/>
      <c r="B888" s="26"/>
      <c r="C888" s="26"/>
      <c r="D888" s="14">
        <v>40319.54</v>
      </c>
      <c r="E888" s="13" t="s">
        <v>1132</v>
      </c>
      <c r="F888" s="27">
        <v>45879</v>
      </c>
      <c r="G888" s="27">
        <v>45541</v>
      </c>
      <c r="H888" s="14">
        <v>222074.58</v>
      </c>
      <c r="I888" s="15">
        <v>1</v>
      </c>
      <c r="J888" s="13" t="s">
        <v>328</v>
      </c>
      <c r="K888" s="36">
        <f>D888*VLOOKUP(L888,Assumptions!$B$5:$C$11,2,FALSE)</f>
        <v>40319.54</v>
      </c>
      <c r="L888" s="39" t="s">
        <v>4883</v>
      </c>
      <c r="M888" s="46">
        <f>DATE(YEAR(F888),MONTH(F888),1)</f>
        <v>45870</v>
      </c>
      <c r="N888" s="47" t="str">
        <f>IF(B888="",N887,B888)</f>
        <v>Jessup Financial Inc</v>
      </c>
    </row>
    <row r="889" spans="1:14" ht="15.75" x14ac:dyDescent="0.5">
      <c r="A889" s="7"/>
      <c r="B889" s="26"/>
      <c r="C889" s="26"/>
      <c r="D889" s="14">
        <v>39876.589999999997</v>
      </c>
      <c r="E889" s="13" t="s">
        <v>1133</v>
      </c>
      <c r="F889" s="27">
        <v>45879</v>
      </c>
      <c r="G889" s="27">
        <v>45541</v>
      </c>
      <c r="H889" s="14">
        <v>186257.73</v>
      </c>
      <c r="I889" s="15">
        <v>1</v>
      </c>
      <c r="J889" s="13" t="s">
        <v>320</v>
      </c>
      <c r="K889" s="36">
        <f>D889*VLOOKUP(L889,Assumptions!$B$5:$C$11,2,FALSE)</f>
        <v>39876.589999999997</v>
      </c>
      <c r="L889" s="39" t="s">
        <v>4883</v>
      </c>
      <c r="M889" s="46">
        <f>DATE(YEAR(F889),MONTH(F889),1)</f>
        <v>45870</v>
      </c>
      <c r="N889" s="47" t="str">
        <f>IF(B889="",N888,B889)</f>
        <v>Jessup Financial Inc</v>
      </c>
    </row>
    <row r="890" spans="1:14" ht="15.75" x14ac:dyDescent="0.5">
      <c r="A890" s="7"/>
      <c r="B890" s="26"/>
      <c r="C890" s="26"/>
      <c r="D890" s="14">
        <v>25996.39</v>
      </c>
      <c r="E890" s="13" t="s">
        <v>1134</v>
      </c>
      <c r="F890" s="27">
        <v>45879</v>
      </c>
      <c r="G890" s="27">
        <v>45541</v>
      </c>
      <c r="H890" s="14">
        <v>148413.82999999999</v>
      </c>
      <c r="I890" s="15">
        <v>10</v>
      </c>
      <c r="J890" s="13" t="s">
        <v>300</v>
      </c>
      <c r="K890" s="36">
        <f>D890*VLOOKUP(L890,Assumptions!$B$5:$C$11,2,FALSE)</f>
        <v>25996.39</v>
      </c>
      <c r="L890" s="39" t="s">
        <v>4883</v>
      </c>
      <c r="M890" s="46">
        <f>DATE(YEAR(F890),MONTH(F890),1)</f>
        <v>45870</v>
      </c>
      <c r="N890" s="47" t="str">
        <f>IF(B890="",N889,B890)</f>
        <v>Jessup Financial Inc</v>
      </c>
    </row>
    <row r="891" spans="1:14" ht="15.75" x14ac:dyDescent="0.5">
      <c r="A891" s="7"/>
      <c r="B891" s="26"/>
      <c r="C891" s="26"/>
      <c r="D891" s="14">
        <v>41805.81</v>
      </c>
      <c r="E891" s="13" t="s">
        <v>1135</v>
      </c>
      <c r="F891" s="27">
        <v>45879</v>
      </c>
      <c r="G891" s="27">
        <v>45541</v>
      </c>
      <c r="H891" s="14">
        <v>182972.4</v>
      </c>
      <c r="I891" s="15">
        <v>1</v>
      </c>
      <c r="J891" s="13" t="s">
        <v>319</v>
      </c>
      <c r="K891" s="36">
        <f>D891*VLOOKUP(L891,Assumptions!$B$5:$C$11,2,FALSE)</f>
        <v>41805.81</v>
      </c>
      <c r="L891" s="39" t="s">
        <v>4883</v>
      </c>
      <c r="M891" s="46">
        <f>DATE(YEAR(F891),MONTH(F891),1)</f>
        <v>45870</v>
      </c>
      <c r="N891" s="47" t="str">
        <f>IF(B891="",N890,B891)</f>
        <v>Jessup Financial Inc</v>
      </c>
    </row>
    <row r="892" spans="1:14" ht="15.75" x14ac:dyDescent="0.5">
      <c r="A892" s="7"/>
      <c r="B892" s="26"/>
      <c r="C892" s="26"/>
      <c r="D892" s="14">
        <v>29391.14</v>
      </c>
      <c r="E892" s="13" t="s">
        <v>1136</v>
      </c>
      <c r="F892" s="27">
        <v>45879</v>
      </c>
      <c r="G892" s="27">
        <v>45541</v>
      </c>
      <c r="H892" s="14">
        <v>210771.69</v>
      </c>
      <c r="I892" s="15">
        <v>1</v>
      </c>
      <c r="J892" s="13" t="s">
        <v>322</v>
      </c>
      <c r="K892" s="36">
        <f>D892*VLOOKUP(L892,Assumptions!$B$5:$C$11,2,FALSE)</f>
        <v>29391.14</v>
      </c>
      <c r="L892" s="39" t="s">
        <v>4883</v>
      </c>
      <c r="M892" s="46">
        <f>DATE(YEAR(F892),MONTH(F892),1)</f>
        <v>45870</v>
      </c>
      <c r="N892" s="47" t="str">
        <f>IF(B892="",N891,B892)</f>
        <v>Jessup Financial Inc</v>
      </c>
    </row>
    <row r="893" spans="1:14" ht="15.75" x14ac:dyDescent="0.5">
      <c r="A893" s="7"/>
      <c r="B893" s="26"/>
      <c r="C893" s="26"/>
      <c r="D893" s="14">
        <v>34158.720000000001</v>
      </c>
      <c r="E893" s="13" t="s">
        <v>1137</v>
      </c>
      <c r="F893" s="27">
        <v>45879</v>
      </c>
      <c r="G893" s="27">
        <v>45541</v>
      </c>
      <c r="H893" s="14">
        <v>178997.41</v>
      </c>
      <c r="I893" s="15">
        <v>1</v>
      </c>
      <c r="J893" s="13" t="s">
        <v>305</v>
      </c>
      <c r="K893" s="36">
        <f>D893*VLOOKUP(L893,Assumptions!$B$5:$C$11,2,FALSE)</f>
        <v>34158.720000000001</v>
      </c>
      <c r="L893" s="39" t="s">
        <v>4883</v>
      </c>
      <c r="M893" s="46">
        <f>DATE(YEAR(F893),MONTH(F893),1)</f>
        <v>45870</v>
      </c>
      <c r="N893" s="47" t="str">
        <f>IF(B893="",N892,B893)</f>
        <v>Jessup Financial Inc</v>
      </c>
    </row>
    <row r="894" spans="1:14" ht="15.75" x14ac:dyDescent="0.5">
      <c r="A894" s="7"/>
      <c r="B894" s="26"/>
      <c r="C894" s="26"/>
      <c r="D894" s="14">
        <v>34820.67</v>
      </c>
      <c r="E894" s="13" t="s">
        <v>1138</v>
      </c>
      <c r="F894" s="27">
        <v>45879</v>
      </c>
      <c r="G894" s="27">
        <v>45541</v>
      </c>
      <c r="H894" s="14">
        <v>138557.74</v>
      </c>
      <c r="I894" s="15">
        <v>1</v>
      </c>
      <c r="J894" s="13" t="s">
        <v>331</v>
      </c>
      <c r="K894" s="36">
        <f>D894*VLOOKUP(L894,Assumptions!$B$5:$C$11,2,FALSE)</f>
        <v>34820.67</v>
      </c>
      <c r="L894" s="39" t="s">
        <v>4883</v>
      </c>
      <c r="M894" s="46">
        <f>DATE(YEAR(F894),MONTH(F894),1)</f>
        <v>45870</v>
      </c>
      <c r="N894" s="47" t="str">
        <f>IF(B894="",N893,B894)</f>
        <v>Jessup Financial Inc</v>
      </c>
    </row>
    <row r="895" spans="1:14" ht="15.75" x14ac:dyDescent="0.5">
      <c r="A895" s="7"/>
      <c r="B895" s="26"/>
      <c r="C895" s="26"/>
      <c r="D895" s="14">
        <v>6247.44</v>
      </c>
      <c r="E895" s="13" t="s">
        <v>1139</v>
      </c>
      <c r="F895" s="27">
        <v>45831</v>
      </c>
      <c r="G895" s="27">
        <v>45615</v>
      </c>
      <c r="H895" s="14">
        <v>159893.59</v>
      </c>
      <c r="I895" s="15">
        <v>1</v>
      </c>
      <c r="J895" s="13" t="s">
        <v>301</v>
      </c>
      <c r="K895" s="36">
        <f>D895*VLOOKUP(L895,Assumptions!$B$5:$C$11,2,FALSE)</f>
        <v>6247.44</v>
      </c>
      <c r="L895" s="39" t="s">
        <v>4883</v>
      </c>
      <c r="M895" s="46">
        <f>DATE(YEAR(F895),MONTH(F895),1)</f>
        <v>45809</v>
      </c>
      <c r="N895" s="47" t="str">
        <f>IF(B895="",N894,B895)</f>
        <v>Jessup Financial Inc</v>
      </c>
    </row>
    <row r="896" spans="1:14" ht="15.75" x14ac:dyDescent="0.5">
      <c r="A896" s="7"/>
      <c r="B896" s="26"/>
      <c r="C896" s="26"/>
      <c r="D896" s="14">
        <v>12600.91</v>
      </c>
      <c r="E896" s="13" t="s">
        <v>1140</v>
      </c>
      <c r="F896" s="27">
        <v>45830</v>
      </c>
      <c r="G896" s="27">
        <v>45770</v>
      </c>
      <c r="H896" s="14">
        <v>160549.04999999999</v>
      </c>
      <c r="I896" s="15">
        <v>3</v>
      </c>
      <c r="J896" s="13" t="s">
        <v>300</v>
      </c>
      <c r="K896" s="36">
        <f>D896*VLOOKUP(L896,Assumptions!$B$5:$C$11,2,FALSE)</f>
        <v>12600.91</v>
      </c>
      <c r="L896" s="39" t="s">
        <v>4883</v>
      </c>
      <c r="M896" s="46">
        <f>DATE(YEAR(F896),MONTH(F896),1)</f>
        <v>45809</v>
      </c>
      <c r="N896" s="47" t="str">
        <f>IF(B896="",N895,B896)</f>
        <v>Jessup Financial Inc</v>
      </c>
    </row>
    <row r="897" spans="1:14" ht="15.75" x14ac:dyDescent="0.5">
      <c r="A897" s="7"/>
      <c r="B897" s="25" t="s">
        <v>97</v>
      </c>
      <c r="C897" s="25"/>
      <c r="D897" s="12">
        <v>2534.9899999999998</v>
      </c>
      <c r="E897" s="13" t="s">
        <v>1141</v>
      </c>
      <c r="F897" s="27">
        <v>44703</v>
      </c>
      <c r="G897" s="27">
        <v>44676</v>
      </c>
      <c r="H897" s="14">
        <v>1438.96</v>
      </c>
      <c r="I897" s="15">
        <v>4</v>
      </c>
      <c r="J897" s="13" t="s">
        <v>317</v>
      </c>
      <c r="K897" s="36">
        <f>D897*VLOOKUP(L897,Assumptions!$B$5:$C$11,2,FALSE)</f>
        <v>86.95015699999999</v>
      </c>
      <c r="L897" s="39" t="s">
        <v>4889</v>
      </c>
      <c r="M897" s="46">
        <f>DATE(YEAR(F897),MONTH(F897),1)</f>
        <v>44682</v>
      </c>
      <c r="N897" s="47" t="str">
        <f>IF(B897="",N896,B897)</f>
        <v>Harrow Investments LLC</v>
      </c>
    </row>
    <row r="898" spans="1:14" ht="15.75" x14ac:dyDescent="0.5">
      <c r="A898" s="7"/>
      <c r="B898" s="25" t="s">
        <v>98</v>
      </c>
      <c r="C898" s="25"/>
      <c r="D898" s="12">
        <v>1967.01</v>
      </c>
      <c r="E898" s="13" t="s">
        <v>1142</v>
      </c>
      <c r="F898" s="27">
        <v>45596</v>
      </c>
      <c r="G898" s="27">
        <v>45323</v>
      </c>
      <c r="H898" s="14">
        <v>0</v>
      </c>
      <c r="I898" s="15">
        <v>13</v>
      </c>
      <c r="J898" s="13" t="s">
        <v>301</v>
      </c>
      <c r="K898" s="36">
        <f>D898*VLOOKUP(L898,Assumptions!$B$5:$C$11,2,FALSE)</f>
        <v>67.468442999999994</v>
      </c>
      <c r="L898" s="39" t="s">
        <v>4889</v>
      </c>
      <c r="M898" s="46">
        <f>DATE(YEAR(F898),MONTH(F898),1)</f>
        <v>45566</v>
      </c>
      <c r="N898" s="47" t="str">
        <f>IF(B898="",N897,B898)</f>
        <v>Larkspur Credit LLC</v>
      </c>
    </row>
    <row r="899" spans="1:14" ht="15.75" x14ac:dyDescent="0.5">
      <c r="A899" s="7"/>
      <c r="B899" s="25" t="s">
        <v>99</v>
      </c>
      <c r="C899" s="25"/>
      <c r="D899" s="16">
        <v>1339.53</v>
      </c>
      <c r="E899" s="13" t="s">
        <v>1143</v>
      </c>
      <c r="F899" s="27">
        <v>45617</v>
      </c>
      <c r="G899" s="27">
        <v>45593</v>
      </c>
      <c r="H899" s="14">
        <v>0</v>
      </c>
      <c r="I899" s="15">
        <v>5</v>
      </c>
      <c r="J899" s="13" t="s">
        <v>302</v>
      </c>
      <c r="K899" s="36">
        <f>D899*VLOOKUP(L899,Assumptions!$B$5:$C$11,2,FALSE)</f>
        <v>639.08976300000006</v>
      </c>
      <c r="L899" s="39" t="s">
        <v>4885</v>
      </c>
      <c r="M899" s="46">
        <f>DATE(YEAR(F899),MONTH(F899),1)</f>
        <v>45597</v>
      </c>
      <c r="N899" s="47" t="str">
        <f>IF(B899="",N898,B899)</f>
        <v>Pembroke Global AG</v>
      </c>
    </row>
    <row r="900" spans="1:14" ht="15.75" x14ac:dyDescent="0.5">
      <c r="A900" s="7"/>
      <c r="B900" s="26"/>
      <c r="C900" s="26"/>
      <c r="D900" s="14">
        <v>834.42</v>
      </c>
      <c r="E900" s="13" t="s">
        <v>1144</v>
      </c>
      <c r="F900" s="27">
        <v>45793</v>
      </c>
      <c r="G900" s="27">
        <v>45791</v>
      </c>
      <c r="H900" s="14">
        <v>0</v>
      </c>
      <c r="I900" s="15">
        <v>4</v>
      </c>
      <c r="J900" s="13" t="s">
        <v>302</v>
      </c>
      <c r="K900" s="36">
        <f>D900*VLOOKUP(L900,Assumptions!$B$5:$C$11,2,FALSE)</f>
        <v>834.42</v>
      </c>
      <c r="L900" s="39" t="s">
        <v>4883</v>
      </c>
      <c r="M900" s="46">
        <f>DATE(YEAR(F900),MONTH(F900),1)</f>
        <v>45778</v>
      </c>
      <c r="N900" s="47" t="str">
        <f>IF(B900="",N899,B900)</f>
        <v>Pembroke Global AG</v>
      </c>
    </row>
    <row r="901" spans="1:14" ht="15.75" x14ac:dyDescent="0.5">
      <c r="A901" s="7"/>
      <c r="B901" s="25" t="s">
        <v>100</v>
      </c>
      <c r="C901" s="25"/>
      <c r="D901" s="14">
        <v>21282.12</v>
      </c>
      <c r="E901" s="13" t="s">
        <v>1145</v>
      </c>
      <c r="F901" s="27">
        <v>45921</v>
      </c>
      <c r="G901" s="27">
        <v>45807</v>
      </c>
      <c r="H901" s="14">
        <v>0</v>
      </c>
      <c r="I901" s="15">
        <v>5</v>
      </c>
      <c r="J901" s="13" t="s">
        <v>300</v>
      </c>
      <c r="K901" s="36">
        <f>D901*VLOOKUP(L901,Assumptions!$B$5:$C$11,2,FALSE)</f>
        <v>21282.12</v>
      </c>
      <c r="L901" s="39" t="s">
        <v>4883</v>
      </c>
      <c r="M901" s="46">
        <f>DATE(YEAR(F901),MONTH(F901),1)</f>
        <v>45901</v>
      </c>
      <c r="N901" s="47" t="str">
        <f>IF(B901="",N900,B901)</f>
        <v>Inverness Advisors</v>
      </c>
    </row>
    <row r="902" spans="1:14" ht="15.75" x14ac:dyDescent="0.5">
      <c r="A902" s="7"/>
      <c r="B902" s="25" t="s">
        <v>101</v>
      </c>
      <c r="C902" s="25"/>
      <c r="D902" s="14">
        <v>7408.21</v>
      </c>
      <c r="E902" s="13" t="s">
        <v>1146</v>
      </c>
      <c r="F902" s="27">
        <v>44663</v>
      </c>
      <c r="G902" s="27">
        <v>44501</v>
      </c>
      <c r="H902" s="14">
        <v>16081.38</v>
      </c>
      <c r="I902" s="15">
        <v>0.5</v>
      </c>
      <c r="J902" s="13" t="s">
        <v>300</v>
      </c>
      <c r="K902" s="36">
        <f>D902*VLOOKUP(L902,Assumptions!$B$5:$C$11,2,FALSE)</f>
        <v>7408.21</v>
      </c>
      <c r="L902" s="39" t="s">
        <v>4883</v>
      </c>
      <c r="M902" s="46">
        <f>DATE(YEAR(F902),MONTH(F902),1)</f>
        <v>44652</v>
      </c>
      <c r="N902" s="47" t="str">
        <f>IF(B902="",N901,B902)</f>
        <v>Larkspur Markets</v>
      </c>
    </row>
    <row r="903" spans="1:14" ht="15.75" x14ac:dyDescent="0.5">
      <c r="A903" s="7"/>
      <c r="B903" s="26"/>
      <c r="C903" s="26"/>
      <c r="D903" s="14">
        <v>7551.65</v>
      </c>
      <c r="E903" s="13" t="s">
        <v>1147</v>
      </c>
      <c r="F903" s="27">
        <v>44663</v>
      </c>
      <c r="G903" s="27">
        <v>44501</v>
      </c>
      <c r="H903" s="14">
        <v>19863.98</v>
      </c>
      <c r="I903" s="15">
        <v>45</v>
      </c>
      <c r="J903" s="13" t="s">
        <v>301</v>
      </c>
      <c r="K903" s="36">
        <f>D903*VLOOKUP(L903,Assumptions!$B$5:$C$11,2,FALSE)</f>
        <v>7551.65</v>
      </c>
      <c r="L903" s="39" t="s">
        <v>4883</v>
      </c>
      <c r="M903" s="46">
        <f>DATE(YEAR(F903),MONTH(F903),1)</f>
        <v>44652</v>
      </c>
      <c r="N903" s="47" t="str">
        <f>IF(B903="",N902,B903)</f>
        <v>Larkspur Markets</v>
      </c>
    </row>
    <row r="904" spans="1:14" ht="15.75" x14ac:dyDescent="0.5">
      <c r="A904" s="7"/>
      <c r="B904" s="26"/>
      <c r="C904" s="26"/>
      <c r="D904" s="14">
        <v>11305.73</v>
      </c>
      <c r="E904" s="13" t="s">
        <v>1148</v>
      </c>
      <c r="F904" s="27">
        <v>44828</v>
      </c>
      <c r="G904" s="27">
        <v>44652</v>
      </c>
      <c r="H904" s="14">
        <v>16453.28</v>
      </c>
      <c r="I904" s="15">
        <v>7</v>
      </c>
      <c r="J904" s="13" t="s">
        <v>301</v>
      </c>
      <c r="K904" s="36">
        <f>D904*VLOOKUP(L904,Assumptions!$B$5:$C$11,2,FALSE)</f>
        <v>11305.73</v>
      </c>
      <c r="L904" s="39" t="s">
        <v>4883</v>
      </c>
      <c r="M904" s="46">
        <f>DATE(YEAR(F904),MONTH(F904),1)</f>
        <v>44805</v>
      </c>
      <c r="N904" s="47" t="str">
        <f>IF(B904="",N903,B904)</f>
        <v>Larkspur Markets</v>
      </c>
    </row>
    <row r="905" spans="1:14" ht="15.75" x14ac:dyDescent="0.5">
      <c r="A905" s="7"/>
      <c r="B905" s="26"/>
      <c r="C905" s="26"/>
      <c r="D905" s="14">
        <v>11347.12</v>
      </c>
      <c r="E905" s="13" t="s">
        <v>1149</v>
      </c>
      <c r="F905" s="27">
        <v>44828</v>
      </c>
      <c r="G905" s="27">
        <v>44652</v>
      </c>
      <c r="H905" s="14">
        <v>20328.400000000001</v>
      </c>
      <c r="I905" s="15">
        <v>3</v>
      </c>
      <c r="J905" s="13" t="s">
        <v>300</v>
      </c>
      <c r="K905" s="36">
        <f>D905*VLOOKUP(L905,Assumptions!$B$5:$C$11,2,FALSE)</f>
        <v>11347.12</v>
      </c>
      <c r="L905" s="39" t="s">
        <v>4883</v>
      </c>
      <c r="M905" s="46">
        <f>DATE(YEAR(F905),MONTH(F905),1)</f>
        <v>44805</v>
      </c>
      <c r="N905" s="47" t="str">
        <f>IF(B905="",N904,B905)</f>
        <v>Larkspur Markets</v>
      </c>
    </row>
    <row r="906" spans="1:14" ht="15.75" x14ac:dyDescent="0.5">
      <c r="A906" s="7"/>
      <c r="B906" s="26"/>
      <c r="C906" s="26"/>
      <c r="D906" s="14">
        <v>12479.42</v>
      </c>
      <c r="E906" s="13" t="s">
        <v>1150</v>
      </c>
      <c r="F906" s="27">
        <v>44828</v>
      </c>
      <c r="G906" s="27">
        <v>44652</v>
      </c>
      <c r="H906" s="14">
        <v>19285.349999999999</v>
      </c>
      <c r="I906" s="15">
        <v>1</v>
      </c>
      <c r="J906" s="13" t="s">
        <v>311</v>
      </c>
      <c r="K906" s="36">
        <f>D906*VLOOKUP(L906,Assumptions!$B$5:$C$11,2,FALSE)</f>
        <v>12479.42</v>
      </c>
      <c r="L906" s="39" t="s">
        <v>4883</v>
      </c>
      <c r="M906" s="46">
        <f>DATE(YEAR(F906),MONTH(F906),1)</f>
        <v>44805</v>
      </c>
      <c r="N906" s="47" t="str">
        <f>IF(B906="",N905,B906)</f>
        <v>Larkspur Markets</v>
      </c>
    </row>
    <row r="907" spans="1:14" ht="15.75" x14ac:dyDescent="0.5">
      <c r="A907" s="7"/>
      <c r="B907" s="26"/>
      <c r="C907" s="26"/>
      <c r="D907" s="14">
        <v>11188.33</v>
      </c>
      <c r="E907" s="13" t="s">
        <v>1151</v>
      </c>
      <c r="F907" s="27">
        <v>44828</v>
      </c>
      <c r="G907" s="27">
        <v>44652</v>
      </c>
      <c r="H907" s="14">
        <v>16770.47</v>
      </c>
      <c r="I907" s="15">
        <v>1</v>
      </c>
      <c r="J907" s="13" t="s">
        <v>318</v>
      </c>
      <c r="K907" s="36">
        <f>D907*VLOOKUP(L907,Assumptions!$B$5:$C$11,2,FALSE)</f>
        <v>11188.33</v>
      </c>
      <c r="L907" s="39" t="s">
        <v>4883</v>
      </c>
      <c r="M907" s="46">
        <f>DATE(YEAR(F907),MONTH(F907),1)</f>
        <v>44805</v>
      </c>
      <c r="N907" s="47" t="str">
        <f>IF(B907="",N906,B907)</f>
        <v>Larkspur Markets</v>
      </c>
    </row>
    <row r="908" spans="1:14" ht="15.75" x14ac:dyDescent="0.5">
      <c r="A908" s="7"/>
      <c r="B908" s="26"/>
      <c r="C908" s="26"/>
      <c r="D908" s="14">
        <v>8667.93</v>
      </c>
      <c r="E908" s="13" t="s">
        <v>1152</v>
      </c>
      <c r="F908" s="27">
        <v>44828</v>
      </c>
      <c r="G908" s="27">
        <v>44652</v>
      </c>
      <c r="H908" s="14">
        <v>20274.36</v>
      </c>
      <c r="I908" s="15">
        <v>1</v>
      </c>
      <c r="J908" s="13" t="s">
        <v>309</v>
      </c>
      <c r="K908" s="36">
        <f>D908*VLOOKUP(L908,Assumptions!$B$5:$C$11,2,FALSE)</f>
        <v>8667.93</v>
      </c>
      <c r="L908" s="39" t="s">
        <v>4883</v>
      </c>
      <c r="M908" s="46">
        <f>DATE(YEAR(F908),MONTH(F908),1)</f>
        <v>44805</v>
      </c>
      <c r="N908" s="47" t="str">
        <f>IF(B908="",N907,B908)</f>
        <v>Larkspur Markets</v>
      </c>
    </row>
    <row r="909" spans="1:14" ht="15.75" x14ac:dyDescent="0.5">
      <c r="A909" s="7"/>
      <c r="B909" s="26"/>
      <c r="C909" s="26"/>
      <c r="D909" s="14">
        <v>1585.87</v>
      </c>
      <c r="E909" s="13" t="s">
        <v>1153</v>
      </c>
      <c r="F909" s="27">
        <v>44824</v>
      </c>
      <c r="G909" s="27">
        <v>44673</v>
      </c>
      <c r="H909" s="14">
        <v>21136.47</v>
      </c>
      <c r="I909" s="15">
        <v>1</v>
      </c>
      <c r="J909" s="13" t="s">
        <v>307</v>
      </c>
      <c r="K909" s="36">
        <f>D909*VLOOKUP(L909,Assumptions!$B$5:$C$11,2,FALSE)</f>
        <v>1585.87</v>
      </c>
      <c r="L909" s="39" t="s">
        <v>4883</v>
      </c>
      <c r="M909" s="46">
        <f>DATE(YEAR(F909),MONTH(F909),1)</f>
        <v>44805</v>
      </c>
      <c r="N909" s="47" t="str">
        <f>IF(B909="",N908,B909)</f>
        <v>Larkspur Markets</v>
      </c>
    </row>
    <row r="910" spans="1:14" ht="15.75" x14ac:dyDescent="0.5">
      <c r="A910" s="7"/>
      <c r="B910" s="26"/>
      <c r="C910" s="26"/>
      <c r="D910" s="14">
        <v>9756.18</v>
      </c>
      <c r="E910" s="13" t="s">
        <v>1154</v>
      </c>
      <c r="F910" s="27">
        <v>45943</v>
      </c>
      <c r="G910" s="27">
        <v>45625</v>
      </c>
      <c r="H910" s="14">
        <v>18583.669999999998</v>
      </c>
      <c r="I910" s="15">
        <v>3</v>
      </c>
      <c r="J910" s="13" t="s">
        <v>300</v>
      </c>
      <c r="K910" s="36">
        <f>D910*VLOOKUP(L910,Assumptions!$B$5:$C$11,2,FALSE)</f>
        <v>9756.18</v>
      </c>
      <c r="L910" s="39" t="s">
        <v>4883</v>
      </c>
      <c r="M910" s="46">
        <f>DATE(YEAR(F910),MONTH(F910),1)</f>
        <v>45931</v>
      </c>
      <c r="N910" s="47" t="str">
        <f>IF(B910="",N909,B910)</f>
        <v>Larkspur Markets</v>
      </c>
    </row>
    <row r="911" spans="1:14" ht="15.75" x14ac:dyDescent="0.5">
      <c r="A911" s="7"/>
      <c r="B911" s="25" t="s">
        <v>102</v>
      </c>
      <c r="C911" s="25"/>
      <c r="D911" s="14">
        <v>4874.75</v>
      </c>
      <c r="E911" s="13" t="s">
        <v>1155</v>
      </c>
      <c r="F911" s="27">
        <v>44364</v>
      </c>
      <c r="G911" s="27">
        <v>44173</v>
      </c>
      <c r="H911" s="14">
        <v>55801.52</v>
      </c>
      <c r="I911" s="15">
        <v>2</v>
      </c>
      <c r="J911" s="13" t="s">
        <v>300</v>
      </c>
      <c r="K911" s="36">
        <f>D911*VLOOKUP(L911,Assumptions!$B$5:$C$11,2,FALSE)</f>
        <v>4874.75</v>
      </c>
      <c r="L911" s="39" t="s">
        <v>4883</v>
      </c>
      <c r="M911" s="46">
        <f>DATE(YEAR(F911),MONTH(F911),1)</f>
        <v>44348</v>
      </c>
      <c r="N911" s="47" t="str">
        <f>IF(B911="",N910,B911)</f>
        <v>Quorn Equity Inc</v>
      </c>
    </row>
    <row r="912" spans="1:14" ht="15.75" x14ac:dyDescent="0.5">
      <c r="A912" s="7"/>
      <c r="B912" s="26"/>
      <c r="C912" s="26"/>
      <c r="D912" s="14">
        <v>8009.31</v>
      </c>
      <c r="E912" s="13" t="s">
        <v>1156</v>
      </c>
      <c r="F912" s="27">
        <v>44335</v>
      </c>
      <c r="G912" s="27">
        <v>44217</v>
      </c>
      <c r="H912" s="14">
        <v>35600.46</v>
      </c>
      <c r="I912" s="15">
        <v>2</v>
      </c>
      <c r="J912" s="13" t="s">
        <v>300</v>
      </c>
      <c r="K912" s="36">
        <f>D912*VLOOKUP(L912,Assumptions!$B$5:$C$11,2,FALSE)</f>
        <v>8009.31</v>
      </c>
      <c r="L912" s="39" t="s">
        <v>4883</v>
      </c>
      <c r="M912" s="46">
        <f>DATE(YEAR(F912),MONTH(F912),1)</f>
        <v>44317</v>
      </c>
      <c r="N912" s="47" t="str">
        <f>IF(B912="",N911,B912)</f>
        <v>Quorn Equity Inc</v>
      </c>
    </row>
    <row r="913" spans="1:14" ht="15.75" x14ac:dyDescent="0.5">
      <c r="A913" s="7"/>
      <c r="B913" s="26"/>
      <c r="C913" s="26"/>
      <c r="D913" s="14">
        <v>6085.86</v>
      </c>
      <c r="E913" s="13" t="s">
        <v>1157</v>
      </c>
      <c r="F913" s="27">
        <v>44700</v>
      </c>
      <c r="G913" s="27">
        <v>44495</v>
      </c>
      <c r="H913" s="14">
        <v>57750.85</v>
      </c>
      <c r="I913" s="15">
        <v>2</v>
      </c>
      <c r="J913" s="13" t="s">
        <v>300</v>
      </c>
      <c r="K913" s="36">
        <f>D913*VLOOKUP(L913,Assumptions!$B$5:$C$11,2,FALSE)</f>
        <v>6085.86</v>
      </c>
      <c r="L913" s="39" t="s">
        <v>4883</v>
      </c>
      <c r="M913" s="46">
        <f>DATE(YEAR(F913),MONTH(F913),1)</f>
        <v>44682</v>
      </c>
      <c r="N913" s="47" t="str">
        <f>IF(B913="",N912,B913)</f>
        <v>Quorn Equity Inc</v>
      </c>
    </row>
    <row r="914" spans="1:14" ht="15.75" x14ac:dyDescent="0.5">
      <c r="A914" s="7"/>
      <c r="B914" s="26"/>
      <c r="C914" s="26"/>
      <c r="D914" s="14">
        <v>7697.59</v>
      </c>
      <c r="E914" s="13" t="s">
        <v>1158</v>
      </c>
      <c r="F914" s="27">
        <v>44727</v>
      </c>
      <c r="G914" s="27">
        <v>44495</v>
      </c>
      <c r="H914" s="14">
        <v>46444.14</v>
      </c>
      <c r="I914" s="15">
        <v>2</v>
      </c>
      <c r="J914" s="13" t="s">
        <v>327</v>
      </c>
      <c r="K914" s="36">
        <f>D914*VLOOKUP(L914,Assumptions!$B$5:$C$11,2,FALSE)</f>
        <v>7697.59</v>
      </c>
      <c r="L914" s="39" t="s">
        <v>4883</v>
      </c>
      <c r="M914" s="46">
        <f>DATE(YEAR(F914),MONTH(F914),1)</f>
        <v>44713</v>
      </c>
      <c r="N914" s="47" t="str">
        <f>IF(B914="",N913,B914)</f>
        <v>Quorn Equity Inc</v>
      </c>
    </row>
    <row r="915" spans="1:14" ht="15.75" x14ac:dyDescent="0.5">
      <c r="A915" s="7"/>
      <c r="B915" s="26"/>
      <c r="C915" s="26"/>
      <c r="D915" s="12">
        <v>401.19</v>
      </c>
      <c r="E915" s="13" t="s">
        <v>1159</v>
      </c>
      <c r="F915" s="27">
        <v>44834</v>
      </c>
      <c r="G915" s="27">
        <v>44834</v>
      </c>
      <c r="H915" s="14">
        <v>53224.11</v>
      </c>
      <c r="I915" s="15">
        <v>3</v>
      </c>
      <c r="J915" s="13" t="s">
        <v>301</v>
      </c>
      <c r="K915" s="36">
        <f>D915*VLOOKUP(L915,Assumptions!$B$5:$C$11,2,FALSE)</f>
        <v>13.760816999999999</v>
      </c>
      <c r="L915" s="39" t="s">
        <v>4889</v>
      </c>
      <c r="M915" s="46">
        <f>DATE(YEAR(F915),MONTH(F915),1)</f>
        <v>44805</v>
      </c>
      <c r="N915" s="47" t="str">
        <f>IF(B915="",N914,B915)</f>
        <v>Quorn Equity Inc</v>
      </c>
    </row>
    <row r="916" spans="1:14" ht="15.75" x14ac:dyDescent="0.5">
      <c r="A916" s="7"/>
      <c r="B916" s="26"/>
      <c r="C916" s="26"/>
      <c r="D916" s="14">
        <v>8042.53</v>
      </c>
      <c r="E916" s="13" t="s">
        <v>1160</v>
      </c>
      <c r="F916" s="27">
        <v>45077</v>
      </c>
      <c r="G916" s="27">
        <v>44895</v>
      </c>
      <c r="H916" s="14">
        <v>51453.58</v>
      </c>
      <c r="I916" s="15">
        <v>2</v>
      </c>
      <c r="J916" s="13" t="s">
        <v>300</v>
      </c>
      <c r="K916" s="36">
        <f>D916*VLOOKUP(L916,Assumptions!$B$5:$C$11,2,FALSE)</f>
        <v>8042.53</v>
      </c>
      <c r="L916" s="39" t="s">
        <v>4883</v>
      </c>
      <c r="M916" s="46">
        <f>DATE(YEAR(F916),MONTH(F916),1)</f>
        <v>45047</v>
      </c>
      <c r="N916" s="47" t="str">
        <f>IF(B916="",N915,B916)</f>
        <v>Quorn Equity Inc</v>
      </c>
    </row>
    <row r="917" spans="1:14" ht="15.75" x14ac:dyDescent="0.5">
      <c r="A917" s="7"/>
      <c r="B917" s="26"/>
      <c r="C917" s="26"/>
      <c r="D917" s="14">
        <v>6169.96</v>
      </c>
      <c r="E917" s="13" t="s">
        <v>1161</v>
      </c>
      <c r="F917" s="27">
        <v>45077</v>
      </c>
      <c r="G917" s="27">
        <v>44895</v>
      </c>
      <c r="H917" s="14">
        <v>44148.17</v>
      </c>
      <c r="I917" s="15">
        <v>2</v>
      </c>
      <c r="J917" s="13" t="s">
        <v>328</v>
      </c>
      <c r="K917" s="36">
        <f>D917*VLOOKUP(L917,Assumptions!$B$5:$C$11,2,FALSE)</f>
        <v>6169.96</v>
      </c>
      <c r="L917" s="39" t="s">
        <v>4883</v>
      </c>
      <c r="M917" s="46">
        <f>DATE(YEAR(F917),MONTH(F917),1)</f>
        <v>45047</v>
      </c>
      <c r="N917" s="47" t="str">
        <f>IF(B917="",N916,B917)</f>
        <v>Quorn Equity Inc</v>
      </c>
    </row>
    <row r="918" spans="1:14" ht="15.75" x14ac:dyDescent="0.5">
      <c r="A918" s="7"/>
      <c r="B918" s="26"/>
      <c r="C918" s="26"/>
      <c r="D918" s="14">
        <v>7429.97</v>
      </c>
      <c r="E918" s="13" t="s">
        <v>1162</v>
      </c>
      <c r="F918" s="27">
        <v>45077</v>
      </c>
      <c r="G918" s="27">
        <v>44895</v>
      </c>
      <c r="H918" s="14">
        <v>36815.949999999997</v>
      </c>
      <c r="I918" s="15">
        <v>2</v>
      </c>
      <c r="J918" s="13" t="s">
        <v>333</v>
      </c>
      <c r="K918" s="36">
        <f>D918*VLOOKUP(L918,Assumptions!$B$5:$C$11,2,FALSE)</f>
        <v>7429.97</v>
      </c>
      <c r="L918" s="39" t="s">
        <v>4883</v>
      </c>
      <c r="M918" s="46">
        <f>DATE(YEAR(F918),MONTH(F918),1)</f>
        <v>45047</v>
      </c>
      <c r="N918" s="47" t="str">
        <f>IF(B918="",N917,B918)</f>
        <v>Quorn Equity Inc</v>
      </c>
    </row>
    <row r="919" spans="1:14" ht="15.75" x14ac:dyDescent="0.5">
      <c r="A919" s="7"/>
      <c r="B919" s="26"/>
      <c r="C919" s="26"/>
      <c r="D919" s="14">
        <v>6007.57</v>
      </c>
      <c r="E919" s="13" t="s">
        <v>1163</v>
      </c>
      <c r="F919" s="27">
        <v>45077</v>
      </c>
      <c r="G919" s="27">
        <v>44895</v>
      </c>
      <c r="H919" s="14">
        <v>39128.620000000003</v>
      </c>
      <c r="I919" s="15">
        <v>2</v>
      </c>
      <c r="J919" s="13" t="s">
        <v>336</v>
      </c>
      <c r="K919" s="36">
        <f>D919*VLOOKUP(L919,Assumptions!$B$5:$C$11,2,FALSE)</f>
        <v>6007.57</v>
      </c>
      <c r="L919" s="39" t="s">
        <v>4883</v>
      </c>
      <c r="M919" s="46">
        <f>DATE(YEAR(F919),MONTH(F919),1)</f>
        <v>45047</v>
      </c>
      <c r="N919" s="47" t="str">
        <f>IF(B919="",N918,B919)</f>
        <v>Quorn Equity Inc</v>
      </c>
    </row>
    <row r="920" spans="1:14" ht="15.75" x14ac:dyDescent="0.5">
      <c r="A920" s="7"/>
      <c r="B920" s="26"/>
      <c r="C920" s="26"/>
      <c r="D920" s="14">
        <v>8085.24</v>
      </c>
      <c r="E920" s="13" t="s">
        <v>1164</v>
      </c>
      <c r="F920" s="27">
        <v>45091</v>
      </c>
      <c r="G920" s="27">
        <v>44895</v>
      </c>
      <c r="H920" s="14">
        <v>59507.48</v>
      </c>
      <c r="I920" s="15">
        <v>2</v>
      </c>
      <c r="J920" s="13" t="s">
        <v>300</v>
      </c>
      <c r="K920" s="36">
        <f>D920*VLOOKUP(L920,Assumptions!$B$5:$C$11,2,FALSE)</f>
        <v>8085.24</v>
      </c>
      <c r="L920" s="39" t="s">
        <v>4883</v>
      </c>
      <c r="M920" s="46">
        <f>DATE(YEAR(F920),MONTH(F920),1)</f>
        <v>45078</v>
      </c>
      <c r="N920" s="47" t="str">
        <f>IF(B920="",N919,B920)</f>
        <v>Quorn Equity Inc</v>
      </c>
    </row>
    <row r="921" spans="1:14" ht="15.75" x14ac:dyDescent="0.5">
      <c r="A921" s="7"/>
      <c r="B921" s="26"/>
      <c r="C921" s="26"/>
      <c r="D921" s="14">
        <v>5607.92</v>
      </c>
      <c r="E921" s="13" t="s">
        <v>1165</v>
      </c>
      <c r="F921" s="27">
        <v>45091</v>
      </c>
      <c r="G921" s="27">
        <v>44895</v>
      </c>
      <c r="H921" s="14">
        <v>37616.1</v>
      </c>
      <c r="I921" s="15">
        <v>10</v>
      </c>
      <c r="J921" s="13" t="s">
        <v>321</v>
      </c>
      <c r="K921" s="36">
        <f>D921*VLOOKUP(L921,Assumptions!$B$5:$C$11,2,FALSE)</f>
        <v>5607.92</v>
      </c>
      <c r="L921" s="39" t="s">
        <v>4883</v>
      </c>
      <c r="M921" s="46">
        <f>DATE(YEAR(F921),MONTH(F921),1)</f>
        <v>45078</v>
      </c>
      <c r="N921" s="47" t="str">
        <f>IF(B921="",N920,B921)</f>
        <v>Quorn Equity Inc</v>
      </c>
    </row>
    <row r="922" spans="1:14" ht="15.75" x14ac:dyDescent="0.5">
      <c r="A922" s="7"/>
      <c r="B922" s="26"/>
      <c r="C922" s="26"/>
      <c r="D922" s="14">
        <v>545.58000000000004</v>
      </c>
      <c r="E922" s="13" t="s">
        <v>1166</v>
      </c>
      <c r="F922" s="27">
        <v>44962</v>
      </c>
      <c r="G922" s="27">
        <v>44963</v>
      </c>
      <c r="H922" s="14">
        <v>45571.88</v>
      </c>
      <c r="I922" s="15">
        <v>7</v>
      </c>
      <c r="J922" s="13" t="s">
        <v>301</v>
      </c>
      <c r="K922" s="36">
        <f>D922*VLOOKUP(L922,Assumptions!$B$5:$C$11,2,FALSE)</f>
        <v>545.58000000000004</v>
      </c>
      <c r="L922" s="39" t="s">
        <v>4883</v>
      </c>
      <c r="M922" s="46">
        <f>DATE(YEAR(F922),MONTH(F922),1)</f>
        <v>44958</v>
      </c>
      <c r="N922" s="47" t="str">
        <f>IF(B922="",N921,B922)</f>
        <v>Quorn Equity Inc</v>
      </c>
    </row>
    <row r="923" spans="1:14" ht="15.75" x14ac:dyDescent="0.5">
      <c r="A923" s="7"/>
      <c r="B923" s="26"/>
      <c r="C923" s="26"/>
      <c r="D923" s="14">
        <v>393.96</v>
      </c>
      <c r="E923" s="13" t="s">
        <v>1167</v>
      </c>
      <c r="F923" s="27">
        <v>45096</v>
      </c>
      <c r="G923" s="27">
        <v>45096</v>
      </c>
      <c r="H923" s="14">
        <v>51831.4</v>
      </c>
      <c r="I923" s="15">
        <v>4</v>
      </c>
      <c r="J923" s="13" t="s">
        <v>301</v>
      </c>
      <c r="K923" s="36">
        <f>D923*VLOOKUP(L923,Assumptions!$B$5:$C$11,2,FALSE)</f>
        <v>393.96</v>
      </c>
      <c r="L923" s="39" t="s">
        <v>4883</v>
      </c>
      <c r="M923" s="46">
        <f>DATE(YEAR(F923),MONTH(F923),1)</f>
        <v>45078</v>
      </c>
      <c r="N923" s="47" t="str">
        <f>IF(B923="",N922,B923)</f>
        <v>Quorn Equity Inc</v>
      </c>
    </row>
    <row r="924" spans="1:14" ht="15.75" x14ac:dyDescent="0.5">
      <c r="A924" s="7"/>
      <c r="B924" s="26"/>
      <c r="C924" s="26"/>
      <c r="D924" s="14">
        <v>81.45</v>
      </c>
      <c r="E924" s="13" t="s">
        <v>1167</v>
      </c>
      <c r="F924" s="27">
        <v>45096</v>
      </c>
      <c r="G924" s="27">
        <v>45096</v>
      </c>
      <c r="H924" s="14">
        <v>58265.87</v>
      </c>
      <c r="I924" s="15">
        <v>1</v>
      </c>
      <c r="J924" s="13" t="s">
        <v>301</v>
      </c>
      <c r="K924" s="36">
        <f>D924*VLOOKUP(L924,Assumptions!$B$5:$C$11,2,FALSE)</f>
        <v>81.45</v>
      </c>
      <c r="L924" s="39" t="s">
        <v>4883</v>
      </c>
      <c r="M924" s="46">
        <f>DATE(YEAR(F924),MONTH(F924),1)</f>
        <v>45078</v>
      </c>
      <c r="N924" s="47" t="str">
        <f>IF(B924="",N923,B924)</f>
        <v>Quorn Equity Inc</v>
      </c>
    </row>
    <row r="925" spans="1:14" ht="15.75" x14ac:dyDescent="0.5">
      <c r="A925" s="7"/>
      <c r="B925" s="26"/>
      <c r="C925" s="26"/>
      <c r="D925" s="14">
        <v>109.46</v>
      </c>
      <c r="E925" s="13" t="s">
        <v>1167</v>
      </c>
      <c r="F925" s="27">
        <v>45096</v>
      </c>
      <c r="G925" s="27">
        <v>45096</v>
      </c>
      <c r="H925" s="14">
        <v>45064.44</v>
      </c>
      <c r="I925" s="15">
        <v>1</v>
      </c>
      <c r="J925" s="13" t="s">
        <v>301</v>
      </c>
      <c r="K925" s="36">
        <f>D925*VLOOKUP(L925,Assumptions!$B$5:$C$11,2,FALSE)</f>
        <v>109.46</v>
      </c>
      <c r="L925" s="39" t="s">
        <v>4883</v>
      </c>
      <c r="M925" s="46">
        <f>DATE(YEAR(F925),MONTH(F925),1)</f>
        <v>45078</v>
      </c>
      <c r="N925" s="47" t="str">
        <f>IF(B925="",N924,B925)</f>
        <v>Quorn Equity Inc</v>
      </c>
    </row>
    <row r="926" spans="1:14" ht="15.75" x14ac:dyDescent="0.5">
      <c r="A926" s="7"/>
      <c r="B926" s="26"/>
      <c r="C926" s="26"/>
      <c r="D926" s="14">
        <v>109</v>
      </c>
      <c r="E926" s="13" t="s">
        <v>1167</v>
      </c>
      <c r="F926" s="27">
        <v>45096</v>
      </c>
      <c r="G926" s="27">
        <v>45096</v>
      </c>
      <c r="H926" s="14">
        <v>34963.910000000003</v>
      </c>
      <c r="I926" s="15">
        <v>1</v>
      </c>
      <c r="J926" s="13" t="s">
        <v>301</v>
      </c>
      <c r="K926" s="36">
        <f>D926*VLOOKUP(L926,Assumptions!$B$5:$C$11,2,FALSE)</f>
        <v>109</v>
      </c>
      <c r="L926" s="39" t="s">
        <v>4883</v>
      </c>
      <c r="M926" s="46">
        <f>DATE(YEAR(F926),MONTH(F926),1)</f>
        <v>45078</v>
      </c>
      <c r="N926" s="47" t="str">
        <f>IF(B926="",N925,B926)</f>
        <v>Quorn Equity Inc</v>
      </c>
    </row>
    <row r="927" spans="1:14" ht="15.75" x14ac:dyDescent="0.5">
      <c r="A927" s="7"/>
      <c r="B927" s="26"/>
      <c r="C927" s="26"/>
      <c r="D927" s="14">
        <v>77.319999999999993</v>
      </c>
      <c r="E927" s="13" t="s">
        <v>1167</v>
      </c>
      <c r="F927" s="27">
        <v>45096</v>
      </c>
      <c r="G927" s="27">
        <v>45096</v>
      </c>
      <c r="H927" s="14">
        <v>54885.95</v>
      </c>
      <c r="I927" s="15">
        <v>1</v>
      </c>
      <c r="J927" s="13" t="s">
        <v>301</v>
      </c>
      <c r="K927" s="36">
        <f>D927*VLOOKUP(L927,Assumptions!$B$5:$C$11,2,FALSE)</f>
        <v>77.319999999999993</v>
      </c>
      <c r="L927" s="39" t="s">
        <v>4883</v>
      </c>
      <c r="M927" s="46">
        <f>DATE(YEAR(F927),MONTH(F927),1)</f>
        <v>45078</v>
      </c>
      <c r="N927" s="47" t="str">
        <f>IF(B927="",N926,B927)</f>
        <v>Quorn Equity Inc</v>
      </c>
    </row>
    <row r="928" spans="1:14" ht="15.75" x14ac:dyDescent="0.5">
      <c r="A928" s="7"/>
      <c r="B928" s="26"/>
      <c r="C928" s="26"/>
      <c r="D928" s="14">
        <v>76.400000000000006</v>
      </c>
      <c r="E928" s="13" t="s">
        <v>1167</v>
      </c>
      <c r="F928" s="27">
        <v>45096</v>
      </c>
      <c r="G928" s="27">
        <v>45096</v>
      </c>
      <c r="H928" s="14">
        <v>40505.31</v>
      </c>
      <c r="I928" s="15">
        <v>1</v>
      </c>
      <c r="J928" s="13" t="s">
        <v>301</v>
      </c>
      <c r="K928" s="36">
        <f>D928*VLOOKUP(L928,Assumptions!$B$5:$C$11,2,FALSE)</f>
        <v>76.400000000000006</v>
      </c>
      <c r="L928" s="39" t="s">
        <v>4883</v>
      </c>
      <c r="M928" s="46">
        <f>DATE(YEAR(F928),MONTH(F928),1)</f>
        <v>45078</v>
      </c>
      <c r="N928" s="47" t="str">
        <f>IF(B928="",N927,B928)</f>
        <v>Quorn Equity Inc</v>
      </c>
    </row>
    <row r="929" spans="1:14" ht="15.75" x14ac:dyDescent="0.5">
      <c r="A929" s="7"/>
      <c r="B929" s="26"/>
      <c r="C929" s="26"/>
      <c r="D929" s="14">
        <v>129.91</v>
      </c>
      <c r="E929" s="13" t="s">
        <v>1167</v>
      </c>
      <c r="F929" s="27">
        <v>45096</v>
      </c>
      <c r="G929" s="27">
        <v>45096</v>
      </c>
      <c r="H929" s="14">
        <v>41199.01</v>
      </c>
      <c r="I929" s="15">
        <v>1</v>
      </c>
      <c r="J929" s="13" t="s">
        <v>301</v>
      </c>
      <c r="K929" s="36">
        <f>D929*VLOOKUP(L929,Assumptions!$B$5:$C$11,2,FALSE)</f>
        <v>129.91</v>
      </c>
      <c r="L929" s="39" t="s">
        <v>4883</v>
      </c>
      <c r="M929" s="46">
        <f>DATE(YEAR(F929),MONTH(F929),1)</f>
        <v>45078</v>
      </c>
      <c r="N929" s="47" t="str">
        <f>IF(B929="",N928,B929)</f>
        <v>Quorn Equity Inc</v>
      </c>
    </row>
    <row r="930" spans="1:14" ht="15.75" x14ac:dyDescent="0.5">
      <c r="A930" s="7"/>
      <c r="B930" s="26"/>
      <c r="C930" s="26"/>
      <c r="D930" s="14">
        <v>106.71</v>
      </c>
      <c r="E930" s="13" t="s">
        <v>1167</v>
      </c>
      <c r="F930" s="27">
        <v>45096</v>
      </c>
      <c r="G930" s="27">
        <v>45096</v>
      </c>
      <c r="H930" s="14">
        <v>41378.58</v>
      </c>
      <c r="I930" s="15">
        <v>1</v>
      </c>
      <c r="J930" s="13" t="s">
        <v>301</v>
      </c>
      <c r="K930" s="36">
        <f>D930*VLOOKUP(L930,Assumptions!$B$5:$C$11,2,FALSE)</f>
        <v>106.71</v>
      </c>
      <c r="L930" s="39" t="s">
        <v>4883</v>
      </c>
      <c r="M930" s="46">
        <f>DATE(YEAR(F930),MONTH(F930),1)</f>
        <v>45078</v>
      </c>
      <c r="N930" s="47" t="str">
        <f>IF(B930="",N929,B930)</f>
        <v>Quorn Equity Inc</v>
      </c>
    </row>
    <row r="931" spans="1:14" ht="15.75" x14ac:dyDescent="0.5">
      <c r="A931" s="7"/>
      <c r="B931" s="26"/>
      <c r="C931" s="26"/>
      <c r="D931" s="14">
        <v>124.69</v>
      </c>
      <c r="E931" s="13" t="s">
        <v>1167</v>
      </c>
      <c r="F931" s="27">
        <v>45096</v>
      </c>
      <c r="G931" s="27">
        <v>45096</v>
      </c>
      <c r="H931" s="14">
        <v>49986.62</v>
      </c>
      <c r="I931" s="15">
        <v>1</v>
      </c>
      <c r="J931" s="13" t="s">
        <v>301</v>
      </c>
      <c r="K931" s="36">
        <f>D931*VLOOKUP(L931,Assumptions!$B$5:$C$11,2,FALSE)</f>
        <v>124.69</v>
      </c>
      <c r="L931" s="39" t="s">
        <v>4883</v>
      </c>
      <c r="M931" s="46">
        <f>DATE(YEAR(F931),MONTH(F931),1)</f>
        <v>45078</v>
      </c>
      <c r="N931" s="47" t="str">
        <f>IF(B931="",N930,B931)</f>
        <v>Quorn Equity Inc</v>
      </c>
    </row>
    <row r="932" spans="1:14" ht="15.75" x14ac:dyDescent="0.5">
      <c r="A932" s="7"/>
      <c r="B932" s="26"/>
      <c r="C932" s="26"/>
      <c r="D932" s="14">
        <v>80.349999999999994</v>
      </c>
      <c r="E932" s="13" t="s">
        <v>1167</v>
      </c>
      <c r="F932" s="27">
        <v>45096</v>
      </c>
      <c r="G932" s="27">
        <v>45096</v>
      </c>
      <c r="H932" s="14">
        <v>49214.83</v>
      </c>
      <c r="I932" s="15">
        <v>1</v>
      </c>
      <c r="J932" s="13" t="s">
        <v>301</v>
      </c>
      <c r="K932" s="36">
        <f>D932*VLOOKUP(L932,Assumptions!$B$5:$C$11,2,FALSE)</f>
        <v>80.349999999999994</v>
      </c>
      <c r="L932" s="39" t="s">
        <v>4883</v>
      </c>
      <c r="M932" s="46">
        <f>DATE(YEAR(F932),MONTH(F932),1)</f>
        <v>45078</v>
      </c>
      <c r="N932" s="47" t="str">
        <f>IF(B932="",N931,B932)</f>
        <v>Quorn Equity Inc</v>
      </c>
    </row>
    <row r="933" spans="1:14" ht="15.75" x14ac:dyDescent="0.5">
      <c r="A933" s="7"/>
      <c r="B933" s="26"/>
      <c r="C933" s="26"/>
      <c r="D933" s="14">
        <v>125.3</v>
      </c>
      <c r="E933" s="13" t="s">
        <v>1167</v>
      </c>
      <c r="F933" s="27">
        <v>45096</v>
      </c>
      <c r="G933" s="27">
        <v>45096</v>
      </c>
      <c r="H933" s="14">
        <v>39453.07</v>
      </c>
      <c r="I933" s="15">
        <v>1</v>
      </c>
      <c r="J933" s="13" t="s">
        <v>301</v>
      </c>
      <c r="K933" s="36">
        <f>D933*VLOOKUP(L933,Assumptions!$B$5:$C$11,2,FALSE)</f>
        <v>125.3</v>
      </c>
      <c r="L933" s="39" t="s">
        <v>4883</v>
      </c>
      <c r="M933" s="46">
        <f>DATE(YEAR(F933),MONTH(F933),1)</f>
        <v>45078</v>
      </c>
      <c r="N933" s="47" t="str">
        <f>IF(B933="",N932,B933)</f>
        <v>Quorn Equity Inc</v>
      </c>
    </row>
    <row r="934" spans="1:14" ht="15.75" x14ac:dyDescent="0.5">
      <c r="A934" s="7"/>
      <c r="B934" s="26"/>
      <c r="C934" s="26"/>
      <c r="D934" s="19">
        <v>21166.15</v>
      </c>
      <c r="E934" s="13" t="s">
        <v>1168</v>
      </c>
      <c r="F934" s="27">
        <v>45441</v>
      </c>
      <c r="G934" s="27">
        <v>45224</v>
      </c>
      <c r="H934" s="14">
        <v>50742.78</v>
      </c>
      <c r="I934" s="15">
        <v>2</v>
      </c>
      <c r="J934" s="13" t="s">
        <v>300</v>
      </c>
      <c r="K934" s="36">
        <f>D934*VLOOKUP(L934,Assumptions!$B$5:$C$11,2,FALSE)</f>
        <v>702.71618000000001</v>
      </c>
      <c r="L934" s="39" t="s">
        <v>4888</v>
      </c>
      <c r="M934" s="46">
        <f>DATE(YEAR(F934),MONTH(F934),1)</f>
        <v>45413</v>
      </c>
      <c r="N934" s="47" t="str">
        <f>IF(B934="",N933,B934)</f>
        <v>Quorn Equity Inc</v>
      </c>
    </row>
    <row r="935" spans="1:14" ht="15.75" x14ac:dyDescent="0.5">
      <c r="A935" s="7"/>
      <c r="B935" s="26"/>
      <c r="C935" s="26"/>
      <c r="D935" s="19">
        <v>15466.57</v>
      </c>
      <c r="E935" s="13" t="s">
        <v>1169</v>
      </c>
      <c r="F935" s="27">
        <v>45441</v>
      </c>
      <c r="G935" s="27">
        <v>45224</v>
      </c>
      <c r="H935" s="14">
        <v>45834.42</v>
      </c>
      <c r="I935" s="15">
        <v>1</v>
      </c>
      <c r="J935" s="13" t="s">
        <v>328</v>
      </c>
      <c r="K935" s="36">
        <f>D935*VLOOKUP(L935,Assumptions!$B$5:$C$11,2,FALSE)</f>
        <v>513.49012400000004</v>
      </c>
      <c r="L935" s="39" t="s">
        <v>4888</v>
      </c>
      <c r="M935" s="46">
        <f>DATE(YEAR(F935),MONTH(F935),1)</f>
        <v>45413</v>
      </c>
      <c r="N935" s="47" t="str">
        <f>IF(B935="",N934,B935)</f>
        <v>Quorn Equity Inc</v>
      </c>
    </row>
    <row r="936" spans="1:14" ht="15.75" x14ac:dyDescent="0.5">
      <c r="A936" s="7"/>
      <c r="B936" s="26"/>
      <c r="C936" s="26"/>
      <c r="D936" s="19">
        <v>18376.66</v>
      </c>
      <c r="E936" s="13" t="s">
        <v>1170</v>
      </c>
      <c r="F936" s="27">
        <v>45441</v>
      </c>
      <c r="G936" s="27">
        <v>45224</v>
      </c>
      <c r="H936" s="14">
        <v>54135.09</v>
      </c>
      <c r="I936" s="15">
        <v>1</v>
      </c>
      <c r="J936" s="13" t="s">
        <v>333</v>
      </c>
      <c r="K936" s="36">
        <f>D936*VLOOKUP(L936,Assumptions!$B$5:$C$11,2,FALSE)</f>
        <v>610.10511199999996</v>
      </c>
      <c r="L936" s="39" t="s">
        <v>4888</v>
      </c>
      <c r="M936" s="46">
        <f>DATE(YEAR(F936),MONTH(F936),1)</f>
        <v>45413</v>
      </c>
      <c r="N936" s="47" t="str">
        <f>IF(B936="",N935,B936)</f>
        <v>Quorn Equity Inc</v>
      </c>
    </row>
    <row r="937" spans="1:14" ht="15.75" x14ac:dyDescent="0.5">
      <c r="A937" s="7"/>
      <c r="B937" s="26"/>
      <c r="C937" s="26"/>
      <c r="D937" s="19">
        <v>19970.330000000002</v>
      </c>
      <c r="E937" s="13" t="s">
        <v>1171</v>
      </c>
      <c r="F937" s="27">
        <v>45441</v>
      </c>
      <c r="G937" s="27">
        <v>45224</v>
      </c>
      <c r="H937" s="14">
        <v>52376.68</v>
      </c>
      <c r="I937" s="15">
        <v>1</v>
      </c>
      <c r="J937" s="13" t="s">
        <v>334</v>
      </c>
      <c r="K937" s="36">
        <f>D937*VLOOKUP(L937,Assumptions!$B$5:$C$11,2,FALSE)</f>
        <v>663.0149560000001</v>
      </c>
      <c r="L937" s="39" t="s">
        <v>4888</v>
      </c>
      <c r="M937" s="46">
        <f>DATE(YEAR(F937),MONTH(F937),1)</f>
        <v>45413</v>
      </c>
      <c r="N937" s="47" t="str">
        <f>IF(B937="",N936,B937)</f>
        <v>Quorn Equity Inc</v>
      </c>
    </row>
    <row r="938" spans="1:14" ht="15.75" x14ac:dyDescent="0.5">
      <c r="A938" s="7"/>
      <c r="B938" s="26"/>
      <c r="C938" s="26"/>
      <c r="D938" s="19">
        <v>13899.04</v>
      </c>
      <c r="E938" s="13" t="s">
        <v>1172</v>
      </c>
      <c r="F938" s="27">
        <v>45441</v>
      </c>
      <c r="G938" s="27">
        <v>45224</v>
      </c>
      <c r="H938" s="14">
        <v>47786.01</v>
      </c>
      <c r="I938" s="15">
        <v>1</v>
      </c>
      <c r="J938" s="13" t="s">
        <v>335</v>
      </c>
      <c r="K938" s="36">
        <f>D938*VLOOKUP(L938,Assumptions!$B$5:$C$11,2,FALSE)</f>
        <v>461.44812800000005</v>
      </c>
      <c r="L938" s="39" t="s">
        <v>4888</v>
      </c>
      <c r="M938" s="46">
        <f>DATE(YEAR(F938),MONTH(F938),1)</f>
        <v>45413</v>
      </c>
      <c r="N938" s="47" t="str">
        <f>IF(B938="",N937,B938)</f>
        <v>Quorn Equity Inc</v>
      </c>
    </row>
    <row r="939" spans="1:14" ht="15.75" x14ac:dyDescent="0.5">
      <c r="A939" s="7"/>
      <c r="B939" s="26"/>
      <c r="C939" s="26"/>
      <c r="D939" s="19">
        <v>15116.24</v>
      </c>
      <c r="E939" s="13" t="s">
        <v>1173</v>
      </c>
      <c r="F939" s="27">
        <v>45441</v>
      </c>
      <c r="G939" s="27">
        <v>45224</v>
      </c>
      <c r="H939" s="14">
        <v>53254.35</v>
      </c>
      <c r="I939" s="15">
        <v>1</v>
      </c>
      <c r="J939" s="13" t="s">
        <v>322</v>
      </c>
      <c r="K939" s="36">
        <f>D939*VLOOKUP(L939,Assumptions!$B$5:$C$11,2,FALSE)</f>
        <v>501.85916800000001</v>
      </c>
      <c r="L939" s="39" t="s">
        <v>4888</v>
      </c>
      <c r="M939" s="46">
        <f>DATE(YEAR(F939),MONTH(F939),1)</f>
        <v>45413</v>
      </c>
      <c r="N939" s="47" t="str">
        <f>IF(B939="",N938,B939)</f>
        <v>Quorn Equity Inc</v>
      </c>
    </row>
    <row r="940" spans="1:14" ht="15.75" x14ac:dyDescent="0.5">
      <c r="A940" s="7"/>
      <c r="B940" s="26"/>
      <c r="C940" s="26"/>
      <c r="D940" s="19">
        <v>16039.76</v>
      </c>
      <c r="E940" s="13" t="s">
        <v>1174</v>
      </c>
      <c r="F940" s="27">
        <v>45441</v>
      </c>
      <c r="G940" s="27">
        <v>45224</v>
      </c>
      <c r="H940" s="14">
        <v>56956.34</v>
      </c>
      <c r="I940" s="15">
        <v>1</v>
      </c>
      <c r="J940" s="13" t="s">
        <v>336</v>
      </c>
      <c r="K940" s="36">
        <f>D940*VLOOKUP(L940,Assumptions!$B$5:$C$11,2,FALSE)</f>
        <v>532.52003200000001</v>
      </c>
      <c r="L940" s="39" t="s">
        <v>4888</v>
      </c>
      <c r="M940" s="46">
        <f>DATE(YEAR(F940),MONTH(F940),1)</f>
        <v>45413</v>
      </c>
      <c r="N940" s="47" t="str">
        <f>IF(B940="",N939,B940)</f>
        <v>Quorn Equity Inc</v>
      </c>
    </row>
    <row r="941" spans="1:14" ht="15.75" x14ac:dyDescent="0.5">
      <c r="A941" s="7"/>
      <c r="B941" s="26"/>
      <c r="C941" s="26"/>
      <c r="D941" s="19">
        <v>17389.29</v>
      </c>
      <c r="E941" s="13" t="s">
        <v>1175</v>
      </c>
      <c r="F941" s="27">
        <v>45441</v>
      </c>
      <c r="G941" s="27">
        <v>45224</v>
      </c>
      <c r="H941" s="14">
        <v>43472.34</v>
      </c>
      <c r="I941" s="15">
        <v>36</v>
      </c>
      <c r="J941" s="13" t="s">
        <v>305</v>
      </c>
      <c r="K941" s="36">
        <f>D941*VLOOKUP(L941,Assumptions!$B$5:$C$11,2,FALSE)</f>
        <v>577.32442800000001</v>
      </c>
      <c r="L941" s="39" t="s">
        <v>4888</v>
      </c>
      <c r="M941" s="46">
        <f>DATE(YEAR(F941),MONTH(F941),1)</f>
        <v>45413</v>
      </c>
      <c r="N941" s="47" t="str">
        <f>IF(B941="",N940,B941)</f>
        <v>Quorn Equity Inc</v>
      </c>
    </row>
    <row r="942" spans="1:14" ht="15.75" x14ac:dyDescent="0.5">
      <c r="A942" s="7"/>
      <c r="B942" s="26"/>
      <c r="C942" s="26"/>
      <c r="D942" s="14">
        <v>7740.67</v>
      </c>
      <c r="E942" s="13" t="s">
        <v>1176</v>
      </c>
      <c r="F942" s="27">
        <v>45462</v>
      </c>
      <c r="G942" s="27">
        <v>45224</v>
      </c>
      <c r="H942" s="14">
        <v>45161.53</v>
      </c>
      <c r="I942" s="15">
        <v>2</v>
      </c>
      <c r="J942" s="13" t="s">
        <v>300</v>
      </c>
      <c r="K942" s="36">
        <f>D942*VLOOKUP(L942,Assumptions!$B$5:$C$11,2,FALSE)</f>
        <v>7740.67</v>
      </c>
      <c r="L942" s="39" t="s">
        <v>4883</v>
      </c>
      <c r="M942" s="46">
        <f>DATE(YEAR(F942),MONTH(F942),1)</f>
        <v>45444</v>
      </c>
      <c r="N942" s="47" t="str">
        <f>IF(B942="",N941,B942)</f>
        <v>Quorn Equity Inc</v>
      </c>
    </row>
    <row r="943" spans="1:14" ht="15.75" x14ac:dyDescent="0.5">
      <c r="A943" s="7"/>
      <c r="B943" s="26"/>
      <c r="C943" s="26"/>
      <c r="D943" s="14">
        <v>7350.22</v>
      </c>
      <c r="E943" s="13" t="s">
        <v>1177</v>
      </c>
      <c r="F943" s="27">
        <v>45462</v>
      </c>
      <c r="G943" s="27">
        <v>45224</v>
      </c>
      <c r="H943" s="14">
        <v>60344.38</v>
      </c>
      <c r="I943" s="15">
        <v>1</v>
      </c>
      <c r="J943" s="13" t="s">
        <v>328</v>
      </c>
      <c r="K943" s="36">
        <f>D943*VLOOKUP(L943,Assumptions!$B$5:$C$11,2,FALSE)</f>
        <v>7350.22</v>
      </c>
      <c r="L943" s="39" t="s">
        <v>4883</v>
      </c>
      <c r="M943" s="46">
        <f>DATE(YEAR(F943),MONTH(F943),1)</f>
        <v>45444</v>
      </c>
      <c r="N943" s="47" t="str">
        <f>IF(B943="",N942,B943)</f>
        <v>Quorn Equity Inc</v>
      </c>
    </row>
    <row r="944" spans="1:14" ht="15.75" x14ac:dyDescent="0.5">
      <c r="A944" s="7"/>
      <c r="B944" s="26"/>
      <c r="C944" s="26"/>
      <c r="D944" s="14">
        <v>7041.96</v>
      </c>
      <c r="E944" s="13" t="s">
        <v>1178</v>
      </c>
      <c r="F944" s="27">
        <v>45462</v>
      </c>
      <c r="G944" s="27">
        <v>45224</v>
      </c>
      <c r="H944" s="14">
        <v>56227.94</v>
      </c>
      <c r="I944" s="15">
        <v>1</v>
      </c>
      <c r="J944" s="13" t="s">
        <v>333</v>
      </c>
      <c r="K944" s="36">
        <f>D944*VLOOKUP(L944,Assumptions!$B$5:$C$11,2,FALSE)</f>
        <v>7041.96</v>
      </c>
      <c r="L944" s="39" t="s">
        <v>4883</v>
      </c>
      <c r="M944" s="46">
        <f>DATE(YEAR(F944),MONTH(F944),1)</f>
        <v>45444</v>
      </c>
      <c r="N944" s="47" t="str">
        <f>IF(B944="",N943,B944)</f>
        <v>Quorn Equity Inc</v>
      </c>
    </row>
    <row r="945" spans="1:14" ht="15.75" x14ac:dyDescent="0.5">
      <c r="A945" s="7"/>
      <c r="B945" s="26"/>
      <c r="C945" s="26"/>
      <c r="D945" s="14">
        <v>6100.18</v>
      </c>
      <c r="E945" s="13" t="s">
        <v>1179</v>
      </c>
      <c r="F945" s="27">
        <v>45462</v>
      </c>
      <c r="G945" s="27">
        <v>45224</v>
      </c>
      <c r="H945" s="14">
        <v>58897.91</v>
      </c>
      <c r="I945" s="15">
        <v>1</v>
      </c>
      <c r="J945" s="13" t="s">
        <v>334</v>
      </c>
      <c r="K945" s="36">
        <f>D945*VLOOKUP(L945,Assumptions!$B$5:$C$11,2,FALSE)</f>
        <v>6100.18</v>
      </c>
      <c r="L945" s="39" t="s">
        <v>4883</v>
      </c>
      <c r="M945" s="46">
        <f>DATE(YEAR(F945),MONTH(F945),1)</f>
        <v>45444</v>
      </c>
      <c r="N945" s="47" t="str">
        <f>IF(B945="",N944,B945)</f>
        <v>Quorn Equity Inc</v>
      </c>
    </row>
    <row r="946" spans="1:14" ht="15.75" x14ac:dyDescent="0.5">
      <c r="A946" s="7"/>
      <c r="B946" s="26"/>
      <c r="C946" s="26"/>
      <c r="D946" s="14">
        <v>6866.47</v>
      </c>
      <c r="E946" s="13" t="s">
        <v>1180</v>
      </c>
      <c r="F946" s="27">
        <v>45462</v>
      </c>
      <c r="G946" s="27">
        <v>45224</v>
      </c>
      <c r="H946" s="14">
        <v>42953.13</v>
      </c>
      <c r="I946" s="15">
        <v>1</v>
      </c>
      <c r="J946" s="13" t="s">
        <v>335</v>
      </c>
      <c r="K946" s="36">
        <f>D946*VLOOKUP(L946,Assumptions!$B$5:$C$11,2,FALSE)</f>
        <v>6866.47</v>
      </c>
      <c r="L946" s="39" t="s">
        <v>4883</v>
      </c>
      <c r="M946" s="46">
        <f>DATE(YEAR(F946),MONTH(F946),1)</f>
        <v>45444</v>
      </c>
      <c r="N946" s="47" t="str">
        <f>IF(B946="",N945,B946)</f>
        <v>Quorn Equity Inc</v>
      </c>
    </row>
    <row r="947" spans="1:14" ht="15.75" x14ac:dyDescent="0.5">
      <c r="A947" s="7"/>
      <c r="B947" s="26"/>
      <c r="C947" s="26"/>
      <c r="D947" s="14">
        <v>6281.76</v>
      </c>
      <c r="E947" s="13" t="s">
        <v>1181</v>
      </c>
      <c r="F947" s="27">
        <v>45462</v>
      </c>
      <c r="G947" s="27">
        <v>45224</v>
      </c>
      <c r="H947" s="14">
        <v>52634.38</v>
      </c>
      <c r="I947" s="15">
        <v>1</v>
      </c>
      <c r="J947" s="13" t="s">
        <v>322</v>
      </c>
      <c r="K947" s="36">
        <f>D947*VLOOKUP(L947,Assumptions!$B$5:$C$11,2,FALSE)</f>
        <v>6281.76</v>
      </c>
      <c r="L947" s="39" t="s">
        <v>4883</v>
      </c>
      <c r="M947" s="46">
        <f>DATE(YEAR(F947),MONTH(F947),1)</f>
        <v>45444</v>
      </c>
      <c r="N947" s="47" t="str">
        <f>IF(B947="",N946,B947)</f>
        <v>Quorn Equity Inc</v>
      </c>
    </row>
    <row r="948" spans="1:14" ht="15.75" x14ac:dyDescent="0.5">
      <c r="A948" s="7"/>
      <c r="B948" s="26"/>
      <c r="C948" s="26"/>
      <c r="D948" s="14">
        <v>5068.0200000000004</v>
      </c>
      <c r="E948" s="13" t="s">
        <v>1182</v>
      </c>
      <c r="F948" s="27">
        <v>45462</v>
      </c>
      <c r="G948" s="27">
        <v>45224</v>
      </c>
      <c r="H948" s="14">
        <v>42269.53</v>
      </c>
      <c r="I948" s="15">
        <v>1</v>
      </c>
      <c r="J948" s="13" t="s">
        <v>336</v>
      </c>
      <c r="K948" s="36">
        <f>D948*VLOOKUP(L948,Assumptions!$B$5:$C$11,2,FALSE)</f>
        <v>5068.0200000000004</v>
      </c>
      <c r="L948" s="39" t="s">
        <v>4883</v>
      </c>
      <c r="M948" s="46">
        <f>DATE(YEAR(F948),MONTH(F948),1)</f>
        <v>45444</v>
      </c>
      <c r="N948" s="47" t="str">
        <f>IF(B948="",N947,B948)</f>
        <v>Quorn Equity Inc</v>
      </c>
    </row>
    <row r="949" spans="1:14" ht="15.75" x14ac:dyDescent="0.5">
      <c r="A949" s="7"/>
      <c r="B949" s="26"/>
      <c r="C949" s="26"/>
      <c r="D949" s="14">
        <v>7782.6</v>
      </c>
      <c r="E949" s="13" t="s">
        <v>1183</v>
      </c>
      <c r="F949" s="27">
        <v>45476</v>
      </c>
      <c r="G949" s="27">
        <v>45357</v>
      </c>
      <c r="H949" s="14">
        <v>51722.63</v>
      </c>
      <c r="I949" s="15">
        <v>2</v>
      </c>
      <c r="J949" s="13" t="s">
        <v>300</v>
      </c>
      <c r="K949" s="36">
        <f>D949*VLOOKUP(L949,Assumptions!$B$5:$C$11,2,FALSE)</f>
        <v>7782.6</v>
      </c>
      <c r="L949" s="39" t="s">
        <v>4883</v>
      </c>
      <c r="M949" s="46">
        <f>DATE(YEAR(F949),MONTH(F949),1)</f>
        <v>45474</v>
      </c>
      <c r="N949" s="47" t="str">
        <f>IF(B949="",N948,B949)</f>
        <v>Quorn Equity Inc</v>
      </c>
    </row>
    <row r="950" spans="1:14" ht="15.75" x14ac:dyDescent="0.5">
      <c r="A950" s="7"/>
      <c r="B950" s="26"/>
      <c r="C950" s="26"/>
      <c r="D950" s="14">
        <v>7967.12</v>
      </c>
      <c r="E950" s="13" t="s">
        <v>1184</v>
      </c>
      <c r="F950" s="27">
        <v>45476</v>
      </c>
      <c r="G950" s="27">
        <v>45357</v>
      </c>
      <c r="H950" s="14">
        <v>41097.85</v>
      </c>
      <c r="I950" s="15">
        <v>1</v>
      </c>
      <c r="J950" s="13" t="s">
        <v>328</v>
      </c>
      <c r="K950" s="36">
        <f>D950*VLOOKUP(L950,Assumptions!$B$5:$C$11,2,FALSE)</f>
        <v>7967.12</v>
      </c>
      <c r="L950" s="39" t="s">
        <v>4883</v>
      </c>
      <c r="M950" s="46">
        <f>DATE(YEAR(F950),MONTH(F950),1)</f>
        <v>45474</v>
      </c>
      <c r="N950" s="47" t="str">
        <f>IF(B950="",N949,B950)</f>
        <v>Quorn Equity Inc</v>
      </c>
    </row>
    <row r="951" spans="1:14" ht="15.75" x14ac:dyDescent="0.5">
      <c r="A951" s="7"/>
      <c r="B951" s="26"/>
      <c r="C951" s="26"/>
      <c r="D951" s="14">
        <v>7642.64</v>
      </c>
      <c r="E951" s="13" t="s">
        <v>1185</v>
      </c>
      <c r="F951" s="27">
        <v>45476</v>
      </c>
      <c r="G951" s="27">
        <v>45357</v>
      </c>
      <c r="H951" s="14">
        <v>57548.17</v>
      </c>
      <c r="I951" s="15">
        <v>1</v>
      </c>
      <c r="J951" s="13" t="s">
        <v>333</v>
      </c>
      <c r="K951" s="36">
        <f>D951*VLOOKUP(L951,Assumptions!$B$5:$C$11,2,FALSE)</f>
        <v>7642.64</v>
      </c>
      <c r="L951" s="39" t="s">
        <v>4883</v>
      </c>
      <c r="M951" s="46">
        <f>DATE(YEAR(F951),MONTH(F951),1)</f>
        <v>45474</v>
      </c>
      <c r="N951" s="47" t="str">
        <f>IF(B951="",N950,B951)</f>
        <v>Quorn Equity Inc</v>
      </c>
    </row>
    <row r="952" spans="1:14" ht="15.75" x14ac:dyDescent="0.5">
      <c r="A952" s="7"/>
      <c r="B952" s="26"/>
      <c r="C952" s="26"/>
      <c r="D952" s="14">
        <v>8883.5300000000007</v>
      </c>
      <c r="E952" s="13" t="s">
        <v>1186</v>
      </c>
      <c r="F952" s="27">
        <v>45476</v>
      </c>
      <c r="G952" s="27">
        <v>45357</v>
      </c>
      <c r="H952" s="14">
        <v>52693.2</v>
      </c>
      <c r="I952" s="15">
        <v>1</v>
      </c>
      <c r="J952" s="13" t="s">
        <v>334</v>
      </c>
      <c r="K952" s="36">
        <f>D952*VLOOKUP(L952,Assumptions!$B$5:$C$11,2,FALSE)</f>
        <v>8883.5300000000007</v>
      </c>
      <c r="L952" s="39" t="s">
        <v>4883</v>
      </c>
      <c r="M952" s="46">
        <f>DATE(YEAR(F952),MONTH(F952),1)</f>
        <v>45474</v>
      </c>
      <c r="N952" s="47" t="str">
        <f>IF(B952="",N951,B952)</f>
        <v>Quorn Equity Inc</v>
      </c>
    </row>
    <row r="953" spans="1:14" ht="15.75" x14ac:dyDescent="0.5">
      <c r="A953" s="7"/>
      <c r="B953" s="26"/>
      <c r="C953" s="26"/>
      <c r="D953" s="14">
        <v>6116.79</v>
      </c>
      <c r="E953" s="13" t="s">
        <v>1187</v>
      </c>
      <c r="F953" s="27">
        <v>45476</v>
      </c>
      <c r="G953" s="27">
        <v>45357</v>
      </c>
      <c r="H953" s="14">
        <v>38102.379999999997</v>
      </c>
      <c r="I953" s="15">
        <v>1</v>
      </c>
      <c r="J953" s="13" t="s">
        <v>335</v>
      </c>
      <c r="K953" s="36">
        <f>D953*VLOOKUP(L953,Assumptions!$B$5:$C$11,2,FALSE)</f>
        <v>6116.79</v>
      </c>
      <c r="L953" s="39" t="s">
        <v>4883</v>
      </c>
      <c r="M953" s="46">
        <f>DATE(YEAR(F953),MONTH(F953),1)</f>
        <v>45474</v>
      </c>
      <c r="N953" s="47" t="str">
        <f>IF(B953="",N952,B953)</f>
        <v>Quorn Equity Inc</v>
      </c>
    </row>
    <row r="954" spans="1:14" ht="15.75" x14ac:dyDescent="0.5">
      <c r="A954" s="7"/>
      <c r="B954" s="26"/>
      <c r="C954" s="26"/>
      <c r="D954" s="14">
        <v>6674.18</v>
      </c>
      <c r="E954" s="13" t="s">
        <v>1188</v>
      </c>
      <c r="F954" s="27">
        <v>45476</v>
      </c>
      <c r="G954" s="27">
        <v>45357</v>
      </c>
      <c r="H954" s="14">
        <v>37161.71</v>
      </c>
      <c r="I954" s="15">
        <v>1</v>
      </c>
      <c r="J954" s="13" t="s">
        <v>322</v>
      </c>
      <c r="K954" s="36">
        <f>D954*VLOOKUP(L954,Assumptions!$B$5:$C$11,2,FALSE)</f>
        <v>6674.18</v>
      </c>
      <c r="L954" s="39" t="s">
        <v>4883</v>
      </c>
      <c r="M954" s="46">
        <f>DATE(YEAR(F954),MONTH(F954),1)</f>
        <v>45474</v>
      </c>
      <c r="N954" s="47" t="str">
        <f>IF(B954="",N953,B954)</f>
        <v>Quorn Equity Inc</v>
      </c>
    </row>
    <row r="955" spans="1:14" ht="15.75" x14ac:dyDescent="0.5">
      <c r="A955" s="7"/>
      <c r="B955" s="26"/>
      <c r="C955" s="26"/>
      <c r="D955" s="14">
        <v>8138.27</v>
      </c>
      <c r="E955" s="13" t="s">
        <v>1189</v>
      </c>
      <c r="F955" s="27">
        <v>45476</v>
      </c>
      <c r="G955" s="27">
        <v>45357</v>
      </c>
      <c r="H955" s="14">
        <v>52248.89</v>
      </c>
      <c r="I955" s="15">
        <v>1</v>
      </c>
      <c r="J955" s="13" t="s">
        <v>336</v>
      </c>
      <c r="K955" s="36">
        <f>D955*VLOOKUP(L955,Assumptions!$B$5:$C$11,2,FALSE)</f>
        <v>8138.27</v>
      </c>
      <c r="L955" s="39" t="s">
        <v>4883</v>
      </c>
      <c r="M955" s="46">
        <f>DATE(YEAR(F955),MONTH(F955),1)</f>
        <v>45474</v>
      </c>
      <c r="N955" s="47" t="str">
        <f>IF(B955="",N954,B955)</f>
        <v>Quorn Equity Inc</v>
      </c>
    </row>
    <row r="956" spans="1:14" ht="15.75" x14ac:dyDescent="0.5">
      <c r="A956" s="7"/>
      <c r="B956" s="26"/>
      <c r="C956" s="26"/>
      <c r="D956" s="14">
        <v>7308.14</v>
      </c>
      <c r="E956" s="13" t="s">
        <v>1190</v>
      </c>
      <c r="F956" s="27">
        <v>45476</v>
      </c>
      <c r="G956" s="27">
        <v>45357</v>
      </c>
      <c r="H956" s="14">
        <v>52319.61</v>
      </c>
      <c r="I956" s="15">
        <v>12</v>
      </c>
      <c r="J956" s="13" t="s">
        <v>305</v>
      </c>
      <c r="K956" s="36">
        <f>D956*VLOOKUP(L956,Assumptions!$B$5:$C$11,2,FALSE)</f>
        <v>7308.14</v>
      </c>
      <c r="L956" s="39" t="s">
        <v>4883</v>
      </c>
      <c r="M956" s="46">
        <f>DATE(YEAR(F956),MONTH(F956),1)</f>
        <v>45474</v>
      </c>
      <c r="N956" s="47" t="str">
        <f>IF(B956="",N955,B956)</f>
        <v>Quorn Equity Inc</v>
      </c>
    </row>
    <row r="957" spans="1:14" ht="15.75" x14ac:dyDescent="0.5">
      <c r="A957" s="7"/>
      <c r="B957" s="26"/>
      <c r="C957" s="26"/>
      <c r="D957" s="14">
        <v>6368.8</v>
      </c>
      <c r="E957" s="13" t="s">
        <v>1176</v>
      </c>
      <c r="F957" s="27">
        <v>45462</v>
      </c>
      <c r="G957" s="27">
        <v>45357</v>
      </c>
      <c r="H957" s="14">
        <v>46122.879999999997</v>
      </c>
      <c r="I957" s="15">
        <v>2</v>
      </c>
      <c r="J957" s="13" t="s">
        <v>300</v>
      </c>
      <c r="K957" s="36">
        <f>D957*VLOOKUP(L957,Assumptions!$B$5:$C$11,2,FALSE)</f>
        <v>6368.8</v>
      </c>
      <c r="L957" s="39" t="s">
        <v>4883</v>
      </c>
      <c r="M957" s="46">
        <f>DATE(YEAR(F957),MONTH(F957),1)</f>
        <v>45444</v>
      </c>
      <c r="N957" s="47" t="str">
        <f>IF(B957="",N956,B957)</f>
        <v>Quorn Equity Inc</v>
      </c>
    </row>
    <row r="958" spans="1:14" ht="15.75" x14ac:dyDescent="0.5">
      <c r="A958" s="7"/>
      <c r="B958" s="26"/>
      <c r="C958" s="26"/>
      <c r="D958" s="19">
        <v>14876.43</v>
      </c>
      <c r="E958" s="13" t="s">
        <v>1168</v>
      </c>
      <c r="F958" s="27">
        <v>45441</v>
      </c>
      <c r="G958" s="27">
        <v>45357</v>
      </c>
      <c r="H958" s="14">
        <v>47912.31</v>
      </c>
      <c r="I958" s="15">
        <v>2</v>
      </c>
      <c r="J958" s="13" t="s">
        <v>300</v>
      </c>
      <c r="K958" s="36">
        <f>D958*VLOOKUP(L958,Assumptions!$B$5:$C$11,2,FALSE)</f>
        <v>493.89747600000004</v>
      </c>
      <c r="L958" s="39" t="s">
        <v>4888</v>
      </c>
      <c r="M958" s="46">
        <f>DATE(YEAR(F958),MONTH(F958),1)</f>
        <v>45413</v>
      </c>
      <c r="N958" s="47" t="str">
        <f>IF(B958="",N957,B958)</f>
        <v>Quorn Equity Inc</v>
      </c>
    </row>
    <row r="959" spans="1:14" ht="15.75" x14ac:dyDescent="0.5">
      <c r="A959" s="7"/>
      <c r="B959" s="26"/>
      <c r="C959" s="26"/>
      <c r="D959" s="14">
        <v>5551.36</v>
      </c>
      <c r="E959" s="13" t="s">
        <v>1183</v>
      </c>
      <c r="F959" s="27">
        <v>45476</v>
      </c>
      <c r="G959" s="27">
        <v>45357</v>
      </c>
      <c r="H959" s="14">
        <v>43175.03</v>
      </c>
      <c r="I959" s="15">
        <v>2</v>
      </c>
      <c r="J959" s="13" t="s">
        <v>300</v>
      </c>
      <c r="K959" s="36">
        <f>D959*VLOOKUP(L959,Assumptions!$B$5:$C$11,2,FALSE)</f>
        <v>5551.36</v>
      </c>
      <c r="L959" s="39" t="s">
        <v>4883</v>
      </c>
      <c r="M959" s="46">
        <f>DATE(YEAR(F959),MONTH(F959),1)</f>
        <v>45474</v>
      </c>
      <c r="N959" s="47" t="str">
        <f>IF(B959="",N958,B959)</f>
        <v>Quorn Equity Inc</v>
      </c>
    </row>
    <row r="960" spans="1:14" ht="15.75" x14ac:dyDescent="0.5">
      <c r="A960" s="7"/>
      <c r="B960" s="26"/>
      <c r="C960" s="26"/>
      <c r="D960" s="14">
        <v>7736.94</v>
      </c>
      <c r="E960" s="13" t="s">
        <v>1190</v>
      </c>
      <c r="F960" s="27">
        <v>45476</v>
      </c>
      <c r="G960" s="27">
        <v>45357</v>
      </c>
      <c r="H960" s="14">
        <v>39099.11</v>
      </c>
      <c r="I960" s="15">
        <v>9</v>
      </c>
      <c r="J960" s="13" t="s">
        <v>305</v>
      </c>
      <c r="K960" s="36">
        <f>D960*VLOOKUP(L960,Assumptions!$B$5:$C$11,2,FALSE)</f>
        <v>7736.94</v>
      </c>
      <c r="L960" s="39" t="s">
        <v>4883</v>
      </c>
      <c r="M960" s="46">
        <f>DATE(YEAR(F960),MONTH(F960),1)</f>
        <v>45474</v>
      </c>
      <c r="N960" s="47" t="str">
        <f>IF(B960="",N959,B960)</f>
        <v>Quorn Equity Inc</v>
      </c>
    </row>
    <row r="961" spans="1:14" ht="15.75" x14ac:dyDescent="0.5">
      <c r="A961" s="7"/>
      <c r="B961" s="26"/>
      <c r="C961" s="26"/>
      <c r="D961" s="19">
        <v>13671.61</v>
      </c>
      <c r="E961" s="13" t="s">
        <v>1191</v>
      </c>
      <c r="F961" s="27">
        <v>45812</v>
      </c>
      <c r="G961" s="27">
        <v>45622</v>
      </c>
      <c r="H961" s="14">
        <v>55120.23</v>
      </c>
      <c r="I961" s="15">
        <v>2</v>
      </c>
      <c r="J961" s="13" t="s">
        <v>300</v>
      </c>
      <c r="K961" s="36">
        <f>D961*VLOOKUP(L961,Assumptions!$B$5:$C$11,2,FALSE)</f>
        <v>453.89745200000004</v>
      </c>
      <c r="L961" s="39" t="s">
        <v>4888</v>
      </c>
      <c r="M961" s="46">
        <f>DATE(YEAR(F961),MONTH(F961),1)</f>
        <v>45809</v>
      </c>
      <c r="N961" s="47" t="str">
        <f>IF(B961="",N960,B961)</f>
        <v>Quorn Equity Inc</v>
      </c>
    </row>
    <row r="962" spans="1:14" ht="15.75" x14ac:dyDescent="0.5">
      <c r="A962" s="7"/>
      <c r="B962" s="26"/>
      <c r="C962" s="26"/>
      <c r="D962" s="19">
        <v>14875.78</v>
      </c>
      <c r="E962" s="13" t="s">
        <v>1192</v>
      </c>
      <c r="F962" s="27">
        <v>45812</v>
      </c>
      <c r="G962" s="27">
        <v>45622</v>
      </c>
      <c r="H962" s="14">
        <v>55074.58</v>
      </c>
      <c r="I962" s="15">
        <v>1</v>
      </c>
      <c r="J962" s="13" t="s">
        <v>335</v>
      </c>
      <c r="K962" s="36">
        <f>D962*VLOOKUP(L962,Assumptions!$B$5:$C$11,2,FALSE)</f>
        <v>493.87589600000001</v>
      </c>
      <c r="L962" s="39" t="s">
        <v>4888</v>
      </c>
      <c r="M962" s="46">
        <f>DATE(YEAR(F962),MONTH(F962),1)</f>
        <v>45809</v>
      </c>
      <c r="N962" s="47" t="str">
        <f>IF(B962="",N961,B962)</f>
        <v>Quorn Equity Inc</v>
      </c>
    </row>
    <row r="963" spans="1:14" ht="15.75" x14ac:dyDescent="0.5">
      <c r="A963" s="7"/>
      <c r="B963" s="26"/>
      <c r="C963" s="26"/>
      <c r="D963" s="19">
        <v>13842.46</v>
      </c>
      <c r="E963" s="13" t="s">
        <v>1193</v>
      </c>
      <c r="F963" s="27">
        <v>45812</v>
      </c>
      <c r="G963" s="27">
        <v>45622</v>
      </c>
      <c r="H963" s="14">
        <v>35467.58</v>
      </c>
      <c r="I963" s="15">
        <v>1</v>
      </c>
      <c r="J963" s="13" t="s">
        <v>334</v>
      </c>
      <c r="K963" s="36">
        <f>D963*VLOOKUP(L963,Assumptions!$B$5:$C$11,2,FALSE)</f>
        <v>459.56967199999997</v>
      </c>
      <c r="L963" s="39" t="s">
        <v>4888</v>
      </c>
      <c r="M963" s="46">
        <f>DATE(YEAR(F963),MONTH(F963),1)</f>
        <v>45809</v>
      </c>
      <c r="N963" s="47" t="str">
        <f>IF(B963="",N962,B963)</f>
        <v>Quorn Equity Inc</v>
      </c>
    </row>
    <row r="964" spans="1:14" ht="15.75" x14ac:dyDescent="0.5">
      <c r="A964" s="7"/>
      <c r="B964" s="26"/>
      <c r="C964" s="26"/>
      <c r="D964" s="19">
        <v>14831.36</v>
      </c>
      <c r="E964" s="13" t="s">
        <v>1194</v>
      </c>
      <c r="F964" s="27">
        <v>45812</v>
      </c>
      <c r="G964" s="27">
        <v>45622</v>
      </c>
      <c r="H964" s="14">
        <v>37490.26</v>
      </c>
      <c r="I964" s="15">
        <v>1</v>
      </c>
      <c r="J964" s="13" t="s">
        <v>333</v>
      </c>
      <c r="K964" s="36">
        <f>D964*VLOOKUP(L964,Assumptions!$B$5:$C$11,2,FALSE)</f>
        <v>492.40115200000002</v>
      </c>
      <c r="L964" s="39" t="s">
        <v>4888</v>
      </c>
      <c r="M964" s="46">
        <f>DATE(YEAR(F964),MONTH(F964),1)</f>
        <v>45809</v>
      </c>
      <c r="N964" s="47" t="str">
        <f>IF(B964="",N963,B964)</f>
        <v>Quorn Equity Inc</v>
      </c>
    </row>
    <row r="965" spans="1:14" ht="15.75" x14ac:dyDescent="0.5">
      <c r="A965" s="7"/>
      <c r="B965" s="26"/>
      <c r="C965" s="26"/>
      <c r="D965" s="19">
        <v>21415.91</v>
      </c>
      <c r="E965" s="13" t="s">
        <v>1195</v>
      </c>
      <c r="F965" s="27">
        <v>45812</v>
      </c>
      <c r="G965" s="27">
        <v>45622</v>
      </c>
      <c r="H965" s="14">
        <v>39360.160000000003</v>
      </c>
      <c r="I965" s="15">
        <v>1</v>
      </c>
      <c r="J965" s="13" t="s">
        <v>328</v>
      </c>
      <c r="K965" s="36">
        <f>D965*VLOOKUP(L965,Assumptions!$B$5:$C$11,2,FALSE)</f>
        <v>711.00821199999996</v>
      </c>
      <c r="L965" s="39" t="s">
        <v>4888</v>
      </c>
      <c r="M965" s="46">
        <f>DATE(YEAR(F965),MONTH(F965),1)</f>
        <v>45809</v>
      </c>
      <c r="N965" s="47" t="str">
        <f>IF(B965="",N964,B965)</f>
        <v>Quorn Equity Inc</v>
      </c>
    </row>
    <row r="966" spans="1:14" ht="15.75" x14ac:dyDescent="0.5">
      <c r="A966" s="7"/>
      <c r="B966" s="26"/>
      <c r="C966" s="26"/>
      <c r="D966" s="19">
        <v>12435.93</v>
      </c>
      <c r="E966" s="13" t="s">
        <v>1196</v>
      </c>
      <c r="F966" s="27">
        <v>45812</v>
      </c>
      <c r="G966" s="27">
        <v>45622</v>
      </c>
      <c r="H966" s="14">
        <v>59190.61</v>
      </c>
      <c r="I966" s="15">
        <v>28</v>
      </c>
      <c r="J966" s="13" t="s">
        <v>305</v>
      </c>
      <c r="K966" s="36">
        <f>D966*VLOOKUP(L966,Assumptions!$B$5:$C$11,2,FALSE)</f>
        <v>412.87287600000002</v>
      </c>
      <c r="L966" s="39" t="s">
        <v>4888</v>
      </c>
      <c r="M966" s="46">
        <f>DATE(YEAR(F966),MONTH(F966),1)</f>
        <v>45809</v>
      </c>
      <c r="N966" s="47" t="str">
        <f>IF(B966="",N965,B966)</f>
        <v>Quorn Equity Inc</v>
      </c>
    </row>
    <row r="967" spans="1:14" ht="15.75" x14ac:dyDescent="0.5">
      <c r="A967" s="7"/>
      <c r="B967" s="26"/>
      <c r="C967" s="26"/>
      <c r="D967" s="19">
        <v>12931.26</v>
      </c>
      <c r="E967" s="13" t="s">
        <v>1191</v>
      </c>
      <c r="F967" s="27">
        <v>45812</v>
      </c>
      <c r="G967" s="27">
        <v>45622</v>
      </c>
      <c r="H967" s="14">
        <v>38982.18</v>
      </c>
      <c r="I967" s="15">
        <v>2</v>
      </c>
      <c r="J967" s="13" t="s">
        <v>300</v>
      </c>
      <c r="K967" s="36">
        <f>D967*VLOOKUP(L967,Assumptions!$B$5:$C$11,2,FALSE)</f>
        <v>429.31783200000001</v>
      </c>
      <c r="L967" s="39" t="s">
        <v>4888</v>
      </c>
      <c r="M967" s="46">
        <f>DATE(YEAR(F967),MONTH(F967),1)</f>
        <v>45809</v>
      </c>
      <c r="N967" s="47" t="str">
        <f>IF(B967="",N966,B967)</f>
        <v>Quorn Equity Inc</v>
      </c>
    </row>
    <row r="968" spans="1:14" ht="15.75" x14ac:dyDescent="0.5">
      <c r="A968" s="7"/>
      <c r="B968" s="26"/>
      <c r="C968" s="26"/>
      <c r="D968" s="19">
        <v>14156.73</v>
      </c>
      <c r="E968" s="13" t="s">
        <v>1197</v>
      </c>
      <c r="F968" s="27">
        <v>45812</v>
      </c>
      <c r="G968" s="27">
        <v>45622</v>
      </c>
      <c r="H968" s="14">
        <v>54364.66</v>
      </c>
      <c r="I968" s="15">
        <v>1</v>
      </c>
      <c r="J968" s="13" t="s">
        <v>336</v>
      </c>
      <c r="K968" s="36">
        <f>D968*VLOOKUP(L968,Assumptions!$B$5:$C$11,2,FALSE)</f>
        <v>470.00343599999997</v>
      </c>
      <c r="L968" s="39" t="s">
        <v>4888</v>
      </c>
      <c r="M968" s="46">
        <f>DATE(YEAR(F968),MONTH(F968),1)</f>
        <v>45809</v>
      </c>
      <c r="N968" s="47" t="str">
        <f>IF(B968="",N967,B968)</f>
        <v>Quorn Equity Inc</v>
      </c>
    </row>
    <row r="969" spans="1:14" ht="15.75" x14ac:dyDescent="0.5">
      <c r="A969" s="7"/>
      <c r="B969" s="26"/>
      <c r="C969" s="26"/>
      <c r="D969" s="19">
        <v>19445.28</v>
      </c>
      <c r="E969" s="13" t="s">
        <v>1198</v>
      </c>
      <c r="F969" s="27">
        <v>45812</v>
      </c>
      <c r="G969" s="27">
        <v>45622</v>
      </c>
      <c r="H969" s="14">
        <v>37452.61</v>
      </c>
      <c r="I969" s="15">
        <v>1</v>
      </c>
      <c r="J969" s="13" t="s">
        <v>322</v>
      </c>
      <c r="K969" s="36">
        <f>D969*VLOOKUP(L969,Assumptions!$B$5:$C$11,2,FALSE)</f>
        <v>645.58329600000002</v>
      </c>
      <c r="L969" s="39" t="s">
        <v>4888</v>
      </c>
      <c r="M969" s="46">
        <f>DATE(YEAR(F969),MONTH(F969),1)</f>
        <v>45809</v>
      </c>
      <c r="N969" s="47" t="str">
        <f>IF(B969="",N968,B969)</f>
        <v>Quorn Equity Inc</v>
      </c>
    </row>
    <row r="970" spans="1:14" ht="15.75" x14ac:dyDescent="0.5">
      <c r="A970" s="7"/>
      <c r="B970" s="26"/>
      <c r="C970" s="26"/>
      <c r="D970" s="14">
        <v>6108.42</v>
      </c>
      <c r="E970" s="13" t="s">
        <v>1198</v>
      </c>
      <c r="F970" s="27">
        <v>45819</v>
      </c>
      <c r="G970" s="27">
        <v>45622</v>
      </c>
      <c r="H970" s="14">
        <v>40759.550000000003</v>
      </c>
      <c r="I970" s="15">
        <v>1</v>
      </c>
      <c r="J970" s="13" t="s">
        <v>322</v>
      </c>
      <c r="K970" s="36">
        <f>D970*VLOOKUP(L970,Assumptions!$B$5:$C$11,2,FALSE)</f>
        <v>6108.42</v>
      </c>
      <c r="L970" s="39" t="s">
        <v>4883</v>
      </c>
      <c r="M970" s="46">
        <f>DATE(YEAR(F970),MONTH(F970),1)</f>
        <v>45809</v>
      </c>
      <c r="N970" s="47" t="str">
        <f>IF(B970="",N969,B970)</f>
        <v>Quorn Equity Inc</v>
      </c>
    </row>
    <row r="971" spans="1:14" ht="15.75" x14ac:dyDescent="0.5">
      <c r="A971" s="7"/>
      <c r="B971" s="26"/>
      <c r="C971" s="26"/>
      <c r="D971" s="14">
        <v>5293.93</v>
      </c>
      <c r="E971" s="13" t="s">
        <v>1197</v>
      </c>
      <c r="F971" s="27">
        <v>45819</v>
      </c>
      <c r="G971" s="27">
        <v>45622</v>
      </c>
      <c r="H971" s="14">
        <v>59047.87</v>
      </c>
      <c r="I971" s="15">
        <v>1</v>
      </c>
      <c r="J971" s="13" t="s">
        <v>336</v>
      </c>
      <c r="K971" s="36">
        <f>D971*VLOOKUP(L971,Assumptions!$B$5:$C$11,2,FALSE)</f>
        <v>5293.93</v>
      </c>
      <c r="L971" s="39" t="s">
        <v>4883</v>
      </c>
      <c r="M971" s="46">
        <f>DATE(YEAR(F971),MONTH(F971),1)</f>
        <v>45809</v>
      </c>
      <c r="N971" s="47" t="str">
        <f>IF(B971="",N970,B971)</f>
        <v>Quorn Equity Inc</v>
      </c>
    </row>
    <row r="972" spans="1:14" ht="15.75" x14ac:dyDescent="0.5">
      <c r="A972" s="7"/>
      <c r="B972" s="26"/>
      <c r="C972" s="26"/>
      <c r="D972" s="14">
        <v>5320.56</v>
      </c>
      <c r="E972" s="13" t="s">
        <v>1192</v>
      </c>
      <c r="F972" s="27">
        <v>45819</v>
      </c>
      <c r="G972" s="27">
        <v>45622</v>
      </c>
      <c r="H972" s="14">
        <v>52086.38</v>
      </c>
      <c r="I972" s="15">
        <v>1</v>
      </c>
      <c r="J972" s="13" t="s">
        <v>335</v>
      </c>
      <c r="K972" s="36">
        <f>D972*VLOOKUP(L972,Assumptions!$B$5:$C$11,2,FALSE)</f>
        <v>5320.56</v>
      </c>
      <c r="L972" s="39" t="s">
        <v>4883</v>
      </c>
      <c r="M972" s="46">
        <f>DATE(YEAR(F972),MONTH(F972),1)</f>
        <v>45809</v>
      </c>
      <c r="N972" s="47" t="str">
        <f>IF(B972="",N971,B972)</f>
        <v>Quorn Equity Inc</v>
      </c>
    </row>
    <row r="973" spans="1:14" ht="15.75" x14ac:dyDescent="0.5">
      <c r="A973" s="7"/>
      <c r="B973" s="26"/>
      <c r="C973" s="26"/>
      <c r="D973" s="14">
        <v>5666.16</v>
      </c>
      <c r="E973" s="13" t="s">
        <v>1193</v>
      </c>
      <c r="F973" s="27">
        <v>45819</v>
      </c>
      <c r="G973" s="27">
        <v>45622</v>
      </c>
      <c r="H973" s="14">
        <v>40562.86</v>
      </c>
      <c r="I973" s="15">
        <v>1</v>
      </c>
      <c r="J973" s="13" t="s">
        <v>334</v>
      </c>
      <c r="K973" s="36">
        <f>D973*VLOOKUP(L973,Assumptions!$B$5:$C$11,2,FALSE)</f>
        <v>5666.16</v>
      </c>
      <c r="L973" s="39" t="s">
        <v>4883</v>
      </c>
      <c r="M973" s="46">
        <f>DATE(YEAR(F973),MONTH(F973),1)</f>
        <v>45809</v>
      </c>
      <c r="N973" s="47" t="str">
        <f>IF(B973="",N972,B973)</f>
        <v>Quorn Equity Inc</v>
      </c>
    </row>
    <row r="974" spans="1:14" ht="15.75" x14ac:dyDescent="0.5">
      <c r="A974" s="7"/>
      <c r="B974" s="26"/>
      <c r="C974" s="26"/>
      <c r="D974" s="14">
        <v>6866</v>
      </c>
      <c r="E974" s="13" t="s">
        <v>1194</v>
      </c>
      <c r="F974" s="27">
        <v>45819</v>
      </c>
      <c r="G974" s="27">
        <v>45622</v>
      </c>
      <c r="H974" s="14">
        <v>38579.879999999997</v>
      </c>
      <c r="I974" s="15">
        <v>1</v>
      </c>
      <c r="J974" s="13" t="s">
        <v>333</v>
      </c>
      <c r="K974" s="36">
        <f>D974*VLOOKUP(L974,Assumptions!$B$5:$C$11,2,FALSE)</f>
        <v>6866</v>
      </c>
      <c r="L974" s="39" t="s">
        <v>4883</v>
      </c>
      <c r="M974" s="46">
        <f>DATE(YEAR(F974),MONTH(F974),1)</f>
        <v>45809</v>
      </c>
      <c r="N974" s="47" t="str">
        <f>IF(B974="",N973,B974)</f>
        <v>Quorn Equity Inc</v>
      </c>
    </row>
    <row r="975" spans="1:14" ht="15.75" x14ac:dyDescent="0.5">
      <c r="A975" s="7"/>
      <c r="B975" s="26"/>
      <c r="C975" s="26"/>
      <c r="D975" s="14">
        <v>8083.66</v>
      </c>
      <c r="E975" s="13" t="s">
        <v>1191</v>
      </c>
      <c r="F975" s="27">
        <v>45819</v>
      </c>
      <c r="G975" s="27">
        <v>45622</v>
      </c>
      <c r="H975" s="14">
        <v>55874.89</v>
      </c>
      <c r="I975" s="15">
        <v>2</v>
      </c>
      <c r="J975" s="13" t="s">
        <v>300</v>
      </c>
      <c r="K975" s="36">
        <f>D975*VLOOKUP(L975,Assumptions!$B$5:$C$11,2,FALSE)</f>
        <v>8083.66</v>
      </c>
      <c r="L975" s="39" t="s">
        <v>4883</v>
      </c>
      <c r="M975" s="46">
        <f>DATE(YEAR(F975),MONTH(F975),1)</f>
        <v>45809</v>
      </c>
      <c r="N975" s="47" t="str">
        <f>IF(B975="",N974,B975)</f>
        <v>Quorn Equity Inc</v>
      </c>
    </row>
    <row r="976" spans="1:14" ht="15.75" x14ac:dyDescent="0.5">
      <c r="A976" s="7"/>
      <c r="B976" s="26"/>
      <c r="C976" s="26"/>
      <c r="D976" s="14">
        <v>5100.17</v>
      </c>
      <c r="E976" s="13" t="s">
        <v>1195</v>
      </c>
      <c r="F976" s="27">
        <v>45819</v>
      </c>
      <c r="G976" s="27">
        <v>45622</v>
      </c>
      <c r="H976" s="14">
        <v>37454.620000000003</v>
      </c>
      <c r="I976" s="15">
        <v>1</v>
      </c>
      <c r="J976" s="13" t="s">
        <v>328</v>
      </c>
      <c r="K976" s="36">
        <f>D976*VLOOKUP(L976,Assumptions!$B$5:$C$11,2,FALSE)</f>
        <v>5100.17</v>
      </c>
      <c r="L976" s="39" t="s">
        <v>4883</v>
      </c>
      <c r="M976" s="46">
        <f>DATE(YEAR(F976),MONTH(F976),1)</f>
        <v>45809</v>
      </c>
      <c r="N976" s="47" t="str">
        <f>IF(B976="",N975,B976)</f>
        <v>Quorn Equity Inc</v>
      </c>
    </row>
    <row r="977" spans="1:14" ht="15.75" x14ac:dyDescent="0.5">
      <c r="A977" s="7"/>
      <c r="B977" s="26"/>
      <c r="C977" s="26"/>
      <c r="D977" s="14">
        <v>8256.41</v>
      </c>
      <c r="E977" s="13" t="s">
        <v>1191</v>
      </c>
      <c r="F977" s="27">
        <v>45819</v>
      </c>
      <c r="G977" s="27">
        <v>45622</v>
      </c>
      <c r="H977" s="14">
        <v>56612.47</v>
      </c>
      <c r="I977" s="15">
        <v>2</v>
      </c>
      <c r="J977" s="13" t="s">
        <v>300</v>
      </c>
      <c r="K977" s="36">
        <f>D977*VLOOKUP(L977,Assumptions!$B$5:$C$11,2,FALSE)</f>
        <v>8256.41</v>
      </c>
      <c r="L977" s="39" t="s">
        <v>4883</v>
      </c>
      <c r="M977" s="46">
        <f>DATE(YEAR(F977),MONTH(F977),1)</f>
        <v>45809</v>
      </c>
      <c r="N977" s="47" t="str">
        <f>IF(B977="",N976,B977)</f>
        <v>Quorn Equity Inc</v>
      </c>
    </row>
    <row r="978" spans="1:14" ht="15.75" x14ac:dyDescent="0.5">
      <c r="A978" s="7"/>
      <c r="B978" s="26"/>
      <c r="C978" s="26"/>
      <c r="D978" s="14">
        <v>6604.51</v>
      </c>
      <c r="E978" s="13" t="s">
        <v>1199</v>
      </c>
      <c r="F978" s="27">
        <v>45992</v>
      </c>
      <c r="G978" s="27">
        <v>45622</v>
      </c>
      <c r="H978" s="14">
        <v>37105.03</v>
      </c>
      <c r="I978" s="15">
        <v>1</v>
      </c>
      <c r="J978" s="13" t="s">
        <v>335</v>
      </c>
      <c r="K978" s="36">
        <f>D978*VLOOKUP(L978,Assumptions!$B$5:$C$11,2,FALSE)</f>
        <v>6604.51</v>
      </c>
      <c r="L978" s="39" t="s">
        <v>4883</v>
      </c>
      <c r="M978" s="46">
        <f>DATE(YEAR(F978),MONTH(F978),1)</f>
        <v>45992</v>
      </c>
      <c r="N978" s="47" t="str">
        <f>IF(B978="",N977,B978)</f>
        <v>Quorn Equity Inc</v>
      </c>
    </row>
    <row r="979" spans="1:14" ht="15.75" x14ac:dyDescent="0.5">
      <c r="A979" s="7"/>
      <c r="B979" s="26"/>
      <c r="C979" s="26"/>
      <c r="D979" s="14">
        <v>8830.4500000000007</v>
      </c>
      <c r="E979" s="13" t="s">
        <v>1200</v>
      </c>
      <c r="F979" s="27">
        <v>45992</v>
      </c>
      <c r="G979" s="27">
        <v>45622</v>
      </c>
      <c r="H979" s="14">
        <v>39927.300000000003</v>
      </c>
      <c r="I979" s="15">
        <v>1</v>
      </c>
      <c r="J979" s="13" t="s">
        <v>322</v>
      </c>
      <c r="K979" s="36">
        <f>D979*VLOOKUP(L979,Assumptions!$B$5:$C$11,2,FALSE)</f>
        <v>8830.4500000000007</v>
      </c>
      <c r="L979" s="39" t="s">
        <v>4883</v>
      </c>
      <c r="M979" s="46">
        <f>DATE(YEAR(F979),MONTH(F979),1)</f>
        <v>45992</v>
      </c>
      <c r="N979" s="47" t="str">
        <f>IF(B979="",N978,B979)</f>
        <v>Quorn Equity Inc</v>
      </c>
    </row>
    <row r="980" spans="1:14" ht="15.75" x14ac:dyDescent="0.5">
      <c r="A980" s="7"/>
      <c r="B980" s="26"/>
      <c r="C980" s="26"/>
      <c r="D980" s="14">
        <v>8737.84</v>
      </c>
      <c r="E980" s="13" t="s">
        <v>1201</v>
      </c>
      <c r="F980" s="27">
        <v>45992</v>
      </c>
      <c r="G980" s="27">
        <v>45622</v>
      </c>
      <c r="H980" s="14">
        <v>37850.26</v>
      </c>
      <c r="I980" s="15">
        <v>1</v>
      </c>
      <c r="J980" s="13" t="s">
        <v>336</v>
      </c>
      <c r="K980" s="36">
        <f>D980*VLOOKUP(L980,Assumptions!$B$5:$C$11,2,FALSE)</f>
        <v>8737.84</v>
      </c>
      <c r="L980" s="39" t="s">
        <v>4883</v>
      </c>
      <c r="M980" s="46">
        <f>DATE(YEAR(F980),MONTH(F980),1)</f>
        <v>45992</v>
      </c>
      <c r="N980" s="47" t="str">
        <f>IF(B980="",N979,B980)</f>
        <v>Quorn Equity Inc</v>
      </c>
    </row>
    <row r="981" spans="1:14" ht="15.75" x14ac:dyDescent="0.5">
      <c r="A981" s="7"/>
      <c r="B981" s="26"/>
      <c r="C981" s="26"/>
      <c r="D981" s="14">
        <v>8216.4</v>
      </c>
      <c r="E981" s="13" t="s">
        <v>1202</v>
      </c>
      <c r="F981" s="27">
        <v>45992</v>
      </c>
      <c r="G981" s="27">
        <v>45622</v>
      </c>
      <c r="H981" s="14">
        <v>54640.78</v>
      </c>
      <c r="I981" s="15">
        <v>2</v>
      </c>
      <c r="J981" s="13" t="s">
        <v>300</v>
      </c>
      <c r="K981" s="36">
        <f>D981*VLOOKUP(L981,Assumptions!$B$5:$C$11,2,FALSE)</f>
        <v>8216.4</v>
      </c>
      <c r="L981" s="39" t="s">
        <v>4883</v>
      </c>
      <c r="M981" s="46">
        <f>DATE(YEAR(F981),MONTH(F981),1)</f>
        <v>45992</v>
      </c>
      <c r="N981" s="47" t="str">
        <f>IF(B981="",N980,B981)</f>
        <v>Quorn Equity Inc</v>
      </c>
    </row>
    <row r="982" spans="1:14" ht="15.75" x14ac:dyDescent="0.5">
      <c r="A982" s="7"/>
      <c r="B982" s="26"/>
      <c r="C982" s="26"/>
      <c r="D982" s="14">
        <v>7613.03</v>
      </c>
      <c r="E982" s="13" t="s">
        <v>1203</v>
      </c>
      <c r="F982" s="27">
        <v>45992</v>
      </c>
      <c r="G982" s="27">
        <v>45622</v>
      </c>
      <c r="H982" s="14">
        <v>55148.63</v>
      </c>
      <c r="I982" s="15">
        <v>1</v>
      </c>
      <c r="J982" s="13" t="s">
        <v>328</v>
      </c>
      <c r="K982" s="36">
        <f>D982*VLOOKUP(L982,Assumptions!$B$5:$C$11,2,FALSE)</f>
        <v>7613.03</v>
      </c>
      <c r="L982" s="39" t="s">
        <v>4883</v>
      </c>
      <c r="M982" s="46">
        <f>DATE(YEAR(F982),MONTH(F982),1)</f>
        <v>45992</v>
      </c>
      <c r="N982" s="47" t="str">
        <f>IF(B982="",N981,B982)</f>
        <v>Quorn Equity Inc</v>
      </c>
    </row>
    <row r="983" spans="1:14" ht="15.75" x14ac:dyDescent="0.5">
      <c r="A983" s="7"/>
      <c r="B983" s="26"/>
      <c r="C983" s="26"/>
      <c r="D983" s="14">
        <v>7743.45</v>
      </c>
      <c r="E983" s="13" t="s">
        <v>1204</v>
      </c>
      <c r="F983" s="27">
        <v>45992</v>
      </c>
      <c r="G983" s="27">
        <v>45622</v>
      </c>
      <c r="H983" s="14">
        <v>45757.23</v>
      </c>
      <c r="I983" s="15">
        <v>4</v>
      </c>
      <c r="J983" s="13" t="s">
        <v>305</v>
      </c>
      <c r="K983" s="36">
        <f>D983*VLOOKUP(L983,Assumptions!$B$5:$C$11,2,FALSE)</f>
        <v>7743.45</v>
      </c>
      <c r="L983" s="39" t="s">
        <v>4883</v>
      </c>
      <c r="M983" s="46">
        <f>DATE(YEAR(F983),MONTH(F983),1)</f>
        <v>45992</v>
      </c>
      <c r="N983" s="47" t="str">
        <f>IF(B983="",N982,B983)</f>
        <v>Quorn Equity Inc</v>
      </c>
    </row>
    <row r="984" spans="1:14" ht="15.75" x14ac:dyDescent="0.5">
      <c r="A984" s="7"/>
      <c r="B984" s="26"/>
      <c r="C984" s="26"/>
      <c r="D984" s="14">
        <v>7473.45</v>
      </c>
      <c r="E984" s="13" t="s">
        <v>1205</v>
      </c>
      <c r="F984" s="27">
        <v>45992</v>
      </c>
      <c r="G984" s="27">
        <v>45622</v>
      </c>
      <c r="H984" s="14">
        <v>58239.94</v>
      </c>
      <c r="I984" s="15">
        <v>1</v>
      </c>
      <c r="J984" s="13" t="s">
        <v>333</v>
      </c>
      <c r="K984" s="36">
        <f>D984*VLOOKUP(L984,Assumptions!$B$5:$C$11,2,FALSE)</f>
        <v>7473.45</v>
      </c>
      <c r="L984" s="39" t="s">
        <v>4883</v>
      </c>
      <c r="M984" s="46">
        <f>DATE(YEAR(F984),MONTH(F984),1)</f>
        <v>45992</v>
      </c>
      <c r="N984" s="47" t="str">
        <f>IF(B984="",N983,B984)</f>
        <v>Quorn Equity Inc</v>
      </c>
    </row>
    <row r="985" spans="1:14" ht="15.75" x14ac:dyDescent="0.5">
      <c r="A985" s="7"/>
      <c r="B985" s="26"/>
      <c r="C985" s="26"/>
      <c r="D985" s="14">
        <v>5285.91</v>
      </c>
      <c r="E985" s="13" t="s">
        <v>1206</v>
      </c>
      <c r="F985" s="27">
        <v>45992</v>
      </c>
      <c r="G985" s="27">
        <v>45622</v>
      </c>
      <c r="H985" s="14">
        <v>56779.18</v>
      </c>
      <c r="I985" s="15">
        <v>1</v>
      </c>
      <c r="J985" s="13" t="s">
        <v>334</v>
      </c>
      <c r="K985" s="36">
        <f>D985*VLOOKUP(L985,Assumptions!$B$5:$C$11,2,FALSE)</f>
        <v>5285.91</v>
      </c>
      <c r="L985" s="39" t="s">
        <v>4883</v>
      </c>
      <c r="M985" s="46">
        <f>DATE(YEAR(F985),MONTH(F985),1)</f>
        <v>45992</v>
      </c>
      <c r="N985" s="47" t="str">
        <f>IF(B985="",N984,B985)</f>
        <v>Quorn Equity Inc</v>
      </c>
    </row>
    <row r="986" spans="1:14" ht="15.75" x14ac:dyDescent="0.5">
      <c r="A986" s="7"/>
      <c r="B986" s="25" t="s">
        <v>103</v>
      </c>
      <c r="C986" s="25"/>
      <c r="D986" s="14">
        <v>0</v>
      </c>
      <c r="E986" s="13" t="s">
        <v>1207</v>
      </c>
      <c r="F986" s="27">
        <v>44216</v>
      </c>
      <c r="G986" s="27">
        <v>44119</v>
      </c>
      <c r="H986" s="14">
        <v>1245976.27</v>
      </c>
      <c r="I986" s="15">
        <v>1</v>
      </c>
      <c r="J986" s="13" t="s">
        <v>340</v>
      </c>
      <c r="K986" s="36">
        <f>D986*VLOOKUP(L986,Assumptions!$B$5:$C$11,2,FALSE)</f>
        <v>0</v>
      </c>
      <c r="L986" s="39" t="s">
        <v>4883</v>
      </c>
      <c r="M986" s="46">
        <f>DATE(YEAR(F986),MONTH(F986),1)</f>
        <v>44197</v>
      </c>
      <c r="N986" s="47" t="str">
        <f>IF(B986="",N985,B986)</f>
        <v>Hawthorn Management</v>
      </c>
    </row>
    <row r="987" spans="1:14" ht="15.75" x14ac:dyDescent="0.5">
      <c r="A987" s="7"/>
      <c r="B987" s="26"/>
      <c r="C987" s="26"/>
      <c r="D987" s="14">
        <v>0</v>
      </c>
      <c r="E987" s="13" t="s">
        <v>1208</v>
      </c>
      <c r="F987" s="27">
        <v>44306</v>
      </c>
      <c r="G987" s="27">
        <v>44119</v>
      </c>
      <c r="H987" s="14">
        <v>1392268.61</v>
      </c>
      <c r="I987" s="15">
        <v>1</v>
      </c>
      <c r="J987" s="13" t="s">
        <v>340</v>
      </c>
      <c r="K987" s="36">
        <f>D987*VLOOKUP(L987,Assumptions!$B$5:$C$11,2,FALSE)</f>
        <v>0</v>
      </c>
      <c r="L987" s="39" t="s">
        <v>4883</v>
      </c>
      <c r="M987" s="46">
        <f>DATE(YEAR(F987),MONTH(F987),1)</f>
        <v>44287</v>
      </c>
      <c r="N987" s="47" t="str">
        <f>IF(B987="",N986,B987)</f>
        <v>Hawthorn Management</v>
      </c>
    </row>
    <row r="988" spans="1:14" ht="15.75" x14ac:dyDescent="0.5">
      <c r="A988" s="7"/>
      <c r="B988" s="26"/>
      <c r="C988" s="26"/>
      <c r="D988" s="14">
        <v>0</v>
      </c>
      <c r="E988" s="13" t="s">
        <v>1209</v>
      </c>
      <c r="F988" s="27">
        <v>44378</v>
      </c>
      <c r="G988" s="27">
        <v>44119</v>
      </c>
      <c r="H988" s="14">
        <v>1236536.1599999999</v>
      </c>
      <c r="I988" s="15">
        <v>1</v>
      </c>
      <c r="J988" s="13" t="s">
        <v>340</v>
      </c>
      <c r="K988" s="36">
        <f>D988*VLOOKUP(L988,Assumptions!$B$5:$C$11,2,FALSE)</f>
        <v>0</v>
      </c>
      <c r="L988" s="39" t="s">
        <v>4883</v>
      </c>
      <c r="M988" s="46">
        <f>DATE(YEAR(F988),MONTH(F988),1)</f>
        <v>44378</v>
      </c>
      <c r="N988" s="47" t="str">
        <f>IF(B988="",N987,B988)</f>
        <v>Hawthorn Management</v>
      </c>
    </row>
    <row r="989" spans="1:14" ht="15.75" x14ac:dyDescent="0.5">
      <c r="A989" s="7"/>
      <c r="B989" s="26"/>
      <c r="C989" s="26"/>
      <c r="D989" s="14">
        <v>49009.41</v>
      </c>
      <c r="E989" s="13" t="s">
        <v>1210</v>
      </c>
      <c r="F989" s="27">
        <v>44402</v>
      </c>
      <c r="G989" s="27">
        <v>44173</v>
      </c>
      <c r="H989" s="14">
        <v>1178499.82</v>
      </c>
      <c r="I989" s="15">
        <v>8</v>
      </c>
      <c r="J989" s="13" t="s">
        <v>300</v>
      </c>
      <c r="K989" s="36">
        <f>D989*VLOOKUP(L989,Assumptions!$B$5:$C$11,2,FALSE)</f>
        <v>49009.41</v>
      </c>
      <c r="L989" s="39" t="s">
        <v>4883</v>
      </c>
      <c r="M989" s="46">
        <f>DATE(YEAR(F989),MONTH(F989),1)</f>
        <v>44378</v>
      </c>
      <c r="N989" s="47" t="str">
        <f>IF(B989="",N988,B989)</f>
        <v>Hawthorn Management</v>
      </c>
    </row>
    <row r="990" spans="1:14" ht="15.75" x14ac:dyDescent="0.5">
      <c r="A990" s="7"/>
      <c r="B990" s="26"/>
      <c r="C990" s="26"/>
      <c r="D990" s="14">
        <v>60386.58</v>
      </c>
      <c r="E990" s="13" t="s">
        <v>1210</v>
      </c>
      <c r="F990" s="27">
        <v>44402</v>
      </c>
      <c r="G990" s="27">
        <v>44173</v>
      </c>
      <c r="H990" s="14">
        <v>1323683.7</v>
      </c>
      <c r="I990" s="15">
        <v>8</v>
      </c>
      <c r="J990" s="13" t="s">
        <v>300</v>
      </c>
      <c r="K990" s="36">
        <f>D990*VLOOKUP(L990,Assumptions!$B$5:$C$11,2,FALSE)</f>
        <v>60386.58</v>
      </c>
      <c r="L990" s="39" t="s">
        <v>4883</v>
      </c>
      <c r="M990" s="46">
        <f>DATE(YEAR(F990),MONTH(F990),1)</f>
        <v>44378</v>
      </c>
      <c r="N990" s="47" t="str">
        <f>IF(B990="",N989,B990)</f>
        <v>Hawthorn Management</v>
      </c>
    </row>
    <row r="991" spans="1:14" ht="15.75" x14ac:dyDescent="0.5">
      <c r="A991" s="7"/>
      <c r="B991" s="26"/>
      <c r="C991" s="26"/>
      <c r="D991" s="14">
        <v>75701.98</v>
      </c>
      <c r="E991" s="13" t="s">
        <v>1211</v>
      </c>
      <c r="F991" s="27">
        <v>44402</v>
      </c>
      <c r="G991" s="27">
        <v>44173</v>
      </c>
      <c r="H991" s="14">
        <v>1453165.52</v>
      </c>
      <c r="I991" s="15">
        <v>23</v>
      </c>
      <c r="J991" s="13" t="s">
        <v>305</v>
      </c>
      <c r="K991" s="36">
        <f>D991*VLOOKUP(L991,Assumptions!$B$5:$C$11,2,FALSE)</f>
        <v>75701.98</v>
      </c>
      <c r="L991" s="39" t="s">
        <v>4883</v>
      </c>
      <c r="M991" s="46">
        <f>DATE(YEAR(F991),MONTH(F991),1)</f>
        <v>44378</v>
      </c>
      <c r="N991" s="47" t="str">
        <f>IF(B991="",N990,B991)</f>
        <v>Hawthorn Management</v>
      </c>
    </row>
    <row r="992" spans="1:14" ht="15.75" x14ac:dyDescent="0.5">
      <c r="A992" s="7"/>
      <c r="B992" s="26"/>
      <c r="C992" s="26"/>
      <c r="D992" s="14">
        <v>68290.8</v>
      </c>
      <c r="E992" s="13" t="s">
        <v>1212</v>
      </c>
      <c r="F992" s="27">
        <v>44402</v>
      </c>
      <c r="G992" s="27">
        <v>44173</v>
      </c>
      <c r="H992" s="14">
        <v>1547266.23</v>
      </c>
      <c r="I992" s="15">
        <v>23</v>
      </c>
      <c r="J992" s="13" t="s">
        <v>301</v>
      </c>
      <c r="K992" s="36">
        <f>D992*VLOOKUP(L992,Assumptions!$B$5:$C$11,2,FALSE)</f>
        <v>68290.8</v>
      </c>
      <c r="L992" s="39" t="s">
        <v>4883</v>
      </c>
      <c r="M992" s="46">
        <f>DATE(YEAR(F992),MONTH(F992),1)</f>
        <v>44378</v>
      </c>
      <c r="N992" s="47" t="str">
        <f>IF(B992="",N991,B992)</f>
        <v>Hawthorn Management</v>
      </c>
    </row>
    <row r="993" spans="1:14" ht="15.75" x14ac:dyDescent="0.5">
      <c r="A993" s="7"/>
      <c r="B993" s="26"/>
      <c r="C993" s="26"/>
      <c r="D993" s="14">
        <v>73592.990000000005</v>
      </c>
      <c r="E993" s="13" t="s">
        <v>1209</v>
      </c>
      <c r="F993" s="27">
        <v>44402</v>
      </c>
      <c r="G993" s="27">
        <v>44173</v>
      </c>
      <c r="H993" s="14">
        <v>1266829.6599999999</v>
      </c>
      <c r="I993" s="15">
        <v>5</v>
      </c>
      <c r="J993" s="13" t="s">
        <v>340</v>
      </c>
      <c r="K993" s="36">
        <f>D993*VLOOKUP(L993,Assumptions!$B$5:$C$11,2,FALSE)</f>
        <v>73592.990000000005</v>
      </c>
      <c r="L993" s="39" t="s">
        <v>4883</v>
      </c>
      <c r="M993" s="46">
        <f>DATE(YEAR(F993),MONTH(F993),1)</f>
        <v>44378</v>
      </c>
      <c r="N993" s="47" t="str">
        <f>IF(B993="",N992,B993)</f>
        <v>Hawthorn Management</v>
      </c>
    </row>
    <row r="994" spans="1:14" ht="15.75" x14ac:dyDescent="0.5">
      <c r="A994" s="7"/>
      <c r="B994" s="26"/>
      <c r="C994" s="26"/>
      <c r="D994" s="14">
        <v>219905.96</v>
      </c>
      <c r="E994" s="13" t="s">
        <v>1210</v>
      </c>
      <c r="F994" s="27">
        <v>44402</v>
      </c>
      <c r="G994" s="27">
        <v>44173</v>
      </c>
      <c r="H994" s="14">
        <v>1253667.3600000001</v>
      </c>
      <c r="I994" s="15">
        <v>15</v>
      </c>
      <c r="J994" s="13" t="s">
        <v>300</v>
      </c>
      <c r="K994" s="36">
        <f>D994*VLOOKUP(L994,Assumptions!$B$5:$C$11,2,FALSE)</f>
        <v>219905.96</v>
      </c>
      <c r="L994" s="39" t="s">
        <v>4883</v>
      </c>
      <c r="M994" s="46">
        <f>DATE(YEAR(F994),MONTH(F994),1)</f>
        <v>44378</v>
      </c>
      <c r="N994" s="47" t="str">
        <f>IF(B994="",N993,B994)</f>
        <v>Hawthorn Management</v>
      </c>
    </row>
    <row r="995" spans="1:14" ht="15.75" x14ac:dyDescent="0.5">
      <c r="A995" s="7"/>
      <c r="B995" s="26"/>
      <c r="C995" s="26"/>
      <c r="D995" s="14">
        <v>156176.26</v>
      </c>
      <c r="E995" s="13" t="s">
        <v>1213</v>
      </c>
      <c r="F995" s="27">
        <v>44402</v>
      </c>
      <c r="G995" s="27">
        <v>44173</v>
      </c>
      <c r="H995" s="14">
        <v>1317624.6299999999</v>
      </c>
      <c r="I995" s="15">
        <v>15</v>
      </c>
      <c r="J995" s="13" t="s">
        <v>330</v>
      </c>
      <c r="K995" s="36">
        <f>D995*VLOOKUP(L995,Assumptions!$B$5:$C$11,2,FALSE)</f>
        <v>156176.26</v>
      </c>
      <c r="L995" s="39" t="s">
        <v>4883</v>
      </c>
      <c r="M995" s="46">
        <f>DATE(YEAR(F995),MONTH(F995),1)</f>
        <v>44378</v>
      </c>
      <c r="N995" s="47" t="str">
        <f>IF(B995="",N994,B995)</f>
        <v>Hawthorn Management</v>
      </c>
    </row>
    <row r="996" spans="1:14" ht="15.75" x14ac:dyDescent="0.5">
      <c r="A996" s="7"/>
      <c r="B996" s="26"/>
      <c r="C996" s="26"/>
      <c r="D996" s="14">
        <v>252352.11</v>
      </c>
      <c r="E996" s="13" t="s">
        <v>1210</v>
      </c>
      <c r="F996" s="27">
        <v>44402</v>
      </c>
      <c r="G996" s="27">
        <v>44173</v>
      </c>
      <c r="H996" s="14">
        <v>1062948.22</v>
      </c>
      <c r="I996" s="15">
        <v>15</v>
      </c>
      <c r="J996" s="13" t="s">
        <v>300</v>
      </c>
      <c r="K996" s="36">
        <f>D996*VLOOKUP(L996,Assumptions!$B$5:$C$11,2,FALSE)</f>
        <v>252352.11</v>
      </c>
      <c r="L996" s="39" t="s">
        <v>4883</v>
      </c>
      <c r="M996" s="46">
        <f>DATE(YEAR(F996),MONTH(F996),1)</f>
        <v>44378</v>
      </c>
      <c r="N996" s="47" t="str">
        <f>IF(B996="",N995,B996)</f>
        <v>Hawthorn Management</v>
      </c>
    </row>
    <row r="997" spans="1:14" ht="15.75" x14ac:dyDescent="0.5">
      <c r="A997" s="7"/>
      <c r="B997" s="26"/>
      <c r="C997" s="26"/>
      <c r="D997" s="14">
        <v>213275.32</v>
      </c>
      <c r="E997" s="13" t="s">
        <v>1213</v>
      </c>
      <c r="F997" s="27">
        <v>44402</v>
      </c>
      <c r="G997" s="27">
        <v>44173</v>
      </c>
      <c r="H997" s="14">
        <v>1606372.47</v>
      </c>
      <c r="I997" s="15">
        <v>30</v>
      </c>
      <c r="J997" s="13" t="s">
        <v>330</v>
      </c>
      <c r="K997" s="36">
        <f>D997*VLOOKUP(L997,Assumptions!$B$5:$C$11,2,FALSE)</f>
        <v>213275.32</v>
      </c>
      <c r="L997" s="39" t="s">
        <v>4883</v>
      </c>
      <c r="M997" s="46">
        <f>DATE(YEAR(F997),MONTH(F997),1)</f>
        <v>44378</v>
      </c>
      <c r="N997" s="47" t="str">
        <f>IF(B997="",N996,B997)</f>
        <v>Hawthorn Management</v>
      </c>
    </row>
    <row r="998" spans="1:14" ht="15.75" x14ac:dyDescent="0.5">
      <c r="A998" s="7"/>
      <c r="B998" s="26"/>
      <c r="C998" s="26"/>
      <c r="D998" s="14">
        <v>179613.43</v>
      </c>
      <c r="E998" s="13" t="s">
        <v>1210</v>
      </c>
      <c r="F998" s="27">
        <v>44402</v>
      </c>
      <c r="G998" s="27">
        <v>44173</v>
      </c>
      <c r="H998" s="14">
        <v>1502425.11</v>
      </c>
      <c r="I998" s="15">
        <v>15</v>
      </c>
      <c r="J998" s="13" t="s">
        <v>300</v>
      </c>
      <c r="K998" s="36">
        <f>D998*VLOOKUP(L998,Assumptions!$B$5:$C$11,2,FALSE)</f>
        <v>179613.43</v>
      </c>
      <c r="L998" s="39" t="s">
        <v>4883</v>
      </c>
      <c r="M998" s="46">
        <f>DATE(YEAR(F998),MONTH(F998),1)</f>
        <v>44378</v>
      </c>
      <c r="N998" s="47" t="str">
        <f>IF(B998="",N997,B998)</f>
        <v>Hawthorn Management</v>
      </c>
    </row>
    <row r="999" spans="1:14" ht="15.75" x14ac:dyDescent="0.5">
      <c r="A999" s="7"/>
      <c r="B999" s="26"/>
      <c r="C999" s="26"/>
      <c r="D999" s="14">
        <v>246290.54</v>
      </c>
      <c r="E999" s="13" t="s">
        <v>1212</v>
      </c>
      <c r="F999" s="27">
        <v>44402</v>
      </c>
      <c r="G999" s="27">
        <v>44173</v>
      </c>
      <c r="H999" s="14">
        <v>1476764.61</v>
      </c>
      <c r="I999" s="15">
        <v>1</v>
      </c>
      <c r="J999" s="13" t="s">
        <v>301</v>
      </c>
      <c r="K999" s="36">
        <f>D999*VLOOKUP(L999,Assumptions!$B$5:$C$11,2,FALSE)</f>
        <v>246290.54</v>
      </c>
      <c r="L999" s="39" t="s">
        <v>4883</v>
      </c>
      <c r="M999" s="46">
        <f>DATE(YEAR(F999),MONTH(F999),1)</f>
        <v>44378</v>
      </c>
      <c r="N999" s="47" t="str">
        <f>IF(B999="",N998,B999)</f>
        <v>Hawthorn Management</v>
      </c>
    </row>
    <row r="1000" spans="1:14" ht="15.75" x14ac:dyDescent="0.5">
      <c r="A1000" s="7"/>
      <c r="B1000" s="26"/>
      <c r="C1000" s="26"/>
      <c r="D1000" s="14">
        <v>220040.59</v>
      </c>
      <c r="E1000" s="13" t="s">
        <v>1211</v>
      </c>
      <c r="F1000" s="27">
        <v>44402</v>
      </c>
      <c r="G1000" s="27">
        <v>44173</v>
      </c>
      <c r="H1000" s="14">
        <v>1528579.05</v>
      </c>
      <c r="I1000" s="15">
        <v>133</v>
      </c>
      <c r="J1000" s="13" t="s">
        <v>305</v>
      </c>
      <c r="K1000" s="36">
        <f>D1000*VLOOKUP(L1000,Assumptions!$B$5:$C$11,2,FALSE)</f>
        <v>220040.59</v>
      </c>
      <c r="L1000" s="39" t="s">
        <v>4883</v>
      </c>
      <c r="M1000" s="46">
        <f>DATE(YEAR(F1000),MONTH(F1000),1)</f>
        <v>44378</v>
      </c>
      <c r="N1000" s="47" t="str">
        <f>IF(B1000="",N999,B1000)</f>
        <v>Hawthorn Management</v>
      </c>
    </row>
    <row r="1001" spans="1:14" ht="15.75" x14ac:dyDescent="0.5">
      <c r="A1001" s="7"/>
      <c r="B1001" s="26"/>
      <c r="C1001" s="26"/>
      <c r="D1001" s="14">
        <v>156777.1</v>
      </c>
      <c r="E1001" s="13" t="s">
        <v>1209</v>
      </c>
      <c r="F1001" s="27">
        <v>44402</v>
      </c>
      <c r="G1001" s="27">
        <v>44173</v>
      </c>
      <c r="H1001" s="14">
        <v>1095880.25</v>
      </c>
      <c r="I1001" s="15">
        <v>1</v>
      </c>
      <c r="J1001" s="13" t="s">
        <v>340</v>
      </c>
      <c r="K1001" s="36">
        <f>D1001*VLOOKUP(L1001,Assumptions!$B$5:$C$11,2,FALSE)</f>
        <v>156777.1</v>
      </c>
      <c r="L1001" s="39" t="s">
        <v>4883</v>
      </c>
      <c r="M1001" s="46">
        <f>DATE(YEAR(F1001),MONTH(F1001),1)</f>
        <v>44378</v>
      </c>
      <c r="N1001" s="47" t="str">
        <f>IF(B1001="",N1000,B1001)</f>
        <v>Hawthorn Management</v>
      </c>
    </row>
    <row r="1002" spans="1:14" ht="15.75" x14ac:dyDescent="0.5">
      <c r="A1002" s="7"/>
      <c r="B1002" s="26"/>
      <c r="C1002" s="26"/>
      <c r="D1002" s="14">
        <v>221992.58</v>
      </c>
      <c r="E1002" s="13" t="s">
        <v>1214</v>
      </c>
      <c r="F1002" s="27">
        <v>44402</v>
      </c>
      <c r="G1002" s="27">
        <v>44173</v>
      </c>
      <c r="H1002" s="14">
        <v>1028775.96</v>
      </c>
      <c r="I1002" s="15">
        <v>133</v>
      </c>
      <c r="J1002" s="13" t="s">
        <v>331</v>
      </c>
      <c r="K1002" s="36">
        <f>D1002*VLOOKUP(L1002,Assumptions!$B$5:$C$11,2,FALSE)</f>
        <v>221992.58</v>
      </c>
      <c r="L1002" s="39" t="s">
        <v>4883</v>
      </c>
      <c r="M1002" s="46">
        <f>DATE(YEAR(F1002),MONTH(F1002),1)</f>
        <v>44378</v>
      </c>
      <c r="N1002" s="47" t="str">
        <f>IF(B1002="",N1001,B1002)</f>
        <v>Hawthorn Management</v>
      </c>
    </row>
    <row r="1003" spans="1:14" ht="15.75" x14ac:dyDescent="0.5">
      <c r="A1003" s="7"/>
      <c r="B1003" s="26"/>
      <c r="C1003" s="26"/>
      <c r="D1003" s="14">
        <v>42590.32</v>
      </c>
      <c r="E1003" s="13" t="s">
        <v>1210</v>
      </c>
      <c r="F1003" s="27">
        <v>44381</v>
      </c>
      <c r="G1003" s="27">
        <v>44173</v>
      </c>
      <c r="H1003" s="14">
        <v>1111160.3200000001</v>
      </c>
      <c r="I1003" s="15">
        <v>11</v>
      </c>
      <c r="J1003" s="13" t="s">
        <v>300</v>
      </c>
      <c r="K1003" s="36">
        <f>D1003*VLOOKUP(L1003,Assumptions!$B$5:$C$11,2,FALSE)</f>
        <v>42590.32</v>
      </c>
      <c r="L1003" s="39" t="s">
        <v>4883</v>
      </c>
      <c r="M1003" s="46">
        <f>DATE(YEAR(F1003),MONTH(F1003),1)</f>
        <v>44378</v>
      </c>
      <c r="N1003" s="47" t="str">
        <f>IF(B1003="",N1002,B1003)</f>
        <v>Hawthorn Management</v>
      </c>
    </row>
    <row r="1004" spans="1:14" ht="15.75" x14ac:dyDescent="0.5">
      <c r="A1004" s="7"/>
      <c r="B1004" s="26"/>
      <c r="C1004" s="26"/>
      <c r="D1004" s="14">
        <v>53937.38</v>
      </c>
      <c r="E1004" s="13" t="s">
        <v>1212</v>
      </c>
      <c r="F1004" s="27">
        <v>44381</v>
      </c>
      <c r="G1004" s="27">
        <v>44173</v>
      </c>
      <c r="H1004" s="14">
        <v>1427578.94</v>
      </c>
      <c r="I1004" s="15">
        <v>25</v>
      </c>
      <c r="J1004" s="13" t="s">
        <v>301</v>
      </c>
      <c r="K1004" s="36">
        <f>D1004*VLOOKUP(L1004,Assumptions!$B$5:$C$11,2,FALSE)</f>
        <v>53937.38</v>
      </c>
      <c r="L1004" s="39" t="s">
        <v>4883</v>
      </c>
      <c r="M1004" s="46">
        <f>DATE(YEAR(F1004),MONTH(F1004),1)</f>
        <v>44378</v>
      </c>
      <c r="N1004" s="47" t="str">
        <f>IF(B1004="",N1003,B1004)</f>
        <v>Hawthorn Management</v>
      </c>
    </row>
    <row r="1005" spans="1:14" ht="15.75" x14ac:dyDescent="0.5">
      <c r="A1005" s="7"/>
      <c r="B1005" s="26"/>
      <c r="C1005" s="26"/>
      <c r="D1005" s="14">
        <v>41650.58</v>
      </c>
      <c r="E1005" s="13" t="s">
        <v>1214</v>
      </c>
      <c r="F1005" s="27">
        <v>44381</v>
      </c>
      <c r="G1005" s="27">
        <v>44173</v>
      </c>
      <c r="H1005" s="14">
        <v>1031232.07</v>
      </c>
      <c r="I1005" s="15">
        <v>23</v>
      </c>
      <c r="J1005" s="13" t="s">
        <v>331</v>
      </c>
      <c r="K1005" s="36">
        <f>D1005*VLOOKUP(L1005,Assumptions!$B$5:$C$11,2,FALSE)</f>
        <v>41650.58</v>
      </c>
      <c r="L1005" s="39" t="s">
        <v>4883</v>
      </c>
      <c r="M1005" s="46">
        <f>DATE(YEAR(F1005),MONTH(F1005),1)</f>
        <v>44378</v>
      </c>
      <c r="N1005" s="47" t="str">
        <f>IF(B1005="",N1004,B1005)</f>
        <v>Hawthorn Management</v>
      </c>
    </row>
    <row r="1006" spans="1:14" ht="15.75" x14ac:dyDescent="0.5">
      <c r="A1006" s="7"/>
      <c r="B1006" s="26"/>
      <c r="C1006" s="26"/>
      <c r="D1006" s="14">
        <v>58472.68</v>
      </c>
      <c r="E1006" s="13" t="s">
        <v>1211</v>
      </c>
      <c r="F1006" s="27">
        <v>44381</v>
      </c>
      <c r="G1006" s="27">
        <v>44173</v>
      </c>
      <c r="H1006" s="14">
        <v>1553480.96</v>
      </c>
      <c r="I1006" s="15">
        <v>23</v>
      </c>
      <c r="J1006" s="13" t="s">
        <v>305</v>
      </c>
      <c r="K1006" s="36">
        <f>D1006*VLOOKUP(L1006,Assumptions!$B$5:$C$11,2,FALSE)</f>
        <v>58472.68</v>
      </c>
      <c r="L1006" s="39" t="s">
        <v>4883</v>
      </c>
      <c r="M1006" s="46">
        <f>DATE(YEAR(F1006),MONTH(F1006),1)</f>
        <v>44378</v>
      </c>
      <c r="N1006" s="47" t="str">
        <f>IF(B1006="",N1005,B1006)</f>
        <v>Hawthorn Management</v>
      </c>
    </row>
    <row r="1007" spans="1:14" ht="15.75" x14ac:dyDescent="0.5">
      <c r="A1007" s="7"/>
      <c r="B1007" s="26"/>
      <c r="C1007" s="26"/>
      <c r="D1007" s="14">
        <v>35649.61</v>
      </c>
      <c r="E1007" s="13" t="s">
        <v>1209</v>
      </c>
      <c r="F1007" s="27">
        <v>44381</v>
      </c>
      <c r="G1007" s="27">
        <v>44173</v>
      </c>
      <c r="H1007" s="14">
        <v>1480866.32</v>
      </c>
      <c r="I1007" s="15">
        <v>5</v>
      </c>
      <c r="J1007" s="13" t="s">
        <v>340</v>
      </c>
      <c r="K1007" s="36">
        <f>D1007*VLOOKUP(L1007,Assumptions!$B$5:$C$11,2,FALSE)</f>
        <v>35649.61</v>
      </c>
      <c r="L1007" s="39" t="s">
        <v>4883</v>
      </c>
      <c r="M1007" s="46">
        <f>DATE(YEAR(F1007),MONTH(F1007),1)</f>
        <v>44378</v>
      </c>
      <c r="N1007" s="47" t="str">
        <f>IF(B1007="",N1006,B1007)</f>
        <v>Hawthorn Management</v>
      </c>
    </row>
    <row r="1008" spans="1:14" ht="15.75" x14ac:dyDescent="0.5">
      <c r="A1008" s="7"/>
      <c r="B1008" s="26"/>
      <c r="C1008" s="26"/>
      <c r="D1008" s="14">
        <v>6482.93</v>
      </c>
      <c r="E1008" s="13" t="s">
        <v>1215</v>
      </c>
      <c r="F1008" s="27">
        <v>44376</v>
      </c>
      <c r="G1008" s="27">
        <v>44173</v>
      </c>
      <c r="H1008" s="14">
        <v>1617489.73</v>
      </c>
      <c r="I1008" s="15">
        <v>2</v>
      </c>
      <c r="J1008" s="13" t="s">
        <v>300</v>
      </c>
      <c r="K1008" s="36">
        <f>D1008*VLOOKUP(L1008,Assumptions!$B$5:$C$11,2,FALSE)</f>
        <v>6482.93</v>
      </c>
      <c r="L1008" s="39" t="s">
        <v>4883</v>
      </c>
      <c r="M1008" s="46">
        <f>DATE(YEAR(F1008),MONTH(F1008),1)</f>
        <v>44348</v>
      </c>
      <c r="N1008" s="47" t="str">
        <f>IF(B1008="",N1007,B1008)</f>
        <v>Hawthorn Management</v>
      </c>
    </row>
    <row r="1009" spans="1:14" ht="15.75" x14ac:dyDescent="0.5">
      <c r="A1009" s="7"/>
      <c r="B1009" s="26"/>
      <c r="C1009" s="26"/>
      <c r="D1009" s="14">
        <v>0</v>
      </c>
      <c r="E1009" s="13" t="s">
        <v>1216</v>
      </c>
      <c r="F1009" s="27">
        <v>44270</v>
      </c>
      <c r="G1009" s="27">
        <v>44211</v>
      </c>
      <c r="H1009" s="14">
        <v>1409962.41</v>
      </c>
      <c r="I1009" s="15">
        <v>1</v>
      </c>
      <c r="J1009" s="13" t="s">
        <v>340</v>
      </c>
      <c r="K1009" s="36">
        <f>D1009*VLOOKUP(L1009,Assumptions!$B$5:$C$11,2,FALSE)</f>
        <v>0</v>
      </c>
      <c r="L1009" s="39" t="s">
        <v>4883</v>
      </c>
      <c r="M1009" s="46">
        <f>DATE(YEAR(F1009),MONTH(F1009),1)</f>
        <v>44256</v>
      </c>
      <c r="N1009" s="47" t="str">
        <f>IF(B1009="",N1008,B1009)</f>
        <v>Hawthorn Management</v>
      </c>
    </row>
    <row r="1010" spans="1:14" ht="15.75" x14ac:dyDescent="0.5">
      <c r="A1010" s="7"/>
      <c r="B1010" s="26"/>
      <c r="C1010" s="26"/>
      <c r="D1010" s="14">
        <v>0</v>
      </c>
      <c r="E1010" s="13" t="s">
        <v>1217</v>
      </c>
      <c r="F1010" s="27">
        <v>44248</v>
      </c>
      <c r="G1010" s="27">
        <v>44211</v>
      </c>
      <c r="H1010" s="14">
        <v>1183667.6499999999</v>
      </c>
      <c r="I1010" s="15">
        <v>1</v>
      </c>
      <c r="J1010" s="13" t="s">
        <v>340</v>
      </c>
      <c r="K1010" s="36">
        <f>D1010*VLOOKUP(L1010,Assumptions!$B$5:$C$11,2,FALSE)</f>
        <v>0</v>
      </c>
      <c r="L1010" s="39" t="s">
        <v>4883</v>
      </c>
      <c r="M1010" s="46">
        <f>DATE(YEAR(F1010),MONTH(F1010),1)</f>
        <v>44228</v>
      </c>
      <c r="N1010" s="47" t="str">
        <f>IF(B1010="",N1009,B1010)</f>
        <v>Hawthorn Management</v>
      </c>
    </row>
    <row r="1011" spans="1:14" ht="15.75" x14ac:dyDescent="0.5">
      <c r="A1011" s="7"/>
      <c r="B1011" s="26"/>
      <c r="C1011" s="26"/>
      <c r="D1011" s="14">
        <v>0</v>
      </c>
      <c r="E1011" s="13" t="s">
        <v>1208</v>
      </c>
      <c r="F1011" s="27">
        <v>44306</v>
      </c>
      <c r="G1011" s="27">
        <v>44211</v>
      </c>
      <c r="H1011" s="14">
        <v>1497679.78</v>
      </c>
      <c r="I1011" s="15">
        <v>1</v>
      </c>
      <c r="J1011" s="13" t="s">
        <v>340</v>
      </c>
      <c r="K1011" s="36">
        <f>D1011*VLOOKUP(L1011,Assumptions!$B$5:$C$11,2,FALSE)</f>
        <v>0</v>
      </c>
      <c r="L1011" s="39" t="s">
        <v>4883</v>
      </c>
      <c r="M1011" s="46">
        <f>DATE(YEAR(F1011),MONTH(F1011),1)</f>
        <v>44287</v>
      </c>
      <c r="N1011" s="47" t="str">
        <f>IF(B1011="",N1010,B1011)</f>
        <v>Hawthorn Management</v>
      </c>
    </row>
    <row r="1012" spans="1:14" ht="15.75" x14ac:dyDescent="0.5">
      <c r="A1012" s="7"/>
      <c r="B1012" s="26"/>
      <c r="C1012" s="26"/>
      <c r="D1012" s="14">
        <v>0</v>
      </c>
      <c r="E1012" s="13" t="s">
        <v>1216</v>
      </c>
      <c r="F1012" s="27">
        <v>44263</v>
      </c>
      <c r="G1012" s="27">
        <v>44211</v>
      </c>
      <c r="H1012" s="14">
        <v>1274669.07</v>
      </c>
      <c r="I1012" s="15">
        <v>1</v>
      </c>
      <c r="J1012" s="13" t="s">
        <v>340</v>
      </c>
      <c r="K1012" s="36">
        <f>D1012*VLOOKUP(L1012,Assumptions!$B$5:$C$11,2,FALSE)</f>
        <v>0</v>
      </c>
      <c r="L1012" s="39" t="s">
        <v>4883</v>
      </c>
      <c r="M1012" s="46">
        <f>DATE(YEAR(F1012),MONTH(F1012),1)</f>
        <v>44256</v>
      </c>
      <c r="N1012" s="47" t="str">
        <f>IF(B1012="",N1011,B1012)</f>
        <v>Hawthorn Management</v>
      </c>
    </row>
    <row r="1013" spans="1:14" ht="15.75" x14ac:dyDescent="0.5">
      <c r="A1013" s="7"/>
      <c r="B1013" s="26"/>
      <c r="C1013" s="26"/>
      <c r="D1013" s="14">
        <v>0</v>
      </c>
      <c r="E1013" s="13" t="s">
        <v>1217</v>
      </c>
      <c r="F1013" s="27">
        <v>44245</v>
      </c>
      <c r="G1013" s="27">
        <v>44211</v>
      </c>
      <c r="H1013" s="14">
        <v>1122277.4099999999</v>
      </c>
      <c r="I1013" s="15">
        <v>1</v>
      </c>
      <c r="J1013" s="13" t="s">
        <v>340</v>
      </c>
      <c r="K1013" s="36">
        <f>D1013*VLOOKUP(L1013,Assumptions!$B$5:$C$11,2,FALSE)</f>
        <v>0</v>
      </c>
      <c r="L1013" s="39" t="s">
        <v>4883</v>
      </c>
      <c r="M1013" s="46">
        <f>DATE(YEAR(F1013),MONTH(F1013),1)</f>
        <v>44228</v>
      </c>
      <c r="N1013" s="47" t="str">
        <f>IF(B1013="",N1012,B1013)</f>
        <v>Hawthorn Management</v>
      </c>
    </row>
    <row r="1014" spans="1:14" ht="15.75" x14ac:dyDescent="0.5">
      <c r="A1014" s="7"/>
      <c r="B1014" s="26"/>
      <c r="C1014" s="26"/>
      <c r="D1014" s="14">
        <v>0</v>
      </c>
      <c r="E1014" s="13" t="s">
        <v>1208</v>
      </c>
      <c r="F1014" s="27">
        <v>44305</v>
      </c>
      <c r="G1014" s="27">
        <v>44211</v>
      </c>
      <c r="H1014" s="14">
        <v>1117380.45</v>
      </c>
      <c r="I1014" s="15">
        <v>1</v>
      </c>
      <c r="J1014" s="13" t="s">
        <v>340</v>
      </c>
      <c r="K1014" s="36">
        <f>D1014*VLOOKUP(L1014,Assumptions!$B$5:$C$11,2,FALSE)</f>
        <v>0</v>
      </c>
      <c r="L1014" s="39" t="s">
        <v>4883</v>
      </c>
      <c r="M1014" s="46">
        <f>DATE(YEAR(F1014),MONTH(F1014),1)</f>
        <v>44287</v>
      </c>
      <c r="N1014" s="47" t="str">
        <f>IF(B1014="",N1013,B1014)</f>
        <v>Hawthorn Management</v>
      </c>
    </row>
    <row r="1015" spans="1:14" ht="15.75" x14ac:dyDescent="0.5">
      <c r="A1015" s="7"/>
      <c r="B1015" s="26"/>
      <c r="C1015" s="26"/>
      <c r="D1015" s="14">
        <v>0</v>
      </c>
      <c r="E1015" s="13" t="s">
        <v>1218</v>
      </c>
      <c r="F1015" s="27">
        <v>44321</v>
      </c>
      <c r="G1015" s="27">
        <v>44211</v>
      </c>
      <c r="H1015" s="14">
        <v>1309858.19</v>
      </c>
      <c r="I1015" s="15">
        <v>1</v>
      </c>
      <c r="J1015" s="13" t="s">
        <v>340</v>
      </c>
      <c r="K1015" s="36">
        <f>D1015*VLOOKUP(L1015,Assumptions!$B$5:$C$11,2,FALSE)</f>
        <v>0</v>
      </c>
      <c r="L1015" s="39" t="s">
        <v>4883</v>
      </c>
      <c r="M1015" s="46">
        <f>DATE(YEAR(F1015),MONTH(F1015),1)</f>
        <v>44317</v>
      </c>
      <c r="N1015" s="47" t="str">
        <f>IF(B1015="",N1014,B1015)</f>
        <v>Hawthorn Management</v>
      </c>
    </row>
    <row r="1016" spans="1:14" ht="15.75" x14ac:dyDescent="0.5">
      <c r="A1016" s="7"/>
      <c r="B1016" s="26"/>
      <c r="C1016" s="26"/>
      <c r="D1016" s="14">
        <v>0</v>
      </c>
      <c r="E1016" s="13" t="s">
        <v>1218</v>
      </c>
      <c r="F1016" s="27">
        <v>44328</v>
      </c>
      <c r="G1016" s="27">
        <v>44211</v>
      </c>
      <c r="H1016" s="14">
        <v>1642209.09</v>
      </c>
      <c r="I1016" s="15">
        <v>1</v>
      </c>
      <c r="J1016" s="13" t="s">
        <v>340</v>
      </c>
      <c r="K1016" s="36">
        <f>D1016*VLOOKUP(L1016,Assumptions!$B$5:$C$11,2,FALSE)</f>
        <v>0</v>
      </c>
      <c r="L1016" s="39" t="s">
        <v>4883</v>
      </c>
      <c r="M1016" s="46">
        <f>DATE(YEAR(F1016),MONTH(F1016),1)</f>
        <v>44317</v>
      </c>
      <c r="N1016" s="47" t="str">
        <f>IF(B1016="",N1015,B1016)</f>
        <v>Hawthorn Management</v>
      </c>
    </row>
    <row r="1017" spans="1:14" ht="15.75" x14ac:dyDescent="0.5">
      <c r="A1017" s="7"/>
      <c r="B1017" s="26"/>
      <c r="C1017" s="26"/>
      <c r="D1017" s="14">
        <v>0</v>
      </c>
      <c r="E1017" s="13" t="s">
        <v>1219</v>
      </c>
      <c r="F1017" s="27">
        <v>44348</v>
      </c>
      <c r="G1017" s="27">
        <v>44211</v>
      </c>
      <c r="H1017" s="14">
        <v>1649817.59</v>
      </c>
      <c r="I1017" s="15">
        <v>1</v>
      </c>
      <c r="J1017" s="13" t="s">
        <v>340</v>
      </c>
      <c r="K1017" s="36">
        <f>D1017*VLOOKUP(L1017,Assumptions!$B$5:$C$11,2,FALSE)</f>
        <v>0</v>
      </c>
      <c r="L1017" s="39" t="s">
        <v>4883</v>
      </c>
      <c r="M1017" s="46">
        <f>DATE(YEAR(F1017),MONTH(F1017),1)</f>
        <v>44348</v>
      </c>
      <c r="N1017" s="47" t="str">
        <f>IF(B1017="",N1016,B1017)</f>
        <v>Hawthorn Management</v>
      </c>
    </row>
    <row r="1018" spans="1:14" ht="15.75" x14ac:dyDescent="0.5">
      <c r="A1018" s="7"/>
      <c r="B1018" s="26"/>
      <c r="C1018" s="26"/>
      <c r="D1018" s="14">
        <v>5981.17</v>
      </c>
      <c r="E1018" s="13" t="s">
        <v>1220</v>
      </c>
      <c r="F1018" s="27">
        <v>44523</v>
      </c>
      <c r="G1018" s="27">
        <v>44433</v>
      </c>
      <c r="H1018" s="14">
        <v>1482386.75</v>
      </c>
      <c r="I1018" s="15">
        <v>2</v>
      </c>
      <c r="J1018" s="13" t="s">
        <v>300</v>
      </c>
      <c r="K1018" s="36">
        <f>D1018*VLOOKUP(L1018,Assumptions!$B$5:$C$11,2,FALSE)</f>
        <v>5981.17</v>
      </c>
      <c r="L1018" s="39" t="s">
        <v>4883</v>
      </c>
      <c r="M1018" s="46">
        <f>DATE(YEAR(F1018),MONTH(F1018),1)</f>
        <v>44501</v>
      </c>
      <c r="N1018" s="47" t="str">
        <f>IF(B1018="",N1017,B1018)</f>
        <v>Hawthorn Management</v>
      </c>
    </row>
    <row r="1019" spans="1:14" ht="15.75" x14ac:dyDescent="0.5">
      <c r="A1019" s="7"/>
      <c r="B1019" s="26"/>
      <c r="C1019" s="26"/>
      <c r="D1019" s="14">
        <v>0</v>
      </c>
      <c r="E1019" s="13" t="s">
        <v>1221</v>
      </c>
      <c r="F1019" s="27">
        <v>44467</v>
      </c>
      <c r="G1019" s="27">
        <v>44435</v>
      </c>
      <c r="H1019" s="14">
        <v>1117036.26</v>
      </c>
      <c r="I1019" s="15">
        <v>4</v>
      </c>
      <c r="J1019" s="13" t="s">
        <v>340</v>
      </c>
      <c r="K1019" s="36">
        <f>D1019*VLOOKUP(L1019,Assumptions!$B$5:$C$11,2,FALSE)</f>
        <v>0</v>
      </c>
      <c r="L1019" s="39" t="s">
        <v>4883</v>
      </c>
      <c r="M1019" s="46">
        <f>DATE(YEAR(F1019),MONTH(F1019),1)</f>
        <v>44440</v>
      </c>
      <c r="N1019" s="47" t="str">
        <f>IF(B1019="",N1018,B1019)</f>
        <v>Hawthorn Management</v>
      </c>
    </row>
    <row r="1020" spans="1:14" ht="15.75" x14ac:dyDescent="0.5">
      <c r="A1020" s="7"/>
      <c r="B1020" s="26"/>
      <c r="C1020" s="26"/>
      <c r="D1020" s="14">
        <v>0</v>
      </c>
      <c r="E1020" s="13" t="s">
        <v>1222</v>
      </c>
      <c r="F1020" s="27">
        <v>44475</v>
      </c>
      <c r="G1020" s="27">
        <v>44452</v>
      </c>
      <c r="H1020" s="14">
        <v>1431613.19</v>
      </c>
      <c r="I1020" s="15">
        <v>1</v>
      </c>
      <c r="J1020" s="13" t="s">
        <v>340</v>
      </c>
      <c r="K1020" s="36">
        <f>D1020*VLOOKUP(L1020,Assumptions!$B$5:$C$11,2,FALSE)</f>
        <v>0</v>
      </c>
      <c r="L1020" s="39" t="s">
        <v>4883</v>
      </c>
      <c r="M1020" s="46">
        <f>DATE(YEAR(F1020),MONTH(F1020),1)</f>
        <v>44470</v>
      </c>
      <c r="N1020" s="47" t="str">
        <f>IF(B1020="",N1019,B1020)</f>
        <v>Hawthorn Management</v>
      </c>
    </row>
    <row r="1021" spans="1:14" ht="15.75" x14ac:dyDescent="0.5">
      <c r="A1021" s="7"/>
      <c r="B1021" s="26"/>
      <c r="C1021" s="26"/>
      <c r="D1021" s="14">
        <v>5003.3</v>
      </c>
      <c r="E1021" s="13" t="s">
        <v>1223</v>
      </c>
      <c r="F1021" s="27">
        <v>44454</v>
      </c>
      <c r="G1021" s="27">
        <v>44337</v>
      </c>
      <c r="H1021" s="14">
        <v>1318129.3899999999</v>
      </c>
      <c r="I1021" s="15">
        <v>2</v>
      </c>
      <c r="J1021" s="13" t="s">
        <v>300</v>
      </c>
      <c r="K1021" s="36">
        <f>D1021*VLOOKUP(L1021,Assumptions!$B$5:$C$11,2,FALSE)</f>
        <v>5003.3</v>
      </c>
      <c r="L1021" s="39" t="s">
        <v>4883</v>
      </c>
      <c r="M1021" s="46">
        <f>DATE(YEAR(F1021),MONTH(F1021),1)</f>
        <v>44440</v>
      </c>
      <c r="N1021" s="47" t="str">
        <f>IF(B1021="",N1020,B1021)</f>
        <v>Hawthorn Management</v>
      </c>
    </row>
    <row r="1022" spans="1:14" ht="15.75" x14ac:dyDescent="0.5">
      <c r="A1022" s="7"/>
      <c r="B1022" s="26"/>
      <c r="C1022" s="26"/>
      <c r="D1022" s="14">
        <v>1090.06</v>
      </c>
      <c r="E1022" s="13" t="s">
        <v>1224</v>
      </c>
      <c r="F1022" s="27">
        <v>44572</v>
      </c>
      <c r="G1022" s="27">
        <v>44462</v>
      </c>
      <c r="H1022" s="14">
        <v>1527924.41</v>
      </c>
      <c r="I1022" s="15">
        <v>1</v>
      </c>
      <c r="J1022" s="13" t="s">
        <v>340</v>
      </c>
      <c r="K1022" s="36">
        <f>D1022*VLOOKUP(L1022,Assumptions!$B$5:$C$11,2,FALSE)</f>
        <v>1090.06</v>
      </c>
      <c r="L1022" s="39" t="s">
        <v>4883</v>
      </c>
      <c r="M1022" s="46">
        <f>DATE(YEAR(F1022),MONTH(F1022),1)</f>
        <v>44562</v>
      </c>
      <c r="N1022" s="47" t="str">
        <f>IF(B1022="",N1021,B1022)</f>
        <v>Hawthorn Management</v>
      </c>
    </row>
    <row r="1023" spans="1:14" ht="15.75" x14ac:dyDescent="0.5">
      <c r="A1023" s="7"/>
      <c r="B1023" s="26"/>
      <c r="C1023" s="26"/>
      <c r="D1023" s="14">
        <v>1007.56</v>
      </c>
      <c r="E1023" s="13" t="s">
        <v>1225</v>
      </c>
      <c r="F1023" s="27">
        <v>44628</v>
      </c>
      <c r="G1023" s="27">
        <v>44462</v>
      </c>
      <c r="H1023" s="14">
        <v>1040458.01</v>
      </c>
      <c r="I1023" s="15">
        <v>1</v>
      </c>
      <c r="J1023" s="13" t="s">
        <v>340</v>
      </c>
      <c r="K1023" s="36">
        <f>D1023*VLOOKUP(L1023,Assumptions!$B$5:$C$11,2,FALSE)</f>
        <v>1007.56</v>
      </c>
      <c r="L1023" s="39" t="s">
        <v>4883</v>
      </c>
      <c r="M1023" s="46">
        <f>DATE(YEAR(F1023),MONTH(F1023),1)</f>
        <v>44621</v>
      </c>
      <c r="N1023" s="47" t="str">
        <f>IF(B1023="",N1022,B1023)</f>
        <v>Hawthorn Management</v>
      </c>
    </row>
    <row r="1024" spans="1:14" ht="15.75" x14ac:dyDescent="0.5">
      <c r="A1024" s="7"/>
      <c r="B1024" s="26"/>
      <c r="C1024" s="26"/>
      <c r="D1024" s="14">
        <v>991.47</v>
      </c>
      <c r="E1024" s="13" t="s">
        <v>1226</v>
      </c>
      <c r="F1024" s="27">
        <v>44684</v>
      </c>
      <c r="G1024" s="27">
        <v>44462</v>
      </c>
      <c r="H1024" s="14">
        <v>1136728.8400000001</v>
      </c>
      <c r="I1024" s="15">
        <v>1</v>
      </c>
      <c r="J1024" s="13" t="s">
        <v>340</v>
      </c>
      <c r="K1024" s="36">
        <f>D1024*VLOOKUP(L1024,Assumptions!$B$5:$C$11,2,FALSE)</f>
        <v>991.47</v>
      </c>
      <c r="L1024" s="39" t="s">
        <v>4883</v>
      </c>
      <c r="M1024" s="46">
        <f>DATE(YEAR(F1024),MONTH(F1024),1)</f>
        <v>44682</v>
      </c>
      <c r="N1024" s="47" t="str">
        <f>IF(B1024="",N1023,B1024)</f>
        <v>Hawthorn Management</v>
      </c>
    </row>
    <row r="1025" spans="1:14" ht="15.75" x14ac:dyDescent="0.5">
      <c r="A1025" s="7"/>
      <c r="B1025" s="26"/>
      <c r="C1025" s="26"/>
      <c r="D1025" s="14">
        <v>1121.42</v>
      </c>
      <c r="E1025" s="13" t="s">
        <v>1227</v>
      </c>
      <c r="F1025" s="27">
        <v>44782</v>
      </c>
      <c r="G1025" s="27">
        <v>44462</v>
      </c>
      <c r="H1025" s="14">
        <v>1024926.77</v>
      </c>
      <c r="I1025" s="15">
        <v>1</v>
      </c>
      <c r="J1025" s="13" t="s">
        <v>340</v>
      </c>
      <c r="K1025" s="36">
        <f>D1025*VLOOKUP(L1025,Assumptions!$B$5:$C$11,2,FALSE)</f>
        <v>1121.42</v>
      </c>
      <c r="L1025" s="39" t="s">
        <v>4883</v>
      </c>
      <c r="M1025" s="46">
        <f>DATE(YEAR(F1025),MONTH(F1025),1)</f>
        <v>44774</v>
      </c>
      <c r="N1025" s="47" t="str">
        <f>IF(B1025="",N1024,B1025)</f>
        <v>Hawthorn Management</v>
      </c>
    </row>
    <row r="1026" spans="1:14" ht="15.75" x14ac:dyDescent="0.5">
      <c r="A1026" s="7"/>
      <c r="B1026" s="26"/>
      <c r="C1026" s="26"/>
      <c r="D1026" s="14">
        <v>0</v>
      </c>
      <c r="E1026" s="13" t="s">
        <v>1222</v>
      </c>
      <c r="F1026" s="27">
        <v>44480</v>
      </c>
      <c r="G1026" s="27">
        <v>44469</v>
      </c>
      <c r="H1026" s="14">
        <v>1302225.7</v>
      </c>
      <c r="I1026" s="15">
        <v>2</v>
      </c>
      <c r="J1026" s="13" t="s">
        <v>340</v>
      </c>
      <c r="K1026" s="36">
        <f>D1026*VLOOKUP(L1026,Assumptions!$B$5:$C$11,2,FALSE)</f>
        <v>0</v>
      </c>
      <c r="L1026" s="39" t="s">
        <v>4883</v>
      </c>
      <c r="M1026" s="46">
        <f>DATE(YEAR(F1026),MONTH(F1026),1)</f>
        <v>44470</v>
      </c>
      <c r="N1026" s="47" t="str">
        <f>IF(B1026="",N1025,B1026)</f>
        <v>Hawthorn Management</v>
      </c>
    </row>
    <row r="1027" spans="1:14" ht="15.75" x14ac:dyDescent="0.5">
      <c r="A1027" s="7"/>
      <c r="B1027" s="26"/>
      <c r="C1027" s="26"/>
      <c r="D1027" s="14">
        <v>0</v>
      </c>
      <c r="E1027" s="13" t="s">
        <v>1222</v>
      </c>
      <c r="F1027" s="27">
        <v>44488</v>
      </c>
      <c r="G1027" s="27">
        <v>44469</v>
      </c>
      <c r="H1027" s="14">
        <v>1012848.55</v>
      </c>
      <c r="I1027" s="15">
        <v>4</v>
      </c>
      <c r="J1027" s="13" t="s">
        <v>340</v>
      </c>
      <c r="K1027" s="36">
        <f>D1027*VLOOKUP(L1027,Assumptions!$B$5:$C$11,2,FALSE)</f>
        <v>0</v>
      </c>
      <c r="L1027" s="39" t="s">
        <v>4883</v>
      </c>
      <c r="M1027" s="46">
        <f>DATE(YEAR(F1027),MONTH(F1027),1)</f>
        <v>44470</v>
      </c>
      <c r="N1027" s="47" t="str">
        <f>IF(B1027="",N1026,B1027)</f>
        <v>Hawthorn Management</v>
      </c>
    </row>
    <row r="1028" spans="1:14" ht="15.75" x14ac:dyDescent="0.5">
      <c r="A1028" s="7"/>
      <c r="B1028" s="26"/>
      <c r="C1028" s="26"/>
      <c r="D1028" s="14">
        <v>66950.559999999998</v>
      </c>
      <c r="E1028" s="13" t="s">
        <v>1228</v>
      </c>
      <c r="F1028" s="27">
        <v>44766</v>
      </c>
      <c r="G1028" s="27">
        <v>44484</v>
      </c>
      <c r="H1028" s="14">
        <v>1531658.27</v>
      </c>
      <c r="I1028" s="15">
        <v>16</v>
      </c>
      <c r="J1028" s="13" t="s">
        <v>300</v>
      </c>
      <c r="K1028" s="36">
        <f>D1028*VLOOKUP(L1028,Assumptions!$B$5:$C$11,2,FALSE)</f>
        <v>66950.559999999998</v>
      </c>
      <c r="L1028" s="39" t="s">
        <v>4883</v>
      </c>
      <c r="M1028" s="46">
        <f>DATE(YEAR(F1028),MONTH(F1028),1)</f>
        <v>44743</v>
      </c>
      <c r="N1028" s="47" t="str">
        <f>IF(B1028="",N1027,B1028)</f>
        <v>Hawthorn Management</v>
      </c>
    </row>
    <row r="1029" spans="1:14" ht="15.75" x14ac:dyDescent="0.5">
      <c r="A1029" s="7"/>
      <c r="B1029" s="26"/>
      <c r="C1029" s="26"/>
      <c r="D1029" s="14">
        <v>51577.33</v>
      </c>
      <c r="E1029" s="13" t="s">
        <v>1229</v>
      </c>
      <c r="F1029" s="27">
        <v>44766</v>
      </c>
      <c r="G1029" s="27">
        <v>44484</v>
      </c>
      <c r="H1029" s="14">
        <v>1413603.96</v>
      </c>
      <c r="I1029" s="15">
        <v>26</v>
      </c>
      <c r="J1029" s="13" t="s">
        <v>301</v>
      </c>
      <c r="K1029" s="36">
        <f>D1029*VLOOKUP(L1029,Assumptions!$B$5:$C$11,2,FALSE)</f>
        <v>51577.33</v>
      </c>
      <c r="L1029" s="39" t="s">
        <v>4883</v>
      </c>
      <c r="M1029" s="46">
        <f>DATE(YEAR(F1029),MONTH(F1029),1)</f>
        <v>44743</v>
      </c>
      <c r="N1029" s="47" t="str">
        <f>IF(B1029="",N1028,B1029)</f>
        <v>Hawthorn Management</v>
      </c>
    </row>
    <row r="1030" spans="1:14" ht="15.75" x14ac:dyDescent="0.5">
      <c r="A1030" s="7"/>
      <c r="B1030" s="26"/>
      <c r="C1030" s="26"/>
      <c r="D1030" s="14">
        <v>50072.87</v>
      </c>
      <c r="E1030" s="13" t="s">
        <v>1230</v>
      </c>
      <c r="F1030" s="27">
        <v>44766</v>
      </c>
      <c r="G1030" s="27">
        <v>44484</v>
      </c>
      <c r="H1030" s="14">
        <v>1068332</v>
      </c>
      <c r="I1030" s="15">
        <v>26</v>
      </c>
      <c r="J1030" s="13" t="s">
        <v>305</v>
      </c>
      <c r="K1030" s="36">
        <f>D1030*VLOOKUP(L1030,Assumptions!$B$5:$C$11,2,FALSE)</f>
        <v>50072.87</v>
      </c>
      <c r="L1030" s="39" t="s">
        <v>4883</v>
      </c>
      <c r="M1030" s="46">
        <f>DATE(YEAR(F1030),MONTH(F1030),1)</f>
        <v>44743</v>
      </c>
      <c r="N1030" s="47" t="str">
        <f>IF(B1030="",N1029,B1030)</f>
        <v>Hawthorn Management</v>
      </c>
    </row>
    <row r="1031" spans="1:14" ht="15.75" x14ac:dyDescent="0.5">
      <c r="A1031" s="7"/>
      <c r="B1031" s="26"/>
      <c r="C1031" s="26"/>
      <c r="D1031" s="14">
        <v>70655.63</v>
      </c>
      <c r="E1031" s="13" t="s">
        <v>1231</v>
      </c>
      <c r="F1031" s="27">
        <v>44766</v>
      </c>
      <c r="G1031" s="27">
        <v>44484</v>
      </c>
      <c r="H1031" s="14">
        <v>973978.89</v>
      </c>
      <c r="I1031" s="15">
        <v>5</v>
      </c>
      <c r="J1031" s="13" t="s">
        <v>340</v>
      </c>
      <c r="K1031" s="36">
        <f>D1031*VLOOKUP(L1031,Assumptions!$B$5:$C$11,2,FALSE)</f>
        <v>70655.63</v>
      </c>
      <c r="L1031" s="39" t="s">
        <v>4883</v>
      </c>
      <c r="M1031" s="46">
        <f>DATE(YEAR(F1031),MONTH(F1031),1)</f>
        <v>44743</v>
      </c>
      <c r="N1031" s="47" t="str">
        <f>IF(B1031="",N1030,B1031)</f>
        <v>Hawthorn Management</v>
      </c>
    </row>
    <row r="1032" spans="1:14" ht="15.75" x14ac:dyDescent="0.5">
      <c r="A1032" s="7"/>
      <c r="B1032" s="26"/>
      <c r="C1032" s="26"/>
      <c r="D1032" s="14">
        <v>191960.56</v>
      </c>
      <c r="E1032" s="13" t="s">
        <v>1228</v>
      </c>
      <c r="F1032" s="27">
        <v>44766</v>
      </c>
      <c r="G1032" s="27">
        <v>44484</v>
      </c>
      <c r="H1032" s="14">
        <v>984938.81</v>
      </c>
      <c r="I1032" s="15">
        <v>45</v>
      </c>
      <c r="J1032" s="13" t="s">
        <v>300</v>
      </c>
      <c r="K1032" s="36">
        <f>D1032*VLOOKUP(L1032,Assumptions!$B$5:$C$11,2,FALSE)</f>
        <v>191960.56</v>
      </c>
      <c r="L1032" s="39" t="s">
        <v>4883</v>
      </c>
      <c r="M1032" s="46">
        <f>DATE(YEAR(F1032),MONTH(F1032),1)</f>
        <v>44743</v>
      </c>
      <c r="N1032" s="47" t="str">
        <f>IF(B1032="",N1031,B1032)</f>
        <v>Hawthorn Management</v>
      </c>
    </row>
    <row r="1033" spans="1:14" ht="15.75" x14ac:dyDescent="0.5">
      <c r="A1033" s="7"/>
      <c r="B1033" s="26"/>
      <c r="C1033" s="26"/>
      <c r="D1033" s="14">
        <v>220118.97</v>
      </c>
      <c r="E1033" s="13" t="s">
        <v>1232</v>
      </c>
      <c r="F1033" s="27">
        <v>44766</v>
      </c>
      <c r="G1033" s="27">
        <v>44484</v>
      </c>
      <c r="H1033" s="14">
        <v>1651514.29</v>
      </c>
      <c r="I1033" s="15">
        <v>45</v>
      </c>
      <c r="J1033" s="13" t="s">
        <v>330</v>
      </c>
      <c r="K1033" s="36">
        <f>D1033*VLOOKUP(L1033,Assumptions!$B$5:$C$11,2,FALSE)</f>
        <v>220118.97</v>
      </c>
      <c r="L1033" s="39" t="s">
        <v>4883</v>
      </c>
      <c r="M1033" s="46">
        <f>DATE(YEAR(F1033),MONTH(F1033),1)</f>
        <v>44743</v>
      </c>
      <c r="N1033" s="47" t="str">
        <f>IF(B1033="",N1032,B1033)</f>
        <v>Hawthorn Management</v>
      </c>
    </row>
    <row r="1034" spans="1:14" ht="15.75" x14ac:dyDescent="0.5">
      <c r="A1034" s="7"/>
      <c r="B1034" s="26"/>
      <c r="C1034" s="26"/>
      <c r="D1034" s="14">
        <v>247424.65</v>
      </c>
      <c r="E1034" s="13" t="s">
        <v>1233</v>
      </c>
      <c r="F1034" s="27">
        <v>44766</v>
      </c>
      <c r="G1034" s="27">
        <v>44484</v>
      </c>
      <c r="H1034" s="14">
        <v>1410992.29</v>
      </c>
      <c r="I1034" s="15">
        <v>1</v>
      </c>
      <c r="J1034" s="13" t="s">
        <v>304</v>
      </c>
      <c r="K1034" s="36">
        <f>D1034*VLOOKUP(L1034,Assumptions!$B$5:$C$11,2,FALSE)</f>
        <v>247424.65</v>
      </c>
      <c r="L1034" s="39" t="s">
        <v>4883</v>
      </c>
      <c r="M1034" s="46">
        <f>DATE(YEAR(F1034),MONTH(F1034),1)</f>
        <v>44743</v>
      </c>
      <c r="N1034" s="47" t="str">
        <f>IF(B1034="",N1033,B1034)</f>
        <v>Hawthorn Management</v>
      </c>
    </row>
    <row r="1035" spans="1:14" ht="15.75" x14ac:dyDescent="0.5">
      <c r="A1035" s="7"/>
      <c r="B1035" s="26"/>
      <c r="C1035" s="26"/>
      <c r="D1035" s="14">
        <v>239774.88</v>
      </c>
      <c r="E1035" s="13" t="s">
        <v>1230</v>
      </c>
      <c r="F1035" s="27">
        <v>44766</v>
      </c>
      <c r="G1035" s="27">
        <v>44484</v>
      </c>
      <c r="H1035" s="14">
        <v>1131175.3600000001</v>
      </c>
      <c r="I1035" s="15">
        <v>159</v>
      </c>
      <c r="J1035" s="13" t="s">
        <v>305</v>
      </c>
      <c r="K1035" s="36">
        <f>D1035*VLOOKUP(L1035,Assumptions!$B$5:$C$11,2,FALSE)</f>
        <v>239774.88</v>
      </c>
      <c r="L1035" s="39" t="s">
        <v>4883</v>
      </c>
      <c r="M1035" s="46">
        <f>DATE(YEAR(F1035),MONTH(F1035),1)</f>
        <v>44743</v>
      </c>
      <c r="N1035" s="47" t="str">
        <f>IF(B1035="",N1034,B1035)</f>
        <v>Hawthorn Management</v>
      </c>
    </row>
    <row r="1036" spans="1:14" ht="15.75" x14ac:dyDescent="0.5">
      <c r="A1036" s="7"/>
      <c r="B1036" s="26"/>
      <c r="C1036" s="26"/>
      <c r="D1036" s="14">
        <v>161296.20000000001</v>
      </c>
      <c r="E1036" s="13" t="s">
        <v>1234</v>
      </c>
      <c r="F1036" s="27">
        <v>44766</v>
      </c>
      <c r="G1036" s="27">
        <v>44484</v>
      </c>
      <c r="H1036" s="14">
        <v>1658708.65</v>
      </c>
      <c r="I1036" s="15">
        <v>159</v>
      </c>
      <c r="J1036" s="13" t="s">
        <v>331</v>
      </c>
      <c r="K1036" s="36">
        <f>D1036*VLOOKUP(L1036,Assumptions!$B$5:$C$11,2,FALSE)</f>
        <v>161296.20000000001</v>
      </c>
      <c r="L1036" s="39" t="s">
        <v>4883</v>
      </c>
      <c r="M1036" s="46">
        <f>DATE(YEAR(F1036),MONTH(F1036),1)</f>
        <v>44743</v>
      </c>
      <c r="N1036" s="47" t="str">
        <f>IF(B1036="",N1035,B1036)</f>
        <v>Hawthorn Management</v>
      </c>
    </row>
    <row r="1037" spans="1:14" ht="15.75" x14ac:dyDescent="0.5">
      <c r="A1037" s="7"/>
      <c r="B1037" s="26"/>
      <c r="C1037" s="26"/>
      <c r="D1037" s="14">
        <v>191672.95</v>
      </c>
      <c r="E1037" s="13" t="s">
        <v>1229</v>
      </c>
      <c r="F1037" s="27">
        <v>44766</v>
      </c>
      <c r="G1037" s="27">
        <v>44484</v>
      </c>
      <c r="H1037" s="14">
        <v>1320947.23</v>
      </c>
      <c r="I1037" s="15">
        <v>161</v>
      </c>
      <c r="J1037" s="13" t="s">
        <v>301</v>
      </c>
      <c r="K1037" s="36">
        <f>D1037*VLOOKUP(L1037,Assumptions!$B$5:$C$11,2,FALSE)</f>
        <v>191672.95</v>
      </c>
      <c r="L1037" s="39" t="s">
        <v>4883</v>
      </c>
      <c r="M1037" s="46">
        <f>DATE(YEAR(F1037),MONTH(F1037),1)</f>
        <v>44743</v>
      </c>
      <c r="N1037" s="47" t="str">
        <f>IF(B1037="",N1036,B1037)</f>
        <v>Hawthorn Management</v>
      </c>
    </row>
    <row r="1038" spans="1:14" ht="15.75" x14ac:dyDescent="0.5">
      <c r="A1038" s="7"/>
      <c r="B1038" s="26"/>
      <c r="C1038" s="26"/>
      <c r="D1038" s="14">
        <v>243840.44</v>
      </c>
      <c r="E1038" s="13" t="s">
        <v>1231</v>
      </c>
      <c r="F1038" s="27">
        <v>44766</v>
      </c>
      <c r="G1038" s="27">
        <v>44484</v>
      </c>
      <c r="H1038" s="14">
        <v>1466948.58</v>
      </c>
      <c r="I1038" s="15">
        <v>5</v>
      </c>
      <c r="J1038" s="13" t="s">
        <v>340</v>
      </c>
      <c r="K1038" s="36">
        <f>D1038*VLOOKUP(L1038,Assumptions!$B$5:$C$11,2,FALSE)</f>
        <v>243840.44</v>
      </c>
      <c r="L1038" s="39" t="s">
        <v>4883</v>
      </c>
      <c r="M1038" s="46">
        <f>DATE(YEAR(F1038),MONTH(F1038),1)</f>
        <v>44743</v>
      </c>
      <c r="N1038" s="47" t="str">
        <f>IF(B1038="",N1037,B1038)</f>
        <v>Hawthorn Management</v>
      </c>
    </row>
    <row r="1039" spans="1:14" ht="15.75" x14ac:dyDescent="0.5">
      <c r="A1039" s="7"/>
      <c r="B1039" s="26"/>
      <c r="C1039" s="26"/>
      <c r="D1039" s="14">
        <v>44182.25</v>
      </c>
      <c r="E1039" s="13" t="s">
        <v>1228</v>
      </c>
      <c r="F1039" s="27">
        <v>44769</v>
      </c>
      <c r="G1039" s="27">
        <v>44484</v>
      </c>
      <c r="H1039" s="14">
        <v>1398440.11</v>
      </c>
      <c r="I1039" s="15">
        <v>12</v>
      </c>
      <c r="J1039" s="13" t="s">
        <v>300</v>
      </c>
      <c r="K1039" s="36">
        <f>D1039*VLOOKUP(L1039,Assumptions!$B$5:$C$11,2,FALSE)</f>
        <v>44182.25</v>
      </c>
      <c r="L1039" s="39" t="s">
        <v>4883</v>
      </c>
      <c r="M1039" s="46">
        <f>DATE(YEAR(F1039),MONTH(F1039),1)</f>
        <v>44743</v>
      </c>
      <c r="N1039" s="47" t="str">
        <f>IF(B1039="",N1038,B1039)</f>
        <v>Hawthorn Management</v>
      </c>
    </row>
    <row r="1040" spans="1:14" ht="15.75" x14ac:dyDescent="0.5">
      <c r="A1040" s="7"/>
      <c r="B1040" s="26"/>
      <c r="C1040" s="26"/>
      <c r="D1040" s="14">
        <v>44921.29</v>
      </c>
      <c r="E1040" s="13" t="s">
        <v>1229</v>
      </c>
      <c r="F1040" s="27">
        <v>44769</v>
      </c>
      <c r="G1040" s="27">
        <v>44484</v>
      </c>
      <c r="H1040" s="14">
        <v>1182445.04</v>
      </c>
      <c r="I1040" s="15">
        <v>16</v>
      </c>
      <c r="J1040" s="13" t="s">
        <v>301</v>
      </c>
      <c r="K1040" s="36">
        <f>D1040*VLOOKUP(L1040,Assumptions!$B$5:$C$11,2,FALSE)</f>
        <v>44921.29</v>
      </c>
      <c r="L1040" s="39" t="s">
        <v>4883</v>
      </c>
      <c r="M1040" s="46">
        <f>DATE(YEAR(F1040),MONTH(F1040),1)</f>
        <v>44743</v>
      </c>
      <c r="N1040" s="47" t="str">
        <f>IF(B1040="",N1039,B1040)</f>
        <v>Hawthorn Management</v>
      </c>
    </row>
    <row r="1041" spans="1:14" ht="15.75" x14ac:dyDescent="0.5">
      <c r="A1041" s="7"/>
      <c r="B1041" s="26"/>
      <c r="C1041" s="26"/>
      <c r="D1041" s="14">
        <v>58073.39</v>
      </c>
      <c r="E1041" s="13" t="s">
        <v>1230</v>
      </c>
      <c r="F1041" s="27">
        <v>44769</v>
      </c>
      <c r="G1041" s="27">
        <v>44484</v>
      </c>
      <c r="H1041" s="14">
        <v>1329862.3899999999</v>
      </c>
      <c r="I1041" s="15">
        <v>1</v>
      </c>
      <c r="J1041" s="13" t="s">
        <v>305</v>
      </c>
      <c r="K1041" s="36">
        <f>D1041*VLOOKUP(L1041,Assumptions!$B$5:$C$11,2,FALSE)</f>
        <v>58073.39</v>
      </c>
      <c r="L1041" s="39" t="s">
        <v>4883</v>
      </c>
      <c r="M1041" s="46">
        <f>DATE(YEAR(F1041),MONTH(F1041),1)</f>
        <v>44743</v>
      </c>
      <c r="N1041" s="47" t="str">
        <f>IF(B1041="",N1040,B1041)</f>
        <v>Hawthorn Management</v>
      </c>
    </row>
    <row r="1042" spans="1:14" ht="15.75" x14ac:dyDescent="0.5">
      <c r="A1042" s="7"/>
      <c r="B1042" s="26"/>
      <c r="C1042" s="26"/>
      <c r="D1042" s="14">
        <v>34920.14</v>
      </c>
      <c r="E1042" s="13" t="s">
        <v>1233</v>
      </c>
      <c r="F1042" s="27">
        <v>44769</v>
      </c>
      <c r="G1042" s="27">
        <v>44484</v>
      </c>
      <c r="H1042" s="14">
        <v>1570296.2</v>
      </c>
      <c r="I1042" s="15">
        <v>16</v>
      </c>
      <c r="J1042" s="13" t="s">
        <v>304</v>
      </c>
      <c r="K1042" s="36">
        <f>D1042*VLOOKUP(L1042,Assumptions!$B$5:$C$11,2,FALSE)</f>
        <v>34920.14</v>
      </c>
      <c r="L1042" s="39" t="s">
        <v>4883</v>
      </c>
      <c r="M1042" s="46">
        <f>DATE(YEAR(F1042),MONTH(F1042),1)</f>
        <v>44743</v>
      </c>
      <c r="N1042" s="47" t="str">
        <f>IF(B1042="",N1041,B1042)</f>
        <v>Hawthorn Management</v>
      </c>
    </row>
    <row r="1043" spans="1:14" ht="15.75" x14ac:dyDescent="0.5">
      <c r="A1043" s="7"/>
      <c r="B1043" s="26"/>
      <c r="C1043" s="26"/>
      <c r="D1043" s="14">
        <v>43583.66</v>
      </c>
      <c r="E1043" s="13" t="s">
        <v>1234</v>
      </c>
      <c r="F1043" s="27">
        <v>44769</v>
      </c>
      <c r="G1043" s="27">
        <v>44484</v>
      </c>
      <c r="H1043" s="14">
        <v>1656286.32</v>
      </c>
      <c r="I1043" s="15">
        <v>16</v>
      </c>
      <c r="J1043" s="13" t="s">
        <v>331</v>
      </c>
      <c r="K1043" s="36">
        <f>D1043*VLOOKUP(L1043,Assumptions!$B$5:$C$11,2,FALSE)</f>
        <v>43583.66</v>
      </c>
      <c r="L1043" s="39" t="s">
        <v>4883</v>
      </c>
      <c r="M1043" s="46">
        <f>DATE(YEAR(F1043),MONTH(F1043),1)</f>
        <v>44743</v>
      </c>
      <c r="N1043" s="47" t="str">
        <f>IF(B1043="",N1042,B1043)</f>
        <v>Hawthorn Management</v>
      </c>
    </row>
    <row r="1044" spans="1:14" ht="15.75" x14ac:dyDescent="0.5">
      <c r="A1044" s="7"/>
      <c r="B1044" s="26"/>
      <c r="C1044" s="26"/>
      <c r="D1044" s="14">
        <v>0</v>
      </c>
      <c r="E1044" s="13" t="s">
        <v>1235</v>
      </c>
      <c r="F1044" s="27">
        <v>44501</v>
      </c>
      <c r="G1044" s="27">
        <v>44484</v>
      </c>
      <c r="H1044" s="14">
        <v>1595290.62</v>
      </c>
      <c r="I1044" s="15">
        <v>2</v>
      </c>
      <c r="J1044" s="13" t="s">
        <v>340</v>
      </c>
      <c r="K1044" s="36">
        <f>D1044*VLOOKUP(L1044,Assumptions!$B$5:$C$11,2,FALSE)</f>
        <v>0</v>
      </c>
      <c r="L1044" s="39" t="s">
        <v>4883</v>
      </c>
      <c r="M1044" s="46">
        <f>DATE(YEAR(F1044),MONTH(F1044),1)</f>
        <v>44501</v>
      </c>
      <c r="N1044" s="47" t="str">
        <f>IF(B1044="",N1043,B1044)</f>
        <v>Hawthorn Management</v>
      </c>
    </row>
    <row r="1045" spans="1:14" ht="15.75" x14ac:dyDescent="0.5">
      <c r="A1045" s="7"/>
      <c r="B1045" s="26"/>
      <c r="C1045" s="26"/>
      <c r="D1045" s="14">
        <v>0</v>
      </c>
      <c r="E1045" s="13" t="s">
        <v>1235</v>
      </c>
      <c r="F1045" s="27">
        <v>44528</v>
      </c>
      <c r="G1045" s="27">
        <v>44484</v>
      </c>
      <c r="H1045" s="14">
        <v>1186096.07</v>
      </c>
      <c r="I1045" s="15">
        <v>2</v>
      </c>
      <c r="J1045" s="13" t="s">
        <v>340</v>
      </c>
      <c r="K1045" s="36">
        <f>D1045*VLOOKUP(L1045,Assumptions!$B$5:$C$11,2,FALSE)</f>
        <v>0</v>
      </c>
      <c r="L1045" s="39" t="s">
        <v>4883</v>
      </c>
      <c r="M1045" s="46">
        <f>DATE(YEAR(F1045),MONTH(F1045),1)</f>
        <v>44501</v>
      </c>
      <c r="N1045" s="47" t="str">
        <f>IF(B1045="",N1044,B1045)</f>
        <v>Hawthorn Management</v>
      </c>
    </row>
    <row r="1046" spans="1:14" ht="15.75" x14ac:dyDescent="0.5">
      <c r="A1046" s="7"/>
      <c r="B1046" s="26"/>
      <c r="C1046" s="26"/>
      <c r="D1046" s="14">
        <v>0</v>
      </c>
      <c r="E1046" s="13" t="s">
        <v>1236</v>
      </c>
      <c r="F1046" s="27">
        <v>44536</v>
      </c>
      <c r="G1046" s="27">
        <v>44484</v>
      </c>
      <c r="H1046" s="14">
        <v>1196008.75</v>
      </c>
      <c r="I1046" s="15">
        <v>4</v>
      </c>
      <c r="J1046" s="13" t="s">
        <v>340</v>
      </c>
      <c r="K1046" s="36">
        <f>D1046*VLOOKUP(L1046,Assumptions!$B$5:$C$11,2,FALSE)</f>
        <v>0</v>
      </c>
      <c r="L1046" s="39" t="s">
        <v>4883</v>
      </c>
      <c r="M1046" s="46">
        <f>DATE(YEAR(F1046),MONTH(F1046),1)</f>
        <v>44531</v>
      </c>
      <c r="N1046" s="47" t="str">
        <f>IF(B1046="",N1045,B1046)</f>
        <v>Hawthorn Management</v>
      </c>
    </row>
    <row r="1047" spans="1:14" ht="15.75" x14ac:dyDescent="0.5">
      <c r="A1047" s="7"/>
      <c r="B1047" s="26"/>
      <c r="C1047" s="26"/>
      <c r="D1047" s="14">
        <v>3047.88</v>
      </c>
      <c r="E1047" s="13" t="s">
        <v>1224</v>
      </c>
      <c r="F1047" s="27">
        <v>44573</v>
      </c>
      <c r="G1047" s="27">
        <v>44484</v>
      </c>
      <c r="H1047" s="14">
        <v>1043368.02</v>
      </c>
      <c r="I1047" s="15">
        <v>2</v>
      </c>
      <c r="J1047" s="13" t="s">
        <v>340</v>
      </c>
      <c r="K1047" s="36">
        <f>D1047*VLOOKUP(L1047,Assumptions!$B$5:$C$11,2,FALSE)</f>
        <v>3047.88</v>
      </c>
      <c r="L1047" s="39" t="s">
        <v>4883</v>
      </c>
      <c r="M1047" s="46">
        <f>DATE(YEAR(F1047),MONTH(F1047),1)</f>
        <v>44562</v>
      </c>
      <c r="N1047" s="47" t="str">
        <f>IF(B1047="",N1046,B1047)</f>
        <v>Hawthorn Management</v>
      </c>
    </row>
    <row r="1048" spans="1:14" ht="15.75" x14ac:dyDescent="0.5">
      <c r="A1048" s="7"/>
      <c r="B1048" s="26"/>
      <c r="C1048" s="26"/>
      <c r="D1048" s="14">
        <v>1303.3599999999999</v>
      </c>
      <c r="E1048" s="13" t="s">
        <v>1224</v>
      </c>
      <c r="F1048" s="27">
        <v>44579</v>
      </c>
      <c r="G1048" s="27">
        <v>44484</v>
      </c>
      <c r="H1048" s="14">
        <v>1548360.27</v>
      </c>
      <c r="I1048" s="15">
        <v>1</v>
      </c>
      <c r="J1048" s="13" t="s">
        <v>340</v>
      </c>
      <c r="K1048" s="36">
        <f>D1048*VLOOKUP(L1048,Assumptions!$B$5:$C$11,2,FALSE)</f>
        <v>1303.3599999999999</v>
      </c>
      <c r="L1048" s="39" t="s">
        <v>4883</v>
      </c>
      <c r="M1048" s="46">
        <f>DATE(YEAR(F1048),MONTH(F1048),1)</f>
        <v>44562</v>
      </c>
      <c r="N1048" s="47" t="str">
        <f>IF(B1048="",N1047,B1048)</f>
        <v>Hawthorn Management</v>
      </c>
    </row>
    <row r="1049" spans="1:14" ht="15.75" x14ac:dyDescent="0.5">
      <c r="A1049" s="7"/>
      <c r="B1049" s="26"/>
      <c r="C1049" s="26"/>
      <c r="D1049" s="14">
        <v>11235.13</v>
      </c>
      <c r="E1049" s="13" t="s">
        <v>1237</v>
      </c>
      <c r="F1049" s="27">
        <v>44571</v>
      </c>
      <c r="G1049" s="27">
        <v>44531</v>
      </c>
      <c r="H1049" s="14">
        <v>1464362.57</v>
      </c>
      <c r="I1049" s="15">
        <v>3</v>
      </c>
      <c r="J1049" s="13" t="s">
        <v>300</v>
      </c>
      <c r="K1049" s="36">
        <f>D1049*VLOOKUP(L1049,Assumptions!$B$5:$C$11,2,FALSE)</f>
        <v>11235.13</v>
      </c>
      <c r="L1049" s="39" t="s">
        <v>4883</v>
      </c>
      <c r="M1049" s="46">
        <f>DATE(YEAR(F1049),MONTH(F1049),1)</f>
        <v>44562</v>
      </c>
      <c r="N1049" s="47" t="str">
        <f>IF(B1049="",N1048,B1049)</f>
        <v>Hawthorn Management</v>
      </c>
    </row>
    <row r="1050" spans="1:14" ht="15.75" x14ac:dyDescent="0.5">
      <c r="A1050" s="7"/>
      <c r="B1050" s="26"/>
      <c r="C1050" s="26"/>
      <c r="D1050" s="14">
        <v>7128.74</v>
      </c>
      <c r="E1050" s="13" t="s">
        <v>1238</v>
      </c>
      <c r="F1050" s="27">
        <v>44740</v>
      </c>
      <c r="G1050" s="27">
        <v>44593</v>
      </c>
      <c r="H1050" s="14">
        <v>1396319.79</v>
      </c>
      <c r="I1050" s="15">
        <v>2</v>
      </c>
      <c r="J1050" s="13" t="s">
        <v>327</v>
      </c>
      <c r="K1050" s="36">
        <f>D1050*VLOOKUP(L1050,Assumptions!$B$5:$C$11,2,FALSE)</f>
        <v>7128.74</v>
      </c>
      <c r="L1050" s="39" t="s">
        <v>4883</v>
      </c>
      <c r="M1050" s="46">
        <f>DATE(YEAR(F1050),MONTH(F1050),1)</f>
        <v>44713</v>
      </c>
      <c r="N1050" s="47" t="str">
        <f>IF(B1050="",N1049,B1050)</f>
        <v>Hawthorn Management</v>
      </c>
    </row>
    <row r="1051" spans="1:14" ht="15.75" x14ac:dyDescent="0.5">
      <c r="A1051" s="7"/>
      <c r="B1051" s="26"/>
      <c r="C1051" s="26"/>
      <c r="D1051" s="14">
        <v>1018.61</v>
      </c>
      <c r="E1051" s="13" t="s">
        <v>1239</v>
      </c>
      <c r="F1051" s="27">
        <v>44615</v>
      </c>
      <c r="G1051" s="27">
        <v>44595</v>
      </c>
      <c r="H1051" s="14">
        <v>1466360.22</v>
      </c>
      <c r="I1051" s="15">
        <v>1</v>
      </c>
      <c r="J1051" s="13" t="s">
        <v>340</v>
      </c>
      <c r="K1051" s="36">
        <f>D1051*VLOOKUP(L1051,Assumptions!$B$5:$C$11,2,FALSE)</f>
        <v>1018.61</v>
      </c>
      <c r="L1051" s="39" t="s">
        <v>4883</v>
      </c>
      <c r="M1051" s="46">
        <f>DATE(YEAR(F1051),MONTH(F1051),1)</f>
        <v>44593</v>
      </c>
      <c r="N1051" s="47" t="str">
        <f>IF(B1051="",N1050,B1051)</f>
        <v>Hawthorn Management</v>
      </c>
    </row>
    <row r="1052" spans="1:14" ht="15.75" x14ac:dyDescent="0.5">
      <c r="A1052" s="7"/>
      <c r="B1052" s="26"/>
      <c r="C1052" s="26"/>
      <c r="D1052" s="14">
        <v>1102.77</v>
      </c>
      <c r="E1052" s="13" t="s">
        <v>1225</v>
      </c>
      <c r="F1052" s="27">
        <v>44636</v>
      </c>
      <c r="G1052" s="27">
        <v>44595</v>
      </c>
      <c r="H1052" s="14">
        <v>1459446.37</v>
      </c>
      <c r="I1052" s="15">
        <v>1</v>
      </c>
      <c r="J1052" s="13" t="s">
        <v>340</v>
      </c>
      <c r="K1052" s="36">
        <f>D1052*VLOOKUP(L1052,Assumptions!$B$5:$C$11,2,FALSE)</f>
        <v>1102.77</v>
      </c>
      <c r="L1052" s="39" t="s">
        <v>4883</v>
      </c>
      <c r="M1052" s="46">
        <f>DATE(YEAR(F1052),MONTH(F1052),1)</f>
        <v>44621</v>
      </c>
      <c r="N1052" s="47" t="str">
        <f>IF(B1052="",N1051,B1052)</f>
        <v>Hawthorn Management</v>
      </c>
    </row>
    <row r="1053" spans="1:14" ht="15.75" x14ac:dyDescent="0.5">
      <c r="A1053" s="7"/>
      <c r="B1053" s="26"/>
      <c r="C1053" s="26"/>
      <c r="D1053" s="14">
        <v>201.58</v>
      </c>
      <c r="E1053" s="13" t="s">
        <v>1229</v>
      </c>
      <c r="F1053" s="27">
        <v>44770</v>
      </c>
      <c r="G1053" s="27">
        <v>44769</v>
      </c>
      <c r="H1053" s="14">
        <v>1197402.6499999999</v>
      </c>
      <c r="I1053" s="15">
        <v>2</v>
      </c>
      <c r="J1053" s="13" t="s">
        <v>301</v>
      </c>
      <c r="K1053" s="36">
        <f>D1053*VLOOKUP(L1053,Assumptions!$B$5:$C$11,2,FALSE)</f>
        <v>201.58</v>
      </c>
      <c r="L1053" s="39" t="s">
        <v>4883</v>
      </c>
      <c r="M1053" s="46">
        <f>DATE(YEAR(F1053),MONTH(F1053),1)</f>
        <v>44743</v>
      </c>
      <c r="N1053" s="47" t="str">
        <f>IF(B1053="",N1052,B1053)</f>
        <v>Hawthorn Management</v>
      </c>
    </row>
    <row r="1054" spans="1:14" ht="15.75" x14ac:dyDescent="0.5">
      <c r="A1054" s="7"/>
      <c r="B1054" s="26"/>
      <c r="C1054" s="26"/>
      <c r="D1054" s="14">
        <v>212563.69</v>
      </c>
      <c r="E1054" s="13" t="s">
        <v>1240</v>
      </c>
      <c r="F1054" s="27">
        <v>45126</v>
      </c>
      <c r="G1054" s="27">
        <v>44866</v>
      </c>
      <c r="H1054" s="14">
        <v>1138622.99</v>
      </c>
      <c r="I1054" s="15">
        <v>15</v>
      </c>
      <c r="J1054" s="13" t="s">
        <v>300</v>
      </c>
      <c r="K1054" s="36">
        <f>D1054*VLOOKUP(L1054,Assumptions!$B$5:$C$11,2,FALSE)</f>
        <v>212563.69</v>
      </c>
      <c r="L1054" s="39" t="s">
        <v>4883</v>
      </c>
      <c r="M1054" s="46">
        <f>DATE(YEAR(F1054),MONTH(F1054),1)</f>
        <v>45108</v>
      </c>
      <c r="N1054" s="47" t="str">
        <f>IF(B1054="",N1053,B1054)</f>
        <v>Hawthorn Management</v>
      </c>
    </row>
    <row r="1055" spans="1:14" ht="15.75" x14ac:dyDescent="0.5">
      <c r="A1055" s="7"/>
      <c r="B1055" s="26"/>
      <c r="C1055" s="26"/>
      <c r="D1055" s="14">
        <v>136367.64000000001</v>
      </c>
      <c r="E1055" s="13" t="s">
        <v>1240</v>
      </c>
      <c r="F1055" s="27">
        <v>45126</v>
      </c>
      <c r="G1055" s="27">
        <v>44866</v>
      </c>
      <c r="H1055" s="14">
        <v>1589276.06</v>
      </c>
      <c r="I1055" s="15">
        <v>15</v>
      </c>
      <c r="J1055" s="13" t="s">
        <v>300</v>
      </c>
      <c r="K1055" s="36">
        <f>D1055*VLOOKUP(L1055,Assumptions!$B$5:$C$11,2,FALSE)</f>
        <v>136367.64000000001</v>
      </c>
      <c r="L1055" s="39" t="s">
        <v>4883</v>
      </c>
      <c r="M1055" s="46">
        <f>DATE(YEAR(F1055),MONTH(F1055),1)</f>
        <v>45108</v>
      </c>
      <c r="N1055" s="47" t="str">
        <f>IF(B1055="",N1054,B1055)</f>
        <v>Hawthorn Management</v>
      </c>
    </row>
    <row r="1056" spans="1:14" ht="15.75" x14ac:dyDescent="0.5">
      <c r="A1056" s="7"/>
      <c r="B1056" s="26"/>
      <c r="C1056" s="26"/>
      <c r="D1056" s="14">
        <v>170087.55</v>
      </c>
      <c r="E1056" s="13" t="s">
        <v>1241</v>
      </c>
      <c r="F1056" s="27">
        <v>45126</v>
      </c>
      <c r="G1056" s="27">
        <v>44866</v>
      </c>
      <c r="H1056" s="14">
        <v>1096376.3500000001</v>
      </c>
      <c r="I1056" s="15">
        <v>24</v>
      </c>
      <c r="J1056" s="13" t="s">
        <v>330</v>
      </c>
      <c r="K1056" s="36">
        <f>D1056*VLOOKUP(L1056,Assumptions!$B$5:$C$11,2,FALSE)</f>
        <v>170087.55</v>
      </c>
      <c r="L1056" s="39" t="s">
        <v>4883</v>
      </c>
      <c r="M1056" s="46">
        <f>DATE(YEAR(F1056),MONTH(F1056),1)</f>
        <v>45108</v>
      </c>
      <c r="N1056" s="47" t="str">
        <f>IF(B1056="",N1055,B1056)</f>
        <v>Hawthorn Management</v>
      </c>
    </row>
    <row r="1057" spans="1:14" ht="15.75" x14ac:dyDescent="0.5">
      <c r="A1057" s="7"/>
      <c r="B1057" s="26"/>
      <c r="C1057" s="26"/>
      <c r="D1057" s="14">
        <v>164576.92000000001</v>
      </c>
      <c r="E1057" s="13" t="s">
        <v>1242</v>
      </c>
      <c r="F1057" s="27">
        <v>45126</v>
      </c>
      <c r="G1057" s="27">
        <v>44866</v>
      </c>
      <c r="H1057" s="14">
        <v>1374566.28</v>
      </c>
      <c r="I1057" s="15">
        <v>150</v>
      </c>
      <c r="J1057" s="13" t="s">
        <v>305</v>
      </c>
      <c r="K1057" s="36">
        <f>D1057*VLOOKUP(L1057,Assumptions!$B$5:$C$11,2,FALSE)</f>
        <v>164576.92000000001</v>
      </c>
      <c r="L1057" s="39" t="s">
        <v>4883</v>
      </c>
      <c r="M1057" s="46">
        <f>DATE(YEAR(F1057),MONTH(F1057),1)</f>
        <v>45108</v>
      </c>
      <c r="N1057" s="47" t="str">
        <f>IF(B1057="",N1056,B1057)</f>
        <v>Hawthorn Management</v>
      </c>
    </row>
    <row r="1058" spans="1:14" ht="15.75" x14ac:dyDescent="0.5">
      <c r="A1058" s="7"/>
      <c r="B1058" s="26"/>
      <c r="C1058" s="26"/>
      <c r="D1058" s="14">
        <v>150649.25</v>
      </c>
      <c r="E1058" s="13" t="s">
        <v>1241</v>
      </c>
      <c r="F1058" s="27">
        <v>45126</v>
      </c>
      <c r="G1058" s="27">
        <v>44866</v>
      </c>
      <c r="H1058" s="14">
        <v>1165354.54</v>
      </c>
      <c r="I1058" s="15">
        <v>14</v>
      </c>
      <c r="J1058" s="13" t="s">
        <v>330</v>
      </c>
      <c r="K1058" s="36">
        <f>D1058*VLOOKUP(L1058,Assumptions!$B$5:$C$11,2,FALSE)</f>
        <v>150649.25</v>
      </c>
      <c r="L1058" s="39" t="s">
        <v>4883</v>
      </c>
      <c r="M1058" s="46">
        <f>DATE(YEAR(F1058),MONTH(F1058),1)</f>
        <v>45108</v>
      </c>
      <c r="N1058" s="47" t="str">
        <f>IF(B1058="",N1057,B1058)</f>
        <v>Hawthorn Management</v>
      </c>
    </row>
    <row r="1059" spans="1:14" ht="15.75" x14ac:dyDescent="0.5">
      <c r="A1059" s="7"/>
      <c r="B1059" s="26"/>
      <c r="C1059" s="26"/>
      <c r="D1059" s="14">
        <v>172373.05</v>
      </c>
      <c r="E1059" s="13" t="s">
        <v>1243</v>
      </c>
      <c r="F1059" s="27">
        <v>45126</v>
      </c>
      <c r="G1059" s="27">
        <v>44866</v>
      </c>
      <c r="H1059" s="14">
        <v>1278285.48</v>
      </c>
      <c r="I1059" s="15">
        <v>176</v>
      </c>
      <c r="J1059" s="13" t="s">
        <v>301</v>
      </c>
      <c r="K1059" s="36">
        <f>D1059*VLOOKUP(L1059,Assumptions!$B$5:$C$11,2,FALSE)</f>
        <v>172373.05</v>
      </c>
      <c r="L1059" s="39" t="s">
        <v>4883</v>
      </c>
      <c r="M1059" s="46">
        <f>DATE(YEAR(F1059),MONTH(F1059),1)</f>
        <v>45108</v>
      </c>
      <c r="N1059" s="47" t="str">
        <f>IF(B1059="",N1058,B1059)</f>
        <v>Hawthorn Management</v>
      </c>
    </row>
    <row r="1060" spans="1:14" ht="15.75" x14ac:dyDescent="0.5">
      <c r="A1060" s="7"/>
      <c r="B1060" s="26"/>
      <c r="C1060" s="26"/>
      <c r="D1060" s="14">
        <v>183538.58</v>
      </c>
      <c r="E1060" s="13" t="s">
        <v>1244</v>
      </c>
      <c r="F1060" s="27">
        <v>45126</v>
      </c>
      <c r="G1060" s="27">
        <v>44866</v>
      </c>
      <c r="H1060" s="14">
        <v>1338696.79</v>
      </c>
      <c r="I1060" s="15">
        <v>176</v>
      </c>
      <c r="J1060" s="13" t="s">
        <v>331</v>
      </c>
      <c r="K1060" s="36">
        <f>D1060*VLOOKUP(L1060,Assumptions!$B$5:$C$11,2,FALSE)</f>
        <v>183538.58</v>
      </c>
      <c r="L1060" s="39" t="s">
        <v>4883</v>
      </c>
      <c r="M1060" s="46">
        <f>DATE(YEAR(F1060),MONTH(F1060),1)</f>
        <v>45108</v>
      </c>
      <c r="N1060" s="47" t="str">
        <f>IF(B1060="",N1059,B1060)</f>
        <v>Hawthorn Management</v>
      </c>
    </row>
    <row r="1061" spans="1:14" ht="15.75" x14ac:dyDescent="0.5">
      <c r="A1061" s="7"/>
      <c r="B1061" s="26"/>
      <c r="C1061" s="26"/>
      <c r="D1061" s="14">
        <v>149971.42000000001</v>
      </c>
      <c r="E1061" s="13" t="s">
        <v>1245</v>
      </c>
      <c r="F1061" s="27">
        <v>45126</v>
      </c>
      <c r="G1061" s="27">
        <v>44866</v>
      </c>
      <c r="H1061" s="14">
        <v>1597104.48</v>
      </c>
      <c r="I1061" s="15">
        <v>1</v>
      </c>
      <c r="J1061" s="13" t="s">
        <v>304</v>
      </c>
      <c r="K1061" s="36">
        <f>D1061*VLOOKUP(L1061,Assumptions!$B$5:$C$11,2,FALSE)</f>
        <v>149971.42000000001</v>
      </c>
      <c r="L1061" s="39" t="s">
        <v>4883</v>
      </c>
      <c r="M1061" s="46">
        <f>DATE(YEAR(F1061),MONTH(F1061),1)</f>
        <v>45108</v>
      </c>
      <c r="N1061" s="47" t="str">
        <f>IF(B1061="",N1060,B1061)</f>
        <v>Hawthorn Management</v>
      </c>
    </row>
    <row r="1062" spans="1:14" ht="15.75" x14ac:dyDescent="0.5">
      <c r="A1062" s="7"/>
      <c r="B1062" s="26"/>
      <c r="C1062" s="26"/>
      <c r="D1062" s="14">
        <v>213932</v>
      </c>
      <c r="E1062" s="13" t="s">
        <v>1246</v>
      </c>
      <c r="F1062" s="27">
        <v>45126</v>
      </c>
      <c r="G1062" s="27">
        <v>44866</v>
      </c>
      <c r="H1062" s="14">
        <v>1647154.85</v>
      </c>
      <c r="I1062" s="15">
        <v>5</v>
      </c>
      <c r="J1062" s="13" t="s">
        <v>340</v>
      </c>
      <c r="K1062" s="36">
        <f>D1062*VLOOKUP(L1062,Assumptions!$B$5:$C$11,2,FALSE)</f>
        <v>213932</v>
      </c>
      <c r="L1062" s="39" t="s">
        <v>4883</v>
      </c>
      <c r="M1062" s="46">
        <f>DATE(YEAR(F1062),MONTH(F1062),1)</f>
        <v>45108</v>
      </c>
      <c r="N1062" s="47" t="str">
        <f>IF(B1062="",N1061,B1062)</f>
        <v>Hawthorn Management</v>
      </c>
    </row>
    <row r="1063" spans="1:14" ht="15.75" x14ac:dyDescent="0.5">
      <c r="A1063" s="7"/>
      <c r="B1063" s="26"/>
      <c r="C1063" s="26"/>
      <c r="D1063" s="14">
        <v>217547.86</v>
      </c>
      <c r="E1063" s="13" t="s">
        <v>1240</v>
      </c>
      <c r="F1063" s="27">
        <v>45126</v>
      </c>
      <c r="G1063" s="27">
        <v>44866</v>
      </c>
      <c r="H1063" s="14">
        <v>1594173.51</v>
      </c>
      <c r="I1063" s="15">
        <v>8</v>
      </c>
      <c r="J1063" s="13" t="s">
        <v>300</v>
      </c>
      <c r="K1063" s="36">
        <f>D1063*VLOOKUP(L1063,Assumptions!$B$5:$C$11,2,FALSE)</f>
        <v>217547.86</v>
      </c>
      <c r="L1063" s="39" t="s">
        <v>4883</v>
      </c>
      <c r="M1063" s="46">
        <f>DATE(YEAR(F1063),MONTH(F1063),1)</f>
        <v>45108</v>
      </c>
      <c r="N1063" s="47" t="str">
        <f>IF(B1063="",N1062,B1063)</f>
        <v>Hawthorn Management</v>
      </c>
    </row>
    <row r="1064" spans="1:14" ht="15.75" x14ac:dyDescent="0.5">
      <c r="A1064" s="7"/>
      <c r="B1064" s="26"/>
      <c r="C1064" s="26"/>
      <c r="D1064" s="14">
        <v>7231.36</v>
      </c>
      <c r="E1064" s="13" t="s">
        <v>1247</v>
      </c>
      <c r="F1064" s="27">
        <v>44845</v>
      </c>
      <c r="G1064" s="27">
        <v>44782</v>
      </c>
      <c r="H1064" s="14">
        <v>1161739.93</v>
      </c>
      <c r="I1064" s="15">
        <v>2</v>
      </c>
      <c r="J1064" s="13" t="s">
        <v>300</v>
      </c>
      <c r="K1064" s="36">
        <f>D1064*VLOOKUP(L1064,Assumptions!$B$5:$C$11,2,FALSE)</f>
        <v>7231.36</v>
      </c>
      <c r="L1064" s="39" t="s">
        <v>4883</v>
      </c>
      <c r="M1064" s="46">
        <f>DATE(YEAR(F1064),MONTH(F1064),1)</f>
        <v>44835</v>
      </c>
      <c r="N1064" s="47" t="str">
        <f>IF(B1064="",N1063,B1064)</f>
        <v>Hawthorn Management</v>
      </c>
    </row>
    <row r="1065" spans="1:14" ht="15.75" x14ac:dyDescent="0.5">
      <c r="A1065" s="7"/>
      <c r="B1065" s="26"/>
      <c r="C1065" s="26"/>
      <c r="D1065" s="14">
        <v>635.85</v>
      </c>
      <c r="E1065" s="13" t="s">
        <v>1248</v>
      </c>
      <c r="F1065" s="27">
        <v>44788</v>
      </c>
      <c r="G1065" s="27">
        <v>44788</v>
      </c>
      <c r="H1065" s="14">
        <v>1054101.18</v>
      </c>
      <c r="I1065" s="15">
        <v>7</v>
      </c>
      <c r="J1065" s="13" t="s">
        <v>301</v>
      </c>
      <c r="K1065" s="36">
        <f>D1065*VLOOKUP(L1065,Assumptions!$B$5:$C$11,2,FALSE)</f>
        <v>635.85</v>
      </c>
      <c r="L1065" s="39" t="s">
        <v>4883</v>
      </c>
      <c r="M1065" s="46">
        <f>DATE(YEAR(F1065),MONTH(F1065),1)</f>
        <v>44774</v>
      </c>
      <c r="N1065" s="47" t="str">
        <f>IF(B1065="",N1064,B1065)</f>
        <v>Hawthorn Management</v>
      </c>
    </row>
    <row r="1066" spans="1:14" ht="15.75" x14ac:dyDescent="0.5">
      <c r="A1066" s="7"/>
      <c r="B1066" s="26"/>
      <c r="C1066" s="26"/>
      <c r="D1066" s="14">
        <v>50263.839999999997</v>
      </c>
      <c r="E1066" s="13" t="s">
        <v>1240</v>
      </c>
      <c r="F1066" s="27">
        <v>45130</v>
      </c>
      <c r="G1066" s="27">
        <v>44847</v>
      </c>
      <c r="H1066" s="14">
        <v>1174367.8500000001</v>
      </c>
      <c r="I1066" s="15">
        <v>16</v>
      </c>
      <c r="J1066" s="13" t="s">
        <v>300</v>
      </c>
      <c r="K1066" s="36">
        <f>D1066*VLOOKUP(L1066,Assumptions!$B$5:$C$11,2,FALSE)</f>
        <v>50263.839999999997</v>
      </c>
      <c r="L1066" s="39" t="s">
        <v>4883</v>
      </c>
      <c r="M1066" s="46">
        <f>DATE(YEAR(F1066),MONTH(F1066),1)</f>
        <v>45108</v>
      </c>
      <c r="N1066" s="47" t="str">
        <f>IF(B1066="",N1065,B1066)</f>
        <v>Hawthorn Management</v>
      </c>
    </row>
    <row r="1067" spans="1:14" ht="15.75" x14ac:dyDescent="0.5">
      <c r="A1067" s="7"/>
      <c r="B1067" s="26"/>
      <c r="C1067" s="26"/>
      <c r="D1067" s="14">
        <v>56820.13</v>
      </c>
      <c r="E1067" s="13" t="s">
        <v>1243</v>
      </c>
      <c r="F1067" s="27">
        <v>45130</v>
      </c>
      <c r="G1067" s="27">
        <v>44847</v>
      </c>
      <c r="H1067" s="14">
        <v>1059725.6200000001</v>
      </c>
      <c r="I1067" s="15">
        <v>21</v>
      </c>
      <c r="J1067" s="13" t="s">
        <v>301</v>
      </c>
      <c r="K1067" s="36">
        <f>D1067*VLOOKUP(L1067,Assumptions!$B$5:$C$11,2,FALSE)</f>
        <v>56820.13</v>
      </c>
      <c r="L1067" s="39" t="s">
        <v>4883</v>
      </c>
      <c r="M1067" s="46">
        <f>DATE(YEAR(F1067),MONTH(F1067),1)</f>
        <v>45108</v>
      </c>
      <c r="N1067" s="47" t="str">
        <f>IF(B1067="",N1066,B1067)</f>
        <v>Hawthorn Management</v>
      </c>
    </row>
    <row r="1068" spans="1:14" ht="15.75" x14ac:dyDescent="0.5">
      <c r="A1068" s="7"/>
      <c r="B1068" s="26"/>
      <c r="C1068" s="26"/>
      <c r="D1068" s="14">
        <v>59772.19</v>
      </c>
      <c r="E1068" s="13" t="s">
        <v>1242</v>
      </c>
      <c r="F1068" s="27">
        <v>45130</v>
      </c>
      <c r="G1068" s="27">
        <v>44847</v>
      </c>
      <c r="H1068" s="14">
        <v>1313091.49</v>
      </c>
      <c r="I1068" s="15">
        <v>21</v>
      </c>
      <c r="J1068" s="13" t="s">
        <v>305</v>
      </c>
      <c r="K1068" s="36">
        <f>D1068*VLOOKUP(L1068,Assumptions!$B$5:$C$11,2,FALSE)</f>
        <v>59772.19</v>
      </c>
      <c r="L1068" s="39" t="s">
        <v>4883</v>
      </c>
      <c r="M1068" s="46">
        <f>DATE(YEAR(F1068),MONTH(F1068),1)</f>
        <v>45108</v>
      </c>
      <c r="N1068" s="47" t="str">
        <f>IF(B1068="",N1067,B1068)</f>
        <v>Hawthorn Management</v>
      </c>
    </row>
    <row r="1069" spans="1:14" ht="15.75" x14ac:dyDescent="0.5">
      <c r="A1069" s="7"/>
      <c r="B1069" s="26"/>
      <c r="C1069" s="26"/>
      <c r="D1069" s="14">
        <v>66748.509999999995</v>
      </c>
      <c r="E1069" s="13" t="s">
        <v>1246</v>
      </c>
      <c r="F1069" s="27">
        <v>45130</v>
      </c>
      <c r="G1069" s="27">
        <v>44847</v>
      </c>
      <c r="H1069" s="14">
        <v>1381052.11</v>
      </c>
      <c r="I1069" s="15">
        <v>5</v>
      </c>
      <c r="J1069" s="13" t="s">
        <v>340</v>
      </c>
      <c r="K1069" s="36">
        <f>D1069*VLOOKUP(L1069,Assumptions!$B$5:$C$11,2,FALSE)</f>
        <v>66748.509999999995</v>
      </c>
      <c r="L1069" s="39" t="s">
        <v>4883</v>
      </c>
      <c r="M1069" s="46">
        <f>DATE(YEAR(F1069),MONTH(F1069),1)</f>
        <v>45108</v>
      </c>
      <c r="N1069" s="47" t="str">
        <f>IF(B1069="",N1068,B1069)</f>
        <v>Hawthorn Management</v>
      </c>
    </row>
    <row r="1070" spans="1:14" ht="15.75" x14ac:dyDescent="0.5">
      <c r="A1070" s="7"/>
      <c r="B1070" s="26"/>
      <c r="C1070" s="26"/>
      <c r="D1070" s="14">
        <v>0</v>
      </c>
      <c r="E1070" s="13" t="s">
        <v>1249</v>
      </c>
      <c r="F1070" s="27">
        <v>45210</v>
      </c>
      <c r="G1070" s="27">
        <v>44895</v>
      </c>
      <c r="H1070" s="14">
        <v>967610.21</v>
      </c>
      <c r="I1070" s="15">
        <v>1</v>
      </c>
      <c r="J1070" s="13" t="s">
        <v>340</v>
      </c>
      <c r="K1070" s="36">
        <f>D1070*VLOOKUP(L1070,Assumptions!$B$5:$C$11,2,FALSE)</f>
        <v>0</v>
      </c>
      <c r="L1070" s="39" t="s">
        <v>4883</v>
      </c>
      <c r="M1070" s="46">
        <f>DATE(YEAR(F1070),MONTH(F1070),1)</f>
        <v>45200</v>
      </c>
      <c r="N1070" s="47" t="str">
        <f>IF(B1070="",N1069,B1070)</f>
        <v>Hawthorn Management</v>
      </c>
    </row>
    <row r="1071" spans="1:14" ht="15.75" x14ac:dyDescent="0.5">
      <c r="A1071" s="7"/>
      <c r="B1071" s="26"/>
      <c r="C1071" s="26"/>
      <c r="D1071" s="14">
        <v>0</v>
      </c>
      <c r="E1071" s="13" t="s">
        <v>1249</v>
      </c>
      <c r="F1071" s="27">
        <v>45217</v>
      </c>
      <c r="G1071" s="27">
        <v>44895</v>
      </c>
      <c r="H1071" s="14">
        <v>1013037.67</v>
      </c>
      <c r="I1071" s="15">
        <v>1</v>
      </c>
      <c r="J1071" s="13" t="s">
        <v>340</v>
      </c>
      <c r="K1071" s="36">
        <f>D1071*VLOOKUP(L1071,Assumptions!$B$5:$C$11,2,FALSE)</f>
        <v>0</v>
      </c>
      <c r="L1071" s="39" t="s">
        <v>4883</v>
      </c>
      <c r="M1071" s="46">
        <f>DATE(YEAR(F1071),MONTH(F1071),1)</f>
        <v>45200</v>
      </c>
      <c r="N1071" s="47" t="str">
        <f>IF(B1071="",N1070,B1071)</f>
        <v>Hawthorn Management</v>
      </c>
    </row>
    <row r="1072" spans="1:14" ht="15.75" x14ac:dyDescent="0.5">
      <c r="A1072" s="7"/>
      <c r="B1072" s="26"/>
      <c r="C1072" s="26"/>
      <c r="D1072" s="14">
        <v>0</v>
      </c>
      <c r="E1072" s="13" t="s">
        <v>1250</v>
      </c>
      <c r="F1072" s="27">
        <v>45266</v>
      </c>
      <c r="G1072" s="27">
        <v>44895</v>
      </c>
      <c r="H1072" s="14">
        <v>995978.02</v>
      </c>
      <c r="I1072" s="15">
        <v>1</v>
      </c>
      <c r="J1072" s="13" t="s">
        <v>340</v>
      </c>
      <c r="K1072" s="36">
        <f>D1072*VLOOKUP(L1072,Assumptions!$B$5:$C$11,2,FALSE)</f>
        <v>0</v>
      </c>
      <c r="L1072" s="39" t="s">
        <v>4883</v>
      </c>
      <c r="M1072" s="46">
        <f>DATE(YEAR(F1072),MONTH(F1072),1)</f>
        <v>45261</v>
      </c>
      <c r="N1072" s="47" t="str">
        <f>IF(B1072="",N1071,B1072)</f>
        <v>Hawthorn Management</v>
      </c>
    </row>
    <row r="1073" spans="1:14" ht="15.75" x14ac:dyDescent="0.5">
      <c r="A1073" s="7"/>
      <c r="B1073" s="26"/>
      <c r="C1073" s="26"/>
      <c r="D1073" s="14">
        <v>0</v>
      </c>
      <c r="E1073" s="13" t="s">
        <v>1251</v>
      </c>
      <c r="F1073" s="27">
        <v>45231</v>
      </c>
      <c r="G1073" s="27">
        <v>44895</v>
      </c>
      <c r="H1073" s="14">
        <v>972740.35</v>
      </c>
      <c r="I1073" s="15">
        <v>1</v>
      </c>
      <c r="J1073" s="13" t="s">
        <v>340</v>
      </c>
      <c r="K1073" s="36">
        <f>D1073*VLOOKUP(L1073,Assumptions!$B$5:$C$11,2,FALSE)</f>
        <v>0</v>
      </c>
      <c r="L1073" s="39" t="s">
        <v>4883</v>
      </c>
      <c r="M1073" s="46">
        <f>DATE(YEAR(F1073),MONTH(F1073),1)</f>
        <v>45231</v>
      </c>
      <c r="N1073" s="47" t="str">
        <f>IF(B1073="",N1072,B1073)</f>
        <v>Hawthorn Management</v>
      </c>
    </row>
    <row r="1074" spans="1:14" ht="15.75" x14ac:dyDescent="0.5">
      <c r="A1074" s="7"/>
      <c r="B1074" s="26"/>
      <c r="C1074" s="26"/>
      <c r="D1074" s="14">
        <v>0</v>
      </c>
      <c r="E1074" s="13" t="s">
        <v>1251</v>
      </c>
      <c r="F1074" s="27">
        <v>45245</v>
      </c>
      <c r="G1074" s="27">
        <v>44895</v>
      </c>
      <c r="H1074" s="14">
        <v>1188703.08</v>
      </c>
      <c r="I1074" s="15">
        <v>1</v>
      </c>
      <c r="J1074" s="13" t="s">
        <v>340</v>
      </c>
      <c r="K1074" s="36">
        <f>D1074*VLOOKUP(L1074,Assumptions!$B$5:$C$11,2,FALSE)</f>
        <v>0</v>
      </c>
      <c r="L1074" s="39" t="s">
        <v>4883</v>
      </c>
      <c r="M1074" s="46">
        <f>DATE(YEAR(F1074),MONTH(F1074),1)</f>
        <v>45231</v>
      </c>
      <c r="N1074" s="47" t="str">
        <f>IF(B1074="",N1073,B1074)</f>
        <v>Hawthorn Management</v>
      </c>
    </row>
    <row r="1075" spans="1:14" ht="15.75" x14ac:dyDescent="0.5">
      <c r="A1075" s="7"/>
      <c r="B1075" s="26"/>
      <c r="C1075" s="26"/>
      <c r="D1075" s="14">
        <v>6715.89</v>
      </c>
      <c r="E1075" s="13" t="s">
        <v>1252</v>
      </c>
      <c r="F1075" s="27">
        <v>45104</v>
      </c>
      <c r="G1075" s="27">
        <v>44895</v>
      </c>
      <c r="H1075" s="14">
        <v>1185032.99</v>
      </c>
      <c r="I1075" s="15">
        <v>2</v>
      </c>
      <c r="J1075" s="13" t="s">
        <v>300</v>
      </c>
      <c r="K1075" s="36">
        <f>D1075*VLOOKUP(L1075,Assumptions!$B$5:$C$11,2,FALSE)</f>
        <v>6715.89</v>
      </c>
      <c r="L1075" s="39" t="s">
        <v>4883</v>
      </c>
      <c r="M1075" s="46">
        <f>DATE(YEAR(F1075),MONTH(F1075),1)</f>
        <v>45078</v>
      </c>
      <c r="N1075" s="47" t="str">
        <f>IF(B1075="",N1074,B1075)</f>
        <v>Hawthorn Management</v>
      </c>
    </row>
    <row r="1076" spans="1:14" ht="15.75" x14ac:dyDescent="0.5">
      <c r="A1076" s="7"/>
      <c r="B1076" s="26"/>
      <c r="C1076" s="26"/>
      <c r="D1076" s="14">
        <v>5620.26</v>
      </c>
      <c r="E1076" s="13" t="s">
        <v>1253</v>
      </c>
      <c r="F1076" s="27">
        <v>45175</v>
      </c>
      <c r="G1076" s="27">
        <v>44895</v>
      </c>
      <c r="H1076" s="14">
        <v>1327213.52</v>
      </c>
      <c r="I1076" s="15">
        <v>2</v>
      </c>
      <c r="J1076" s="13" t="s">
        <v>300</v>
      </c>
      <c r="K1076" s="36">
        <f>D1076*VLOOKUP(L1076,Assumptions!$B$5:$C$11,2,FALSE)</f>
        <v>5620.26</v>
      </c>
      <c r="L1076" s="39" t="s">
        <v>4883</v>
      </c>
      <c r="M1076" s="46">
        <f>DATE(YEAR(F1076),MONTH(F1076),1)</f>
        <v>45170</v>
      </c>
      <c r="N1076" s="47" t="str">
        <f>IF(B1076="",N1075,B1076)</f>
        <v>Hawthorn Management</v>
      </c>
    </row>
    <row r="1077" spans="1:14" ht="15.75" x14ac:dyDescent="0.5">
      <c r="A1077" s="7"/>
      <c r="B1077" s="26"/>
      <c r="C1077" s="26"/>
      <c r="D1077" s="14">
        <v>40253.9</v>
      </c>
      <c r="E1077" s="13" t="s">
        <v>1240</v>
      </c>
      <c r="F1077" s="27">
        <v>45130</v>
      </c>
      <c r="G1077" s="27">
        <v>44981</v>
      </c>
      <c r="H1077" s="14">
        <v>1646596.9</v>
      </c>
      <c r="I1077" s="15">
        <v>10</v>
      </c>
      <c r="J1077" s="13" t="s">
        <v>300</v>
      </c>
      <c r="K1077" s="36">
        <f>D1077*VLOOKUP(L1077,Assumptions!$B$5:$C$11,2,FALSE)</f>
        <v>40253.9</v>
      </c>
      <c r="L1077" s="39" t="s">
        <v>4883</v>
      </c>
      <c r="M1077" s="46">
        <f>DATE(YEAR(F1077),MONTH(F1077),1)</f>
        <v>45108</v>
      </c>
      <c r="N1077" s="47" t="str">
        <f>IF(B1077="",N1076,B1077)</f>
        <v>Hawthorn Management</v>
      </c>
    </row>
    <row r="1078" spans="1:14" ht="15.75" x14ac:dyDescent="0.5">
      <c r="A1078" s="7"/>
      <c r="B1078" s="26"/>
      <c r="C1078" s="26"/>
      <c r="D1078" s="14">
        <v>41302.1</v>
      </c>
      <c r="E1078" s="13" t="s">
        <v>1242</v>
      </c>
      <c r="F1078" s="27">
        <v>45130</v>
      </c>
      <c r="G1078" s="27">
        <v>44981</v>
      </c>
      <c r="H1078" s="14">
        <v>1109485.3799999999</v>
      </c>
      <c r="I1078" s="15">
        <v>30</v>
      </c>
      <c r="J1078" s="13" t="s">
        <v>305</v>
      </c>
      <c r="K1078" s="36">
        <f>D1078*VLOOKUP(L1078,Assumptions!$B$5:$C$11,2,FALSE)</f>
        <v>41302.1</v>
      </c>
      <c r="L1078" s="39" t="s">
        <v>4883</v>
      </c>
      <c r="M1078" s="46">
        <f>DATE(YEAR(F1078),MONTH(F1078),1)</f>
        <v>45108</v>
      </c>
      <c r="N1078" s="47" t="str">
        <f>IF(B1078="",N1077,B1078)</f>
        <v>Hawthorn Management</v>
      </c>
    </row>
    <row r="1079" spans="1:14" ht="15.75" x14ac:dyDescent="0.5">
      <c r="A1079" s="7"/>
      <c r="B1079" s="26"/>
      <c r="C1079" s="26"/>
      <c r="D1079" s="14">
        <v>59188.85</v>
      </c>
      <c r="E1079" s="13" t="s">
        <v>1243</v>
      </c>
      <c r="F1079" s="27">
        <v>45130</v>
      </c>
      <c r="G1079" s="27">
        <v>44981</v>
      </c>
      <c r="H1079" s="14">
        <v>1571282.71</v>
      </c>
      <c r="I1079" s="15">
        <v>30</v>
      </c>
      <c r="J1079" s="13" t="s">
        <v>301</v>
      </c>
      <c r="K1079" s="36">
        <f>D1079*VLOOKUP(L1079,Assumptions!$B$5:$C$11,2,FALSE)</f>
        <v>59188.85</v>
      </c>
      <c r="L1079" s="39" t="s">
        <v>4883</v>
      </c>
      <c r="M1079" s="46">
        <f>DATE(YEAR(F1079),MONTH(F1079),1)</f>
        <v>45108</v>
      </c>
      <c r="N1079" s="47" t="str">
        <f>IF(B1079="",N1078,B1079)</f>
        <v>Hawthorn Management</v>
      </c>
    </row>
    <row r="1080" spans="1:14" ht="15.75" x14ac:dyDescent="0.5">
      <c r="A1080" s="7"/>
      <c r="B1080" s="26"/>
      <c r="C1080" s="26"/>
      <c r="D1080" s="14">
        <v>45303.33</v>
      </c>
      <c r="E1080" s="13" t="s">
        <v>1246</v>
      </c>
      <c r="F1080" s="27">
        <v>45130</v>
      </c>
      <c r="G1080" s="27">
        <v>44981</v>
      </c>
      <c r="H1080" s="14">
        <v>1182912.67</v>
      </c>
      <c r="I1080" s="15">
        <v>5</v>
      </c>
      <c r="J1080" s="13" t="s">
        <v>340</v>
      </c>
      <c r="K1080" s="36">
        <f>D1080*VLOOKUP(L1080,Assumptions!$B$5:$C$11,2,FALSE)</f>
        <v>45303.33</v>
      </c>
      <c r="L1080" s="39" t="s">
        <v>4883</v>
      </c>
      <c r="M1080" s="46">
        <f>DATE(YEAR(F1080),MONTH(F1080),1)</f>
        <v>45108</v>
      </c>
      <c r="N1080" s="47" t="str">
        <f>IF(B1080="",N1079,B1080)</f>
        <v>Hawthorn Management</v>
      </c>
    </row>
    <row r="1081" spans="1:14" ht="15.75" x14ac:dyDescent="0.5">
      <c r="A1081" s="7"/>
      <c r="B1081" s="26"/>
      <c r="C1081" s="26"/>
      <c r="D1081" s="14">
        <v>48073.01</v>
      </c>
      <c r="E1081" s="13" t="s">
        <v>1254</v>
      </c>
      <c r="F1081" s="27">
        <v>45130</v>
      </c>
      <c r="G1081" s="27">
        <v>44981</v>
      </c>
      <c r="H1081" s="14">
        <v>1430410.76</v>
      </c>
      <c r="I1081" s="15">
        <v>6</v>
      </c>
      <c r="J1081" s="13" t="s">
        <v>317</v>
      </c>
      <c r="K1081" s="36">
        <f>D1081*VLOOKUP(L1081,Assumptions!$B$5:$C$11,2,FALSE)</f>
        <v>48073.01</v>
      </c>
      <c r="L1081" s="39" t="s">
        <v>4883</v>
      </c>
      <c r="M1081" s="46">
        <f>DATE(YEAR(F1081),MONTH(F1081),1)</f>
        <v>45108</v>
      </c>
      <c r="N1081" s="47" t="str">
        <f>IF(B1081="",N1080,B1081)</f>
        <v>Hawthorn Management</v>
      </c>
    </row>
    <row r="1082" spans="1:14" ht="15.75" x14ac:dyDescent="0.5">
      <c r="A1082" s="7"/>
      <c r="B1082" s="26"/>
      <c r="C1082" s="26"/>
      <c r="D1082" s="14">
        <v>122.25</v>
      </c>
      <c r="E1082" s="13" t="s">
        <v>1255</v>
      </c>
      <c r="F1082" s="27">
        <v>45007</v>
      </c>
      <c r="G1082" s="27">
        <v>45007</v>
      </c>
      <c r="H1082" s="14">
        <v>1486191.59</v>
      </c>
      <c r="I1082" s="15">
        <v>1</v>
      </c>
      <c r="J1082" s="13" t="s">
        <v>301</v>
      </c>
      <c r="K1082" s="36">
        <f>D1082*VLOOKUP(L1082,Assumptions!$B$5:$C$11,2,FALSE)</f>
        <v>122.25</v>
      </c>
      <c r="L1082" s="39" t="s">
        <v>4883</v>
      </c>
      <c r="M1082" s="46">
        <f>DATE(YEAR(F1082),MONTH(F1082),1)</f>
        <v>44986</v>
      </c>
      <c r="N1082" s="47" t="str">
        <f>IF(B1082="",N1081,B1082)</f>
        <v>Hawthorn Management</v>
      </c>
    </row>
    <row r="1083" spans="1:14" ht="15.75" x14ac:dyDescent="0.5">
      <c r="A1083" s="7"/>
      <c r="B1083" s="26"/>
      <c r="C1083" s="26"/>
      <c r="D1083" s="14">
        <v>6814.62</v>
      </c>
      <c r="E1083" s="13" t="s">
        <v>1256</v>
      </c>
      <c r="F1083" s="27">
        <v>45042</v>
      </c>
      <c r="G1083" s="27">
        <v>45021</v>
      </c>
      <c r="H1083" s="14">
        <v>1046071.54</v>
      </c>
      <c r="I1083" s="15">
        <v>2</v>
      </c>
      <c r="J1083" s="13" t="s">
        <v>300</v>
      </c>
      <c r="K1083" s="36">
        <f>D1083*VLOOKUP(L1083,Assumptions!$B$5:$C$11,2,FALSE)</f>
        <v>6814.62</v>
      </c>
      <c r="L1083" s="39" t="s">
        <v>4883</v>
      </c>
      <c r="M1083" s="46">
        <f>DATE(YEAR(F1083),MONTH(F1083),1)</f>
        <v>45017</v>
      </c>
      <c r="N1083" s="47" t="str">
        <f>IF(B1083="",N1082,B1083)</f>
        <v>Hawthorn Management</v>
      </c>
    </row>
    <row r="1084" spans="1:14" ht="15.75" x14ac:dyDescent="0.5">
      <c r="A1084" s="7"/>
      <c r="B1084" s="26"/>
      <c r="C1084" s="26"/>
      <c r="D1084" s="14">
        <v>13710.98</v>
      </c>
      <c r="E1084" s="13" t="s">
        <v>1257</v>
      </c>
      <c r="F1084" s="27">
        <v>45091</v>
      </c>
      <c r="G1084" s="27">
        <v>45083</v>
      </c>
      <c r="H1084" s="14">
        <v>1514030.69</v>
      </c>
      <c r="I1084" s="15">
        <v>679</v>
      </c>
      <c r="J1084" s="13" t="s">
        <v>301</v>
      </c>
      <c r="K1084" s="36">
        <f>D1084*VLOOKUP(L1084,Assumptions!$B$5:$C$11,2,FALSE)</f>
        <v>13710.98</v>
      </c>
      <c r="L1084" s="39" t="s">
        <v>4883</v>
      </c>
      <c r="M1084" s="46">
        <f>DATE(YEAR(F1084),MONTH(F1084),1)</f>
        <v>45078</v>
      </c>
      <c r="N1084" s="47" t="str">
        <f>IF(B1084="",N1083,B1084)</f>
        <v>Hawthorn Management</v>
      </c>
    </row>
    <row r="1085" spans="1:14" ht="15.75" x14ac:dyDescent="0.5">
      <c r="A1085" s="7"/>
      <c r="B1085" s="26"/>
      <c r="C1085" s="26"/>
      <c r="D1085" s="14">
        <v>188769.21</v>
      </c>
      <c r="E1085" s="13" t="s">
        <v>1258</v>
      </c>
      <c r="F1085" s="27">
        <v>45490</v>
      </c>
      <c r="G1085" s="27">
        <v>45209</v>
      </c>
      <c r="H1085" s="14">
        <v>1398483.27</v>
      </c>
      <c r="I1085" s="15">
        <v>12</v>
      </c>
      <c r="J1085" s="13" t="s">
        <v>330</v>
      </c>
      <c r="K1085" s="36">
        <f>D1085*VLOOKUP(L1085,Assumptions!$B$5:$C$11,2,FALSE)</f>
        <v>188769.21</v>
      </c>
      <c r="L1085" s="39" t="s">
        <v>4883</v>
      </c>
      <c r="M1085" s="46">
        <f>DATE(YEAR(F1085),MONTH(F1085),1)</f>
        <v>45474</v>
      </c>
      <c r="N1085" s="47" t="str">
        <f>IF(B1085="",N1084,B1085)</f>
        <v>Hawthorn Management</v>
      </c>
    </row>
    <row r="1086" spans="1:14" ht="15.75" x14ac:dyDescent="0.5">
      <c r="A1086" s="7"/>
      <c r="B1086" s="26"/>
      <c r="C1086" s="26"/>
      <c r="D1086" s="14">
        <v>196004.95</v>
      </c>
      <c r="E1086" s="13" t="s">
        <v>1259</v>
      </c>
      <c r="F1086" s="27">
        <v>45490</v>
      </c>
      <c r="G1086" s="27">
        <v>45209</v>
      </c>
      <c r="H1086" s="14">
        <v>1077976.3400000001</v>
      </c>
      <c r="I1086" s="15">
        <v>12</v>
      </c>
      <c r="J1086" s="13" t="s">
        <v>300</v>
      </c>
      <c r="K1086" s="36">
        <f>D1086*VLOOKUP(L1086,Assumptions!$B$5:$C$11,2,FALSE)</f>
        <v>196004.95</v>
      </c>
      <c r="L1086" s="39" t="s">
        <v>4883</v>
      </c>
      <c r="M1086" s="46">
        <f>DATE(YEAR(F1086),MONTH(F1086),1)</f>
        <v>45474</v>
      </c>
      <c r="N1086" s="47" t="str">
        <f>IF(B1086="",N1085,B1086)</f>
        <v>Hawthorn Management</v>
      </c>
    </row>
    <row r="1087" spans="1:14" ht="15.75" x14ac:dyDescent="0.5">
      <c r="A1087" s="7"/>
      <c r="B1087" s="26"/>
      <c r="C1087" s="26"/>
      <c r="D1087" s="14">
        <v>147776.93</v>
      </c>
      <c r="E1087" s="13" t="s">
        <v>1260</v>
      </c>
      <c r="F1087" s="27">
        <v>45490</v>
      </c>
      <c r="G1087" s="27">
        <v>45209</v>
      </c>
      <c r="H1087" s="14">
        <v>1244804.54</v>
      </c>
      <c r="I1087" s="15">
        <v>181</v>
      </c>
      <c r="J1087" s="13" t="s">
        <v>301</v>
      </c>
      <c r="K1087" s="36">
        <f>D1087*VLOOKUP(L1087,Assumptions!$B$5:$C$11,2,FALSE)</f>
        <v>147776.93</v>
      </c>
      <c r="L1087" s="39" t="s">
        <v>4883</v>
      </c>
      <c r="M1087" s="46">
        <f>DATE(YEAR(F1087),MONTH(F1087),1)</f>
        <v>45474</v>
      </c>
      <c r="N1087" s="47" t="str">
        <f>IF(B1087="",N1086,B1087)</f>
        <v>Hawthorn Management</v>
      </c>
    </row>
    <row r="1088" spans="1:14" ht="15.75" x14ac:dyDescent="0.5">
      <c r="A1088" s="7"/>
      <c r="B1088" s="26"/>
      <c r="C1088" s="26"/>
      <c r="D1088" s="14">
        <v>219175.42</v>
      </c>
      <c r="E1088" s="13" t="s">
        <v>1261</v>
      </c>
      <c r="F1088" s="27">
        <v>45490</v>
      </c>
      <c r="G1088" s="27">
        <v>45209</v>
      </c>
      <c r="H1088" s="14">
        <v>1466571.76</v>
      </c>
      <c r="I1088" s="15">
        <v>173</v>
      </c>
      <c r="J1088" s="13" t="s">
        <v>305</v>
      </c>
      <c r="K1088" s="36">
        <f>D1088*VLOOKUP(L1088,Assumptions!$B$5:$C$11,2,FALSE)</f>
        <v>219175.42</v>
      </c>
      <c r="L1088" s="39" t="s">
        <v>4883</v>
      </c>
      <c r="M1088" s="46">
        <f>DATE(YEAR(F1088),MONTH(F1088),1)</f>
        <v>45474</v>
      </c>
      <c r="N1088" s="47" t="str">
        <f>IF(B1088="",N1087,B1088)</f>
        <v>Hawthorn Management</v>
      </c>
    </row>
    <row r="1089" spans="1:14" ht="15.75" x14ac:dyDescent="0.5">
      <c r="A1089" s="7"/>
      <c r="B1089" s="26"/>
      <c r="C1089" s="26"/>
      <c r="D1089" s="14">
        <v>212905.02</v>
      </c>
      <c r="E1089" s="13" t="s">
        <v>1262</v>
      </c>
      <c r="F1089" s="27">
        <v>45490</v>
      </c>
      <c r="G1089" s="27">
        <v>45209</v>
      </c>
      <c r="H1089" s="14">
        <v>1035096.22</v>
      </c>
      <c r="I1089" s="15">
        <v>181</v>
      </c>
      <c r="J1089" s="13" t="s">
        <v>331</v>
      </c>
      <c r="K1089" s="36">
        <f>D1089*VLOOKUP(L1089,Assumptions!$B$5:$C$11,2,FALSE)</f>
        <v>212905.02</v>
      </c>
      <c r="L1089" s="39" t="s">
        <v>4883</v>
      </c>
      <c r="M1089" s="46">
        <f>DATE(YEAR(F1089),MONTH(F1089),1)</f>
        <v>45474</v>
      </c>
      <c r="N1089" s="47" t="str">
        <f>IF(B1089="",N1088,B1089)</f>
        <v>Hawthorn Management</v>
      </c>
    </row>
    <row r="1090" spans="1:14" ht="15.75" x14ac:dyDescent="0.5">
      <c r="A1090" s="7"/>
      <c r="B1090" s="26"/>
      <c r="C1090" s="26"/>
      <c r="D1090" s="14">
        <v>159933.62</v>
      </c>
      <c r="E1090" s="13" t="s">
        <v>1263</v>
      </c>
      <c r="F1090" s="27">
        <v>45490</v>
      </c>
      <c r="G1090" s="27">
        <v>45209</v>
      </c>
      <c r="H1090" s="14">
        <v>1106435.21</v>
      </c>
      <c r="I1090" s="15">
        <v>1</v>
      </c>
      <c r="J1090" s="13" t="s">
        <v>328</v>
      </c>
      <c r="K1090" s="36">
        <f>D1090*VLOOKUP(L1090,Assumptions!$B$5:$C$11,2,FALSE)</f>
        <v>159933.62</v>
      </c>
      <c r="L1090" s="39" t="s">
        <v>4883</v>
      </c>
      <c r="M1090" s="46">
        <f>DATE(YEAR(F1090),MONTH(F1090),1)</f>
        <v>45474</v>
      </c>
      <c r="N1090" s="47" t="str">
        <f>IF(B1090="",N1089,B1090)</f>
        <v>Hawthorn Management</v>
      </c>
    </row>
    <row r="1091" spans="1:14" ht="15.75" x14ac:dyDescent="0.5">
      <c r="A1091" s="7"/>
      <c r="B1091" s="26"/>
      <c r="C1091" s="26"/>
      <c r="D1091" s="14">
        <v>191875.89</v>
      </c>
      <c r="E1091" s="13" t="s">
        <v>1264</v>
      </c>
      <c r="F1091" s="27">
        <v>45490</v>
      </c>
      <c r="G1091" s="27">
        <v>45209</v>
      </c>
      <c r="H1091" s="14">
        <v>1512346.8</v>
      </c>
      <c r="I1091" s="15">
        <v>1</v>
      </c>
      <c r="J1091" s="13" t="s">
        <v>333</v>
      </c>
      <c r="K1091" s="36">
        <f>D1091*VLOOKUP(L1091,Assumptions!$B$5:$C$11,2,FALSE)</f>
        <v>191875.89</v>
      </c>
      <c r="L1091" s="39" t="s">
        <v>4883</v>
      </c>
      <c r="M1091" s="46">
        <f>DATE(YEAR(F1091),MONTH(F1091),1)</f>
        <v>45474</v>
      </c>
      <c r="N1091" s="47" t="str">
        <f>IF(B1091="",N1090,B1091)</f>
        <v>Hawthorn Management</v>
      </c>
    </row>
    <row r="1092" spans="1:14" ht="15.75" x14ac:dyDescent="0.5">
      <c r="A1092" s="7"/>
      <c r="B1092" s="26"/>
      <c r="C1092" s="26"/>
      <c r="D1092" s="14">
        <v>136057.34</v>
      </c>
      <c r="E1092" s="13" t="s">
        <v>1265</v>
      </c>
      <c r="F1092" s="27">
        <v>45490</v>
      </c>
      <c r="G1092" s="27">
        <v>45209</v>
      </c>
      <c r="H1092" s="14">
        <v>1515505.05</v>
      </c>
      <c r="I1092" s="15">
        <v>1</v>
      </c>
      <c r="J1092" s="13" t="s">
        <v>334</v>
      </c>
      <c r="K1092" s="36">
        <f>D1092*VLOOKUP(L1092,Assumptions!$B$5:$C$11,2,FALSE)</f>
        <v>136057.34</v>
      </c>
      <c r="L1092" s="39" t="s">
        <v>4883</v>
      </c>
      <c r="M1092" s="46">
        <f>DATE(YEAR(F1092),MONTH(F1092),1)</f>
        <v>45474</v>
      </c>
      <c r="N1092" s="47" t="str">
        <f>IF(B1092="",N1091,B1092)</f>
        <v>Hawthorn Management</v>
      </c>
    </row>
    <row r="1093" spans="1:14" ht="15.75" x14ac:dyDescent="0.5">
      <c r="A1093" s="7"/>
      <c r="B1093" s="26"/>
      <c r="C1093" s="26"/>
      <c r="D1093" s="14">
        <v>161723.76999999999</v>
      </c>
      <c r="E1093" s="13" t="s">
        <v>1266</v>
      </c>
      <c r="F1093" s="27">
        <v>45490</v>
      </c>
      <c r="G1093" s="27">
        <v>45209</v>
      </c>
      <c r="H1093" s="14">
        <v>1508717.9</v>
      </c>
      <c r="I1093" s="15">
        <v>1</v>
      </c>
      <c r="J1093" s="13" t="s">
        <v>335</v>
      </c>
      <c r="K1093" s="36">
        <f>D1093*VLOOKUP(L1093,Assumptions!$B$5:$C$11,2,FALSE)</f>
        <v>161723.76999999999</v>
      </c>
      <c r="L1093" s="39" t="s">
        <v>4883</v>
      </c>
      <c r="M1093" s="46">
        <f>DATE(YEAR(F1093),MONTH(F1093),1)</f>
        <v>45474</v>
      </c>
      <c r="N1093" s="47" t="str">
        <f>IF(B1093="",N1092,B1093)</f>
        <v>Hawthorn Management</v>
      </c>
    </row>
    <row r="1094" spans="1:14" ht="15.75" x14ac:dyDescent="0.5">
      <c r="A1094" s="7"/>
      <c r="B1094" s="26"/>
      <c r="C1094" s="26"/>
      <c r="D1094" s="14">
        <v>157259.79</v>
      </c>
      <c r="E1094" s="13" t="s">
        <v>1267</v>
      </c>
      <c r="F1094" s="27">
        <v>45490</v>
      </c>
      <c r="G1094" s="27">
        <v>45209</v>
      </c>
      <c r="H1094" s="14">
        <v>1122274.43</v>
      </c>
      <c r="I1094" s="15">
        <v>1</v>
      </c>
      <c r="J1094" s="13" t="s">
        <v>322</v>
      </c>
      <c r="K1094" s="36">
        <f>D1094*VLOOKUP(L1094,Assumptions!$B$5:$C$11,2,FALSE)</f>
        <v>157259.79</v>
      </c>
      <c r="L1094" s="39" t="s">
        <v>4883</v>
      </c>
      <c r="M1094" s="46">
        <f>DATE(YEAR(F1094),MONTH(F1094),1)</f>
        <v>45474</v>
      </c>
      <c r="N1094" s="47" t="str">
        <f>IF(B1094="",N1093,B1094)</f>
        <v>Hawthorn Management</v>
      </c>
    </row>
    <row r="1095" spans="1:14" ht="15.75" x14ac:dyDescent="0.5">
      <c r="A1095" s="7"/>
      <c r="B1095" s="26"/>
      <c r="C1095" s="26"/>
      <c r="D1095" s="14">
        <v>180031.42</v>
      </c>
      <c r="E1095" s="13" t="s">
        <v>1268</v>
      </c>
      <c r="F1095" s="27">
        <v>45490</v>
      </c>
      <c r="G1095" s="27">
        <v>45209</v>
      </c>
      <c r="H1095" s="14">
        <v>1429071.79</v>
      </c>
      <c r="I1095" s="15">
        <v>1</v>
      </c>
      <c r="J1095" s="13" t="s">
        <v>336</v>
      </c>
      <c r="K1095" s="36">
        <f>D1095*VLOOKUP(L1095,Assumptions!$B$5:$C$11,2,FALSE)</f>
        <v>180031.42</v>
      </c>
      <c r="L1095" s="39" t="s">
        <v>4883</v>
      </c>
      <c r="M1095" s="46">
        <f>DATE(YEAR(F1095),MONTH(F1095),1)</f>
        <v>45474</v>
      </c>
      <c r="N1095" s="47" t="str">
        <f>IF(B1095="",N1094,B1095)</f>
        <v>Hawthorn Management</v>
      </c>
    </row>
    <row r="1096" spans="1:14" ht="15.75" x14ac:dyDescent="0.5">
      <c r="A1096" s="7"/>
      <c r="B1096" s="26"/>
      <c r="C1096" s="26"/>
      <c r="D1096" s="14">
        <v>177641.88</v>
      </c>
      <c r="E1096" s="13" t="s">
        <v>1269</v>
      </c>
      <c r="F1096" s="27">
        <v>45490</v>
      </c>
      <c r="G1096" s="27">
        <v>45209</v>
      </c>
      <c r="H1096" s="14">
        <v>1222235.55</v>
      </c>
      <c r="I1096" s="15">
        <v>1</v>
      </c>
      <c r="J1096" s="13" t="s">
        <v>319</v>
      </c>
      <c r="K1096" s="36">
        <f>D1096*VLOOKUP(L1096,Assumptions!$B$5:$C$11,2,FALSE)</f>
        <v>177641.88</v>
      </c>
      <c r="L1096" s="39" t="s">
        <v>4883</v>
      </c>
      <c r="M1096" s="46">
        <f>DATE(YEAR(F1096),MONTH(F1096),1)</f>
        <v>45474</v>
      </c>
      <c r="N1096" s="47" t="str">
        <f>IF(B1096="",N1095,B1096)</f>
        <v>Hawthorn Management</v>
      </c>
    </row>
    <row r="1097" spans="1:14" ht="15.75" x14ac:dyDescent="0.5">
      <c r="A1097" s="7"/>
      <c r="B1097" s="26"/>
      <c r="C1097" s="26"/>
      <c r="D1097" s="14">
        <v>208555.4</v>
      </c>
      <c r="E1097" s="13" t="s">
        <v>1270</v>
      </c>
      <c r="F1097" s="27">
        <v>45490</v>
      </c>
      <c r="G1097" s="27">
        <v>45209</v>
      </c>
      <c r="H1097" s="14">
        <v>1311713.49</v>
      </c>
      <c r="I1097" s="15">
        <v>1</v>
      </c>
      <c r="J1097" s="13" t="s">
        <v>320</v>
      </c>
      <c r="K1097" s="36">
        <f>D1097*VLOOKUP(L1097,Assumptions!$B$5:$C$11,2,FALSE)</f>
        <v>208555.4</v>
      </c>
      <c r="L1097" s="39" t="s">
        <v>4883</v>
      </c>
      <c r="M1097" s="46">
        <f>DATE(YEAR(F1097),MONTH(F1097),1)</f>
        <v>45474</v>
      </c>
      <c r="N1097" s="47" t="str">
        <f>IF(B1097="",N1096,B1097)</f>
        <v>Hawthorn Management</v>
      </c>
    </row>
    <row r="1098" spans="1:14" ht="15.75" x14ac:dyDescent="0.5">
      <c r="A1098" s="7"/>
      <c r="B1098" s="26"/>
      <c r="C1098" s="26"/>
      <c r="D1098" s="14">
        <v>153611.10999999999</v>
      </c>
      <c r="E1098" s="13" t="s">
        <v>1259</v>
      </c>
      <c r="F1098" s="27">
        <v>45490</v>
      </c>
      <c r="G1098" s="27">
        <v>45209</v>
      </c>
      <c r="H1098" s="14">
        <v>1538244.29</v>
      </c>
      <c r="I1098" s="15">
        <v>12</v>
      </c>
      <c r="J1098" s="13" t="s">
        <v>300</v>
      </c>
      <c r="K1098" s="36">
        <f>D1098*VLOOKUP(L1098,Assumptions!$B$5:$C$11,2,FALSE)</f>
        <v>153611.10999999999</v>
      </c>
      <c r="L1098" s="39" t="s">
        <v>4883</v>
      </c>
      <c r="M1098" s="46">
        <f>DATE(YEAR(F1098),MONTH(F1098),1)</f>
        <v>45474</v>
      </c>
      <c r="N1098" s="47" t="str">
        <f>IF(B1098="",N1097,B1098)</f>
        <v>Hawthorn Management</v>
      </c>
    </row>
    <row r="1099" spans="1:14" ht="15.75" x14ac:dyDescent="0.5">
      <c r="A1099" s="7"/>
      <c r="B1099" s="26"/>
      <c r="C1099" s="26"/>
      <c r="D1099" s="14">
        <v>210294</v>
      </c>
      <c r="E1099" s="13" t="s">
        <v>1258</v>
      </c>
      <c r="F1099" s="27">
        <v>45490</v>
      </c>
      <c r="G1099" s="27">
        <v>45209</v>
      </c>
      <c r="H1099" s="14">
        <v>1240650.8500000001</v>
      </c>
      <c r="I1099" s="15">
        <v>12</v>
      </c>
      <c r="J1099" s="13" t="s">
        <v>330</v>
      </c>
      <c r="K1099" s="36">
        <f>D1099*VLOOKUP(L1099,Assumptions!$B$5:$C$11,2,FALSE)</f>
        <v>210294</v>
      </c>
      <c r="L1099" s="39" t="s">
        <v>4883</v>
      </c>
      <c r="M1099" s="46">
        <f>DATE(YEAR(F1099),MONTH(F1099),1)</f>
        <v>45474</v>
      </c>
      <c r="N1099" s="47" t="str">
        <f>IF(B1099="",N1098,B1099)</f>
        <v>Hawthorn Management</v>
      </c>
    </row>
    <row r="1100" spans="1:14" ht="15.75" x14ac:dyDescent="0.5">
      <c r="A1100" s="7"/>
      <c r="B1100" s="26"/>
      <c r="C1100" s="26"/>
      <c r="D1100" s="14">
        <v>129105.37</v>
      </c>
      <c r="E1100" s="13" t="s">
        <v>1259</v>
      </c>
      <c r="F1100" s="27">
        <v>45490</v>
      </c>
      <c r="G1100" s="27">
        <v>45209</v>
      </c>
      <c r="H1100" s="14">
        <v>981498.81</v>
      </c>
      <c r="I1100" s="15">
        <v>12</v>
      </c>
      <c r="J1100" s="13" t="s">
        <v>300</v>
      </c>
      <c r="K1100" s="36">
        <f>D1100*VLOOKUP(L1100,Assumptions!$B$5:$C$11,2,FALSE)</f>
        <v>129105.37</v>
      </c>
      <c r="L1100" s="39" t="s">
        <v>4883</v>
      </c>
      <c r="M1100" s="46">
        <f>DATE(YEAR(F1100),MONTH(F1100),1)</f>
        <v>45474</v>
      </c>
      <c r="N1100" s="47" t="str">
        <f>IF(B1100="",N1099,B1100)</f>
        <v>Hawthorn Management</v>
      </c>
    </row>
    <row r="1101" spans="1:14" ht="15.75" x14ac:dyDescent="0.5">
      <c r="A1101" s="7"/>
      <c r="B1101" s="26"/>
      <c r="C1101" s="26"/>
      <c r="D1101" s="14">
        <v>47496.47</v>
      </c>
      <c r="E1101" s="13" t="s">
        <v>1259</v>
      </c>
      <c r="F1101" s="27">
        <v>45490</v>
      </c>
      <c r="G1101" s="27">
        <v>45209</v>
      </c>
      <c r="H1101" s="14">
        <v>1614094.5</v>
      </c>
      <c r="I1101" s="15">
        <v>12</v>
      </c>
      <c r="J1101" s="13" t="s">
        <v>300</v>
      </c>
      <c r="K1101" s="36">
        <f>D1101*VLOOKUP(L1101,Assumptions!$B$5:$C$11,2,FALSE)</f>
        <v>47496.47</v>
      </c>
      <c r="L1101" s="39" t="s">
        <v>4883</v>
      </c>
      <c r="M1101" s="46">
        <f>DATE(YEAR(F1101),MONTH(F1101),1)</f>
        <v>45474</v>
      </c>
      <c r="N1101" s="47" t="str">
        <f>IF(B1101="",N1100,B1101)</f>
        <v>Hawthorn Management</v>
      </c>
    </row>
    <row r="1102" spans="1:14" ht="15.75" x14ac:dyDescent="0.5">
      <c r="A1102" s="7"/>
      <c r="B1102" s="26"/>
      <c r="C1102" s="26"/>
      <c r="D1102" s="14">
        <v>45560.5</v>
      </c>
      <c r="E1102" s="13" t="s">
        <v>1260</v>
      </c>
      <c r="F1102" s="27">
        <v>45490</v>
      </c>
      <c r="G1102" s="27">
        <v>45209</v>
      </c>
      <c r="H1102" s="14">
        <v>1522932.19</v>
      </c>
      <c r="I1102" s="15">
        <v>20</v>
      </c>
      <c r="J1102" s="13" t="s">
        <v>301</v>
      </c>
      <c r="K1102" s="36">
        <f>D1102*VLOOKUP(L1102,Assumptions!$B$5:$C$11,2,FALSE)</f>
        <v>45560.5</v>
      </c>
      <c r="L1102" s="39" t="s">
        <v>4883</v>
      </c>
      <c r="M1102" s="46">
        <f>DATE(YEAR(F1102),MONTH(F1102),1)</f>
        <v>45474</v>
      </c>
      <c r="N1102" s="47" t="str">
        <f>IF(B1102="",N1101,B1102)</f>
        <v>Hawthorn Management</v>
      </c>
    </row>
    <row r="1103" spans="1:14" ht="15.75" x14ac:dyDescent="0.5">
      <c r="A1103" s="7"/>
      <c r="B1103" s="26"/>
      <c r="C1103" s="26"/>
      <c r="D1103" s="14">
        <v>55808.72</v>
      </c>
      <c r="E1103" s="13" t="s">
        <v>1261</v>
      </c>
      <c r="F1103" s="27">
        <v>45490</v>
      </c>
      <c r="G1103" s="27">
        <v>45209</v>
      </c>
      <c r="H1103" s="14">
        <v>1595197.25</v>
      </c>
      <c r="I1103" s="15">
        <v>20</v>
      </c>
      <c r="J1103" s="13" t="s">
        <v>305</v>
      </c>
      <c r="K1103" s="36">
        <f>D1103*VLOOKUP(L1103,Assumptions!$B$5:$C$11,2,FALSE)</f>
        <v>55808.72</v>
      </c>
      <c r="L1103" s="39" t="s">
        <v>4883</v>
      </c>
      <c r="M1103" s="46">
        <f>DATE(YEAR(F1103),MONTH(F1103),1)</f>
        <v>45474</v>
      </c>
      <c r="N1103" s="47" t="str">
        <f>IF(B1103="",N1102,B1103)</f>
        <v>Hawthorn Management</v>
      </c>
    </row>
    <row r="1104" spans="1:14" ht="15.75" x14ac:dyDescent="0.5">
      <c r="A1104" s="7"/>
      <c r="B1104" s="26"/>
      <c r="C1104" s="26"/>
      <c r="D1104" s="14">
        <v>36753.129999999997</v>
      </c>
      <c r="E1104" s="13" t="s">
        <v>1271</v>
      </c>
      <c r="F1104" s="27">
        <v>45490</v>
      </c>
      <c r="G1104" s="27">
        <v>45209</v>
      </c>
      <c r="H1104" s="14">
        <v>1136789.8799999999</v>
      </c>
      <c r="I1104" s="15">
        <v>4</v>
      </c>
      <c r="J1104" s="13" t="s">
        <v>340</v>
      </c>
      <c r="K1104" s="36">
        <f>D1104*VLOOKUP(L1104,Assumptions!$B$5:$C$11,2,FALSE)</f>
        <v>36753.129999999997</v>
      </c>
      <c r="L1104" s="39" t="s">
        <v>4883</v>
      </c>
      <c r="M1104" s="46">
        <f>DATE(YEAR(F1104),MONTH(F1104),1)</f>
        <v>45474</v>
      </c>
      <c r="N1104" s="47" t="str">
        <f>IF(B1104="",N1103,B1104)</f>
        <v>Hawthorn Management</v>
      </c>
    </row>
    <row r="1105" spans="1:14" ht="15.75" x14ac:dyDescent="0.5">
      <c r="A1105" s="7"/>
      <c r="B1105" s="26"/>
      <c r="C1105" s="26"/>
      <c r="D1105" s="14">
        <v>56886.44</v>
      </c>
      <c r="E1105" s="13" t="s">
        <v>1261</v>
      </c>
      <c r="F1105" s="27">
        <v>45490</v>
      </c>
      <c r="G1105" s="27">
        <v>45209</v>
      </c>
      <c r="H1105" s="14">
        <v>1073522.96</v>
      </c>
      <c r="I1105" s="15">
        <v>6</v>
      </c>
      <c r="J1105" s="13" t="s">
        <v>305</v>
      </c>
      <c r="K1105" s="36">
        <f>D1105*VLOOKUP(L1105,Assumptions!$B$5:$C$11,2,FALSE)</f>
        <v>56886.44</v>
      </c>
      <c r="L1105" s="39" t="s">
        <v>4883</v>
      </c>
      <c r="M1105" s="46">
        <f>DATE(YEAR(F1105),MONTH(F1105),1)</f>
        <v>45474</v>
      </c>
      <c r="N1105" s="47" t="str">
        <f>IF(B1105="",N1104,B1105)</f>
        <v>Hawthorn Management</v>
      </c>
    </row>
    <row r="1106" spans="1:14" ht="15.75" x14ac:dyDescent="0.5">
      <c r="A1106" s="7"/>
      <c r="B1106" s="26"/>
      <c r="C1106" s="26"/>
      <c r="D1106" s="14">
        <v>42240.02</v>
      </c>
      <c r="E1106" s="13" t="s">
        <v>1259</v>
      </c>
      <c r="F1106" s="27">
        <v>45490</v>
      </c>
      <c r="G1106" s="27">
        <v>45210</v>
      </c>
      <c r="H1106" s="14">
        <v>1591387.24</v>
      </c>
      <c r="I1106" s="15">
        <v>10</v>
      </c>
      <c r="J1106" s="13" t="s">
        <v>300</v>
      </c>
      <c r="K1106" s="36">
        <f>D1106*VLOOKUP(L1106,Assumptions!$B$5:$C$11,2,FALSE)</f>
        <v>42240.02</v>
      </c>
      <c r="L1106" s="39" t="s">
        <v>4883</v>
      </c>
      <c r="M1106" s="46">
        <f>DATE(YEAR(F1106),MONTH(F1106),1)</f>
        <v>45474</v>
      </c>
      <c r="N1106" s="47" t="str">
        <f>IF(B1106="",N1105,B1106)</f>
        <v>Hawthorn Management</v>
      </c>
    </row>
    <row r="1107" spans="1:14" ht="15.75" x14ac:dyDescent="0.5">
      <c r="A1107" s="7"/>
      <c r="B1107" s="26"/>
      <c r="C1107" s="26"/>
      <c r="D1107" s="14">
        <v>39057.71</v>
      </c>
      <c r="E1107" s="13" t="s">
        <v>1260</v>
      </c>
      <c r="F1107" s="27">
        <v>45490</v>
      </c>
      <c r="G1107" s="27">
        <v>45210</v>
      </c>
      <c r="H1107" s="14">
        <v>1524515.87</v>
      </c>
      <c r="I1107" s="15">
        <v>23</v>
      </c>
      <c r="J1107" s="13" t="s">
        <v>301</v>
      </c>
      <c r="K1107" s="36">
        <f>D1107*VLOOKUP(L1107,Assumptions!$B$5:$C$11,2,FALSE)</f>
        <v>39057.71</v>
      </c>
      <c r="L1107" s="39" t="s">
        <v>4883</v>
      </c>
      <c r="M1107" s="46">
        <f>DATE(YEAR(F1107),MONTH(F1107),1)</f>
        <v>45474</v>
      </c>
      <c r="N1107" s="47" t="str">
        <f>IF(B1107="",N1106,B1107)</f>
        <v>Hawthorn Management</v>
      </c>
    </row>
    <row r="1108" spans="1:14" ht="15.75" x14ac:dyDescent="0.5">
      <c r="A1108" s="7"/>
      <c r="B1108" s="26"/>
      <c r="C1108" s="26"/>
      <c r="D1108" s="14">
        <v>53135.77</v>
      </c>
      <c r="E1108" s="13" t="s">
        <v>1271</v>
      </c>
      <c r="F1108" s="27">
        <v>45490</v>
      </c>
      <c r="G1108" s="27">
        <v>45210</v>
      </c>
      <c r="H1108" s="14">
        <v>1430571.9</v>
      </c>
      <c r="I1108" s="15">
        <v>4</v>
      </c>
      <c r="J1108" s="13" t="s">
        <v>340</v>
      </c>
      <c r="K1108" s="36">
        <f>D1108*VLOOKUP(L1108,Assumptions!$B$5:$C$11,2,FALSE)</f>
        <v>53135.77</v>
      </c>
      <c r="L1108" s="39" t="s">
        <v>4883</v>
      </c>
      <c r="M1108" s="46">
        <f>DATE(YEAR(F1108),MONTH(F1108),1)</f>
        <v>45474</v>
      </c>
      <c r="N1108" s="47" t="str">
        <f>IF(B1108="",N1107,B1108)</f>
        <v>Hawthorn Management</v>
      </c>
    </row>
    <row r="1109" spans="1:14" ht="15.75" x14ac:dyDescent="0.5">
      <c r="A1109" s="7"/>
      <c r="B1109" s="26"/>
      <c r="C1109" s="26"/>
      <c r="D1109" s="14">
        <v>38291.519999999997</v>
      </c>
      <c r="E1109" s="13" t="s">
        <v>1261</v>
      </c>
      <c r="F1109" s="27">
        <v>45490</v>
      </c>
      <c r="G1109" s="27">
        <v>45210</v>
      </c>
      <c r="H1109" s="14">
        <v>1514765.04</v>
      </c>
      <c r="I1109" s="15">
        <v>23</v>
      </c>
      <c r="J1109" s="13" t="s">
        <v>305</v>
      </c>
      <c r="K1109" s="36">
        <f>D1109*VLOOKUP(L1109,Assumptions!$B$5:$C$11,2,FALSE)</f>
        <v>38291.519999999997</v>
      </c>
      <c r="L1109" s="39" t="s">
        <v>4883</v>
      </c>
      <c r="M1109" s="46">
        <f>DATE(YEAR(F1109),MONTH(F1109),1)</f>
        <v>45474</v>
      </c>
      <c r="N1109" s="47" t="str">
        <f>IF(B1109="",N1108,B1109)</f>
        <v>Hawthorn Management</v>
      </c>
    </row>
    <row r="1110" spans="1:14" ht="15.75" x14ac:dyDescent="0.5">
      <c r="A1110" s="7"/>
      <c r="B1110" s="26"/>
      <c r="C1110" s="26"/>
      <c r="D1110" s="14">
        <v>33993.08</v>
      </c>
      <c r="E1110" s="13" t="s">
        <v>1272</v>
      </c>
      <c r="F1110" s="27">
        <v>45490</v>
      </c>
      <c r="G1110" s="27">
        <v>45210</v>
      </c>
      <c r="H1110" s="14">
        <v>1548544.84</v>
      </c>
      <c r="I1110" s="15">
        <v>2</v>
      </c>
      <c r="J1110" s="13" t="s">
        <v>348</v>
      </c>
      <c r="K1110" s="36">
        <f>D1110*VLOOKUP(L1110,Assumptions!$B$5:$C$11,2,FALSE)</f>
        <v>33993.08</v>
      </c>
      <c r="L1110" s="39" t="s">
        <v>4883</v>
      </c>
      <c r="M1110" s="46">
        <f>DATE(YEAR(F1110),MONTH(F1110),1)</f>
        <v>45474</v>
      </c>
      <c r="N1110" s="47" t="str">
        <f>IF(B1110="",N1109,B1110)</f>
        <v>Hawthorn Management</v>
      </c>
    </row>
    <row r="1111" spans="1:14" ht="15.75" x14ac:dyDescent="0.5">
      <c r="A1111" s="7"/>
      <c r="B1111" s="26"/>
      <c r="C1111" s="26"/>
      <c r="D1111" s="14">
        <v>136025.69</v>
      </c>
      <c r="E1111" s="13" t="s">
        <v>1259</v>
      </c>
      <c r="F1111" s="27">
        <v>45490</v>
      </c>
      <c r="G1111" s="27">
        <v>45210</v>
      </c>
      <c r="H1111" s="14">
        <v>1066084.2</v>
      </c>
      <c r="I1111" s="15">
        <v>36</v>
      </c>
      <c r="J1111" s="13" t="s">
        <v>300</v>
      </c>
      <c r="K1111" s="36">
        <f>D1111*VLOOKUP(L1111,Assumptions!$B$5:$C$11,2,FALSE)</f>
        <v>136025.69</v>
      </c>
      <c r="L1111" s="39" t="s">
        <v>4883</v>
      </c>
      <c r="M1111" s="46">
        <f>DATE(YEAR(F1111),MONTH(F1111),1)</f>
        <v>45474</v>
      </c>
      <c r="N1111" s="47" t="str">
        <f>IF(B1111="",N1110,B1111)</f>
        <v>Hawthorn Management</v>
      </c>
    </row>
    <row r="1112" spans="1:14" ht="15.75" x14ac:dyDescent="0.5">
      <c r="A1112" s="7"/>
      <c r="B1112" s="26"/>
      <c r="C1112" s="26"/>
      <c r="D1112" s="14">
        <v>158028.51999999999</v>
      </c>
      <c r="E1112" s="13" t="s">
        <v>1261</v>
      </c>
      <c r="F1112" s="27">
        <v>45490</v>
      </c>
      <c r="G1112" s="27">
        <v>45210</v>
      </c>
      <c r="H1112" s="14">
        <v>1077001.27</v>
      </c>
      <c r="I1112" s="15">
        <v>88</v>
      </c>
      <c r="J1112" s="13" t="s">
        <v>305</v>
      </c>
      <c r="K1112" s="36">
        <f>D1112*VLOOKUP(L1112,Assumptions!$B$5:$C$11,2,FALSE)</f>
        <v>158028.51999999999</v>
      </c>
      <c r="L1112" s="39" t="s">
        <v>4883</v>
      </c>
      <c r="M1112" s="46">
        <f>DATE(YEAR(F1112),MONTH(F1112),1)</f>
        <v>45474</v>
      </c>
      <c r="N1112" s="47" t="str">
        <f>IF(B1112="",N1111,B1112)</f>
        <v>Hawthorn Management</v>
      </c>
    </row>
    <row r="1113" spans="1:14" ht="15.75" x14ac:dyDescent="0.5">
      <c r="A1113" s="7"/>
      <c r="B1113" s="26"/>
      <c r="C1113" s="26"/>
      <c r="D1113" s="14">
        <v>145447.81</v>
      </c>
      <c r="E1113" s="13" t="s">
        <v>1260</v>
      </c>
      <c r="F1113" s="27">
        <v>45490</v>
      </c>
      <c r="G1113" s="27">
        <v>45210</v>
      </c>
      <c r="H1113" s="14">
        <v>1098689.8799999999</v>
      </c>
      <c r="I1113" s="15">
        <v>92</v>
      </c>
      <c r="J1113" s="13" t="s">
        <v>301</v>
      </c>
      <c r="K1113" s="36">
        <f>D1113*VLOOKUP(L1113,Assumptions!$B$5:$C$11,2,FALSE)</f>
        <v>145447.81</v>
      </c>
      <c r="L1113" s="39" t="s">
        <v>4883</v>
      </c>
      <c r="M1113" s="46">
        <f>DATE(YEAR(F1113),MONTH(F1113),1)</f>
        <v>45474</v>
      </c>
      <c r="N1113" s="47" t="str">
        <f>IF(B1113="",N1112,B1113)</f>
        <v>Hawthorn Management</v>
      </c>
    </row>
    <row r="1114" spans="1:14" ht="15.75" x14ac:dyDescent="0.5">
      <c r="A1114" s="7"/>
      <c r="B1114" s="26"/>
      <c r="C1114" s="26"/>
      <c r="D1114" s="14">
        <v>10417.11</v>
      </c>
      <c r="E1114" s="13" t="s">
        <v>1273</v>
      </c>
      <c r="F1114" s="27">
        <v>45469</v>
      </c>
      <c r="G1114" s="27">
        <v>45224</v>
      </c>
      <c r="H1114" s="14">
        <v>1380590.76</v>
      </c>
      <c r="I1114" s="15">
        <v>2</v>
      </c>
      <c r="J1114" s="13" t="s">
        <v>300</v>
      </c>
      <c r="K1114" s="36">
        <f>D1114*VLOOKUP(L1114,Assumptions!$B$5:$C$11,2,FALSE)</f>
        <v>10417.11</v>
      </c>
      <c r="L1114" s="39" t="s">
        <v>4883</v>
      </c>
      <c r="M1114" s="46">
        <f>DATE(YEAR(F1114),MONTH(F1114),1)</f>
        <v>45444</v>
      </c>
      <c r="N1114" s="47" t="str">
        <f>IF(B1114="",N1113,B1114)</f>
        <v>Hawthorn Management</v>
      </c>
    </row>
    <row r="1115" spans="1:14" ht="15.75" x14ac:dyDescent="0.5">
      <c r="A1115" s="7"/>
      <c r="B1115" s="26"/>
      <c r="C1115" s="26"/>
      <c r="D1115" s="14">
        <v>10888.21</v>
      </c>
      <c r="E1115" s="13" t="s">
        <v>1274</v>
      </c>
      <c r="F1115" s="27">
        <v>45469</v>
      </c>
      <c r="G1115" s="27">
        <v>45224</v>
      </c>
      <c r="H1115" s="14">
        <v>1571545.04</v>
      </c>
      <c r="I1115" s="15">
        <v>1</v>
      </c>
      <c r="J1115" s="13" t="s">
        <v>328</v>
      </c>
      <c r="K1115" s="36">
        <f>D1115*VLOOKUP(L1115,Assumptions!$B$5:$C$11,2,FALSE)</f>
        <v>10888.21</v>
      </c>
      <c r="L1115" s="39" t="s">
        <v>4883</v>
      </c>
      <c r="M1115" s="46">
        <f>DATE(YEAR(F1115),MONTH(F1115),1)</f>
        <v>45444</v>
      </c>
      <c r="N1115" s="47" t="str">
        <f>IF(B1115="",N1114,B1115)</f>
        <v>Hawthorn Management</v>
      </c>
    </row>
    <row r="1116" spans="1:14" ht="15.75" x14ac:dyDescent="0.5">
      <c r="A1116" s="7"/>
      <c r="B1116" s="26"/>
      <c r="C1116" s="26"/>
      <c r="D1116" s="14">
        <v>11567.24</v>
      </c>
      <c r="E1116" s="13" t="s">
        <v>1275</v>
      </c>
      <c r="F1116" s="27">
        <v>45469</v>
      </c>
      <c r="G1116" s="27">
        <v>45224</v>
      </c>
      <c r="H1116" s="14">
        <v>1166868.42</v>
      </c>
      <c r="I1116" s="15">
        <v>1</v>
      </c>
      <c r="J1116" s="13" t="s">
        <v>333</v>
      </c>
      <c r="K1116" s="36">
        <f>D1116*VLOOKUP(L1116,Assumptions!$B$5:$C$11,2,FALSE)</f>
        <v>11567.24</v>
      </c>
      <c r="L1116" s="39" t="s">
        <v>4883</v>
      </c>
      <c r="M1116" s="46">
        <f>DATE(YEAR(F1116),MONTH(F1116),1)</f>
        <v>45444</v>
      </c>
      <c r="N1116" s="47" t="str">
        <f>IF(B1116="",N1115,B1116)</f>
        <v>Hawthorn Management</v>
      </c>
    </row>
    <row r="1117" spans="1:14" ht="15.75" x14ac:dyDescent="0.5">
      <c r="A1117" s="7"/>
      <c r="B1117" s="26"/>
      <c r="C1117" s="26"/>
      <c r="D1117" s="14">
        <v>9813.9500000000007</v>
      </c>
      <c r="E1117" s="13" t="s">
        <v>1276</v>
      </c>
      <c r="F1117" s="27">
        <v>45469</v>
      </c>
      <c r="G1117" s="27">
        <v>45224</v>
      </c>
      <c r="H1117" s="14">
        <v>1156741.3500000001</v>
      </c>
      <c r="I1117" s="15">
        <v>1</v>
      </c>
      <c r="J1117" s="13" t="s">
        <v>334</v>
      </c>
      <c r="K1117" s="36">
        <f>D1117*VLOOKUP(L1117,Assumptions!$B$5:$C$11,2,FALSE)</f>
        <v>9813.9500000000007</v>
      </c>
      <c r="L1117" s="39" t="s">
        <v>4883</v>
      </c>
      <c r="M1117" s="46">
        <f>DATE(YEAR(F1117),MONTH(F1117),1)</f>
        <v>45444</v>
      </c>
      <c r="N1117" s="47" t="str">
        <f>IF(B1117="",N1116,B1117)</f>
        <v>Hawthorn Management</v>
      </c>
    </row>
    <row r="1118" spans="1:14" ht="15.75" x14ac:dyDescent="0.5">
      <c r="A1118" s="7"/>
      <c r="B1118" s="26"/>
      <c r="C1118" s="26"/>
      <c r="D1118" s="14">
        <v>7635.12</v>
      </c>
      <c r="E1118" s="13" t="s">
        <v>1277</v>
      </c>
      <c r="F1118" s="27">
        <v>45469</v>
      </c>
      <c r="G1118" s="27">
        <v>45224</v>
      </c>
      <c r="H1118" s="14">
        <v>1350962.1</v>
      </c>
      <c r="I1118" s="15">
        <v>1</v>
      </c>
      <c r="J1118" s="13" t="s">
        <v>335</v>
      </c>
      <c r="K1118" s="36">
        <f>D1118*VLOOKUP(L1118,Assumptions!$B$5:$C$11,2,FALSE)</f>
        <v>7635.12</v>
      </c>
      <c r="L1118" s="39" t="s">
        <v>4883</v>
      </c>
      <c r="M1118" s="46">
        <f>DATE(YEAR(F1118),MONTH(F1118),1)</f>
        <v>45444</v>
      </c>
      <c r="N1118" s="47" t="str">
        <f>IF(B1118="",N1117,B1118)</f>
        <v>Hawthorn Management</v>
      </c>
    </row>
    <row r="1119" spans="1:14" ht="15.75" x14ac:dyDescent="0.5">
      <c r="A1119" s="7"/>
      <c r="B1119" s="26"/>
      <c r="C1119" s="26"/>
      <c r="D1119" s="14">
        <v>8260.09</v>
      </c>
      <c r="E1119" s="13" t="s">
        <v>1278</v>
      </c>
      <c r="F1119" s="27">
        <v>45469</v>
      </c>
      <c r="G1119" s="27">
        <v>45224</v>
      </c>
      <c r="H1119" s="14">
        <v>1112388.8500000001</v>
      </c>
      <c r="I1119" s="15">
        <v>1</v>
      </c>
      <c r="J1119" s="13" t="s">
        <v>322</v>
      </c>
      <c r="K1119" s="36">
        <f>D1119*VLOOKUP(L1119,Assumptions!$B$5:$C$11,2,FALSE)</f>
        <v>8260.09</v>
      </c>
      <c r="L1119" s="39" t="s">
        <v>4883</v>
      </c>
      <c r="M1119" s="46">
        <f>DATE(YEAR(F1119),MONTH(F1119),1)</f>
        <v>45444</v>
      </c>
      <c r="N1119" s="47" t="str">
        <f>IF(B1119="",N1118,B1119)</f>
        <v>Hawthorn Management</v>
      </c>
    </row>
    <row r="1120" spans="1:14" ht="15.75" x14ac:dyDescent="0.5">
      <c r="A1120" s="7"/>
      <c r="B1120" s="26"/>
      <c r="C1120" s="26"/>
      <c r="D1120" s="14">
        <v>12691.17</v>
      </c>
      <c r="E1120" s="13" t="s">
        <v>1279</v>
      </c>
      <c r="F1120" s="27">
        <v>45469</v>
      </c>
      <c r="G1120" s="27">
        <v>45224</v>
      </c>
      <c r="H1120" s="14">
        <v>1516282.12</v>
      </c>
      <c r="I1120" s="15">
        <v>1</v>
      </c>
      <c r="J1120" s="13" t="s">
        <v>336</v>
      </c>
      <c r="K1120" s="36">
        <f>D1120*VLOOKUP(L1120,Assumptions!$B$5:$C$11,2,FALSE)</f>
        <v>12691.17</v>
      </c>
      <c r="L1120" s="39" t="s">
        <v>4883</v>
      </c>
      <c r="M1120" s="46">
        <f>DATE(YEAR(F1120),MONTH(F1120),1)</f>
        <v>45444</v>
      </c>
      <c r="N1120" s="47" t="str">
        <f>IF(B1120="",N1119,B1120)</f>
        <v>Hawthorn Management</v>
      </c>
    </row>
    <row r="1121" spans="1:14" ht="15.75" x14ac:dyDescent="0.5">
      <c r="A1121" s="7"/>
      <c r="B1121" s="26"/>
      <c r="C1121" s="26"/>
      <c r="D1121" s="14">
        <v>7975.2</v>
      </c>
      <c r="E1121" s="13" t="s">
        <v>1280</v>
      </c>
      <c r="F1121" s="27">
        <v>45469</v>
      </c>
      <c r="G1121" s="27">
        <v>45224</v>
      </c>
      <c r="H1121" s="14">
        <v>1077206.5900000001</v>
      </c>
      <c r="I1121" s="15">
        <v>121</v>
      </c>
      <c r="J1121" s="13" t="s">
        <v>305</v>
      </c>
      <c r="K1121" s="36">
        <f>D1121*VLOOKUP(L1121,Assumptions!$B$5:$C$11,2,FALSE)</f>
        <v>7975.2</v>
      </c>
      <c r="L1121" s="39" t="s">
        <v>4883</v>
      </c>
      <c r="M1121" s="46">
        <f>DATE(YEAR(F1121),MONTH(F1121),1)</f>
        <v>45444</v>
      </c>
      <c r="N1121" s="47" t="str">
        <f>IF(B1121="",N1120,B1121)</f>
        <v>Hawthorn Management</v>
      </c>
    </row>
    <row r="1122" spans="1:14" ht="15.75" x14ac:dyDescent="0.5">
      <c r="A1122" s="7"/>
      <c r="B1122" s="26"/>
      <c r="C1122" s="26"/>
      <c r="D1122" s="14">
        <v>6330.35</v>
      </c>
      <c r="E1122" s="13" t="s">
        <v>1281</v>
      </c>
      <c r="F1122" s="27">
        <v>45538</v>
      </c>
      <c r="G1122" s="27">
        <v>45224</v>
      </c>
      <c r="H1122" s="14">
        <v>1009859.99</v>
      </c>
      <c r="I1122" s="15">
        <v>2</v>
      </c>
      <c r="J1122" s="13" t="s">
        <v>300</v>
      </c>
      <c r="K1122" s="36">
        <f>D1122*VLOOKUP(L1122,Assumptions!$B$5:$C$11,2,FALSE)</f>
        <v>6330.35</v>
      </c>
      <c r="L1122" s="39" t="s">
        <v>4883</v>
      </c>
      <c r="M1122" s="46">
        <f>DATE(YEAR(F1122),MONTH(F1122),1)</f>
        <v>45536</v>
      </c>
      <c r="N1122" s="47" t="str">
        <f>IF(B1122="",N1121,B1122)</f>
        <v>Hawthorn Management</v>
      </c>
    </row>
    <row r="1123" spans="1:14" ht="15.75" x14ac:dyDescent="0.5">
      <c r="A1123" s="7"/>
      <c r="B1123" s="26"/>
      <c r="C1123" s="26"/>
      <c r="D1123" s="14">
        <v>5518.45</v>
      </c>
      <c r="E1123" s="13" t="s">
        <v>1282</v>
      </c>
      <c r="F1123" s="27">
        <v>45538</v>
      </c>
      <c r="G1123" s="27">
        <v>45224</v>
      </c>
      <c r="H1123" s="14">
        <v>1482569.32</v>
      </c>
      <c r="I1123" s="15">
        <v>1</v>
      </c>
      <c r="J1123" s="13" t="s">
        <v>328</v>
      </c>
      <c r="K1123" s="36">
        <f>D1123*VLOOKUP(L1123,Assumptions!$B$5:$C$11,2,FALSE)</f>
        <v>5518.45</v>
      </c>
      <c r="L1123" s="39" t="s">
        <v>4883</v>
      </c>
      <c r="M1123" s="46">
        <f>DATE(YEAR(F1123),MONTH(F1123),1)</f>
        <v>45536</v>
      </c>
      <c r="N1123" s="47" t="str">
        <f>IF(B1123="",N1122,B1123)</f>
        <v>Hawthorn Management</v>
      </c>
    </row>
    <row r="1124" spans="1:14" ht="15.75" x14ac:dyDescent="0.5">
      <c r="A1124" s="7"/>
      <c r="B1124" s="26"/>
      <c r="C1124" s="26"/>
      <c r="D1124" s="14">
        <v>8345.5499999999993</v>
      </c>
      <c r="E1124" s="13" t="s">
        <v>1283</v>
      </c>
      <c r="F1124" s="27">
        <v>45538</v>
      </c>
      <c r="G1124" s="27">
        <v>45224</v>
      </c>
      <c r="H1124" s="14">
        <v>1258602.31</v>
      </c>
      <c r="I1124" s="15">
        <v>1</v>
      </c>
      <c r="J1124" s="13" t="s">
        <v>333</v>
      </c>
      <c r="K1124" s="36">
        <f>D1124*VLOOKUP(L1124,Assumptions!$B$5:$C$11,2,FALSE)</f>
        <v>8345.5499999999993</v>
      </c>
      <c r="L1124" s="39" t="s">
        <v>4883</v>
      </c>
      <c r="M1124" s="46">
        <f>DATE(YEAR(F1124),MONTH(F1124),1)</f>
        <v>45536</v>
      </c>
      <c r="N1124" s="47" t="str">
        <f>IF(B1124="",N1123,B1124)</f>
        <v>Hawthorn Management</v>
      </c>
    </row>
    <row r="1125" spans="1:14" ht="15.75" x14ac:dyDescent="0.5">
      <c r="A1125" s="7"/>
      <c r="B1125" s="26"/>
      <c r="C1125" s="26"/>
      <c r="D1125" s="14">
        <v>7016.93</v>
      </c>
      <c r="E1125" s="13" t="s">
        <v>1284</v>
      </c>
      <c r="F1125" s="27">
        <v>45538</v>
      </c>
      <c r="G1125" s="27">
        <v>45224</v>
      </c>
      <c r="H1125" s="14">
        <v>1482897.22</v>
      </c>
      <c r="I1125" s="15">
        <v>1</v>
      </c>
      <c r="J1125" s="13" t="s">
        <v>334</v>
      </c>
      <c r="K1125" s="36">
        <f>D1125*VLOOKUP(L1125,Assumptions!$B$5:$C$11,2,FALSE)</f>
        <v>7016.93</v>
      </c>
      <c r="L1125" s="39" t="s">
        <v>4883</v>
      </c>
      <c r="M1125" s="46">
        <f>DATE(YEAR(F1125),MONTH(F1125),1)</f>
        <v>45536</v>
      </c>
      <c r="N1125" s="47" t="str">
        <f>IF(B1125="",N1124,B1125)</f>
        <v>Hawthorn Management</v>
      </c>
    </row>
    <row r="1126" spans="1:14" ht="15.75" x14ac:dyDescent="0.5">
      <c r="A1126" s="7"/>
      <c r="B1126" s="26"/>
      <c r="C1126" s="26"/>
      <c r="D1126" s="14">
        <v>6042.92</v>
      </c>
      <c r="E1126" s="13" t="s">
        <v>1285</v>
      </c>
      <c r="F1126" s="27">
        <v>45538</v>
      </c>
      <c r="G1126" s="27">
        <v>45224</v>
      </c>
      <c r="H1126" s="14">
        <v>1252293.8600000001</v>
      </c>
      <c r="I1126" s="15">
        <v>1</v>
      </c>
      <c r="J1126" s="13" t="s">
        <v>335</v>
      </c>
      <c r="K1126" s="36">
        <f>D1126*VLOOKUP(L1126,Assumptions!$B$5:$C$11,2,FALSE)</f>
        <v>6042.92</v>
      </c>
      <c r="L1126" s="39" t="s">
        <v>4883</v>
      </c>
      <c r="M1126" s="46">
        <f>DATE(YEAR(F1126),MONTH(F1126),1)</f>
        <v>45536</v>
      </c>
      <c r="N1126" s="47" t="str">
        <f>IF(B1126="",N1125,B1126)</f>
        <v>Hawthorn Management</v>
      </c>
    </row>
    <row r="1127" spans="1:14" ht="15.75" x14ac:dyDescent="0.5">
      <c r="A1127" s="7"/>
      <c r="B1127" s="26"/>
      <c r="C1127" s="26"/>
      <c r="D1127" s="14">
        <v>5556.47</v>
      </c>
      <c r="E1127" s="13" t="s">
        <v>1286</v>
      </c>
      <c r="F1127" s="27">
        <v>45538</v>
      </c>
      <c r="G1127" s="27">
        <v>45224</v>
      </c>
      <c r="H1127" s="14">
        <v>1302626.1000000001</v>
      </c>
      <c r="I1127" s="15">
        <v>1</v>
      </c>
      <c r="J1127" s="13" t="s">
        <v>322</v>
      </c>
      <c r="K1127" s="36">
        <f>D1127*VLOOKUP(L1127,Assumptions!$B$5:$C$11,2,FALSE)</f>
        <v>5556.47</v>
      </c>
      <c r="L1127" s="39" t="s">
        <v>4883</v>
      </c>
      <c r="M1127" s="46">
        <f>DATE(YEAR(F1127),MONTH(F1127),1)</f>
        <v>45536</v>
      </c>
      <c r="N1127" s="47" t="str">
        <f>IF(B1127="",N1126,B1127)</f>
        <v>Hawthorn Management</v>
      </c>
    </row>
    <row r="1128" spans="1:14" ht="15.75" x14ac:dyDescent="0.5">
      <c r="A1128" s="7"/>
      <c r="B1128" s="26"/>
      <c r="C1128" s="26"/>
      <c r="D1128" s="14">
        <v>6370.05</v>
      </c>
      <c r="E1128" s="13" t="s">
        <v>1287</v>
      </c>
      <c r="F1128" s="27">
        <v>45538</v>
      </c>
      <c r="G1128" s="27">
        <v>45224</v>
      </c>
      <c r="H1128" s="14">
        <v>1247660.1000000001</v>
      </c>
      <c r="I1128" s="15">
        <v>1</v>
      </c>
      <c r="J1128" s="13" t="s">
        <v>336</v>
      </c>
      <c r="K1128" s="36">
        <f>D1128*VLOOKUP(L1128,Assumptions!$B$5:$C$11,2,FALSE)</f>
        <v>6370.05</v>
      </c>
      <c r="L1128" s="39" t="s">
        <v>4883</v>
      </c>
      <c r="M1128" s="46">
        <f>DATE(YEAR(F1128),MONTH(F1128),1)</f>
        <v>45536</v>
      </c>
      <c r="N1128" s="47" t="str">
        <f>IF(B1128="",N1127,B1128)</f>
        <v>Hawthorn Management</v>
      </c>
    </row>
    <row r="1129" spans="1:14" ht="15.75" x14ac:dyDescent="0.5">
      <c r="A1129" s="7"/>
      <c r="B1129" s="26"/>
      <c r="C1129" s="26"/>
      <c r="D1129" s="14">
        <v>883.33</v>
      </c>
      <c r="E1129" s="13" t="s">
        <v>1288</v>
      </c>
      <c r="F1129" s="27">
        <v>45365</v>
      </c>
      <c r="G1129" s="27">
        <v>45324</v>
      </c>
      <c r="H1129" s="14">
        <v>1558686.9</v>
      </c>
      <c r="I1129" s="15">
        <v>10</v>
      </c>
      <c r="J1129" s="13" t="s">
        <v>301</v>
      </c>
      <c r="K1129" s="36">
        <f>D1129*VLOOKUP(L1129,Assumptions!$B$5:$C$11,2,FALSE)</f>
        <v>883.33</v>
      </c>
      <c r="L1129" s="39" t="s">
        <v>4883</v>
      </c>
      <c r="M1129" s="46">
        <f>DATE(YEAR(F1129),MONTH(F1129),1)</f>
        <v>45352</v>
      </c>
      <c r="N1129" s="47" t="str">
        <f>IF(B1129="",N1128,B1129)</f>
        <v>Hawthorn Management</v>
      </c>
    </row>
    <row r="1130" spans="1:14" ht="15.75" x14ac:dyDescent="0.5">
      <c r="A1130" s="7"/>
      <c r="B1130" s="26"/>
      <c r="C1130" s="26"/>
      <c r="D1130" s="14">
        <v>7404.81</v>
      </c>
      <c r="E1130" s="13" t="s">
        <v>1289</v>
      </c>
      <c r="F1130" s="27">
        <v>45364</v>
      </c>
      <c r="G1130" s="27">
        <v>45338</v>
      </c>
      <c r="H1130" s="14">
        <v>1301129.21</v>
      </c>
      <c r="I1130" s="15">
        <v>2</v>
      </c>
      <c r="J1130" s="13" t="s">
        <v>300</v>
      </c>
      <c r="K1130" s="36">
        <f>D1130*VLOOKUP(L1130,Assumptions!$B$5:$C$11,2,FALSE)</f>
        <v>7404.81</v>
      </c>
      <c r="L1130" s="39" t="s">
        <v>4883</v>
      </c>
      <c r="M1130" s="46">
        <f>DATE(YEAR(F1130),MONTH(F1130),1)</f>
        <v>45352</v>
      </c>
      <c r="N1130" s="47" t="str">
        <f>IF(B1130="",N1129,B1130)</f>
        <v>Hawthorn Management</v>
      </c>
    </row>
    <row r="1131" spans="1:14" ht="15.75" x14ac:dyDescent="0.5">
      <c r="A1131" s="7"/>
      <c r="B1131" s="26"/>
      <c r="C1131" s="26"/>
      <c r="D1131" s="14">
        <v>6071.86</v>
      </c>
      <c r="E1131" s="13" t="s">
        <v>1273</v>
      </c>
      <c r="F1131" s="27">
        <v>45469</v>
      </c>
      <c r="G1131" s="27">
        <v>45357</v>
      </c>
      <c r="H1131" s="14">
        <v>1609497.15</v>
      </c>
      <c r="I1131" s="15">
        <v>2</v>
      </c>
      <c r="J1131" s="13" t="s">
        <v>300</v>
      </c>
      <c r="K1131" s="36">
        <f>D1131*VLOOKUP(L1131,Assumptions!$B$5:$C$11,2,FALSE)</f>
        <v>6071.86</v>
      </c>
      <c r="L1131" s="39" t="s">
        <v>4883</v>
      </c>
      <c r="M1131" s="46">
        <f>DATE(YEAR(F1131),MONTH(F1131),1)</f>
        <v>45444</v>
      </c>
      <c r="N1131" s="47" t="str">
        <f>IF(B1131="",N1130,B1131)</f>
        <v>Hawthorn Management</v>
      </c>
    </row>
    <row r="1132" spans="1:14" ht="15.75" x14ac:dyDescent="0.5">
      <c r="A1132" s="7"/>
      <c r="B1132" s="26"/>
      <c r="C1132" s="26"/>
      <c r="D1132" s="14">
        <v>650.9</v>
      </c>
      <c r="E1132" s="13" t="s">
        <v>1290</v>
      </c>
      <c r="F1132" s="27">
        <v>45571</v>
      </c>
      <c r="G1132" s="27">
        <v>45547</v>
      </c>
      <c r="H1132" s="14">
        <v>998251.51</v>
      </c>
      <c r="I1132" s="15">
        <v>8</v>
      </c>
      <c r="J1132" s="13" t="s">
        <v>301</v>
      </c>
      <c r="K1132" s="36">
        <f>D1132*VLOOKUP(L1132,Assumptions!$B$5:$C$11,2,FALSE)</f>
        <v>650.9</v>
      </c>
      <c r="L1132" s="39" t="s">
        <v>4883</v>
      </c>
      <c r="M1132" s="46">
        <f>DATE(YEAR(F1132),MONTH(F1132),1)</f>
        <v>45566</v>
      </c>
      <c r="N1132" s="47" t="str">
        <f>IF(B1132="",N1131,B1132)</f>
        <v>Hawthorn Management</v>
      </c>
    </row>
    <row r="1133" spans="1:14" ht="15.75" x14ac:dyDescent="0.5">
      <c r="A1133" s="7"/>
      <c r="B1133" s="26"/>
      <c r="C1133" s="26"/>
      <c r="D1133" s="14">
        <v>5200.8999999999996</v>
      </c>
      <c r="E1133" s="13" t="s">
        <v>1291</v>
      </c>
      <c r="F1133" s="27">
        <v>45833</v>
      </c>
      <c r="G1133" s="27">
        <v>45622</v>
      </c>
      <c r="H1133" s="14">
        <v>1287507.21</v>
      </c>
      <c r="I1133" s="15">
        <v>2</v>
      </c>
      <c r="J1133" s="13" t="s">
        <v>300</v>
      </c>
      <c r="K1133" s="36">
        <f>D1133*VLOOKUP(L1133,Assumptions!$B$5:$C$11,2,FALSE)</f>
        <v>5200.8999999999996</v>
      </c>
      <c r="L1133" s="39" t="s">
        <v>4883</v>
      </c>
      <c r="M1133" s="46">
        <f>DATE(YEAR(F1133),MONTH(F1133),1)</f>
        <v>45809</v>
      </c>
      <c r="N1133" s="47" t="str">
        <f>IF(B1133="",N1132,B1133)</f>
        <v>Hawthorn Management</v>
      </c>
    </row>
    <row r="1134" spans="1:14" ht="15.75" x14ac:dyDescent="0.5">
      <c r="A1134" s="7"/>
      <c r="B1134" s="26"/>
      <c r="C1134" s="26"/>
      <c r="D1134" s="14">
        <v>237349.83</v>
      </c>
      <c r="E1134" s="13" t="s">
        <v>1292</v>
      </c>
      <c r="F1134" s="27">
        <v>45854</v>
      </c>
      <c r="G1134" s="27">
        <v>45622</v>
      </c>
      <c r="H1134" s="14">
        <v>1441231.75</v>
      </c>
      <c r="I1134" s="15">
        <v>7</v>
      </c>
      <c r="J1134" s="13" t="s">
        <v>330</v>
      </c>
      <c r="K1134" s="36">
        <f>D1134*VLOOKUP(L1134,Assumptions!$B$5:$C$11,2,FALSE)</f>
        <v>237349.83</v>
      </c>
      <c r="L1134" s="39" t="s">
        <v>4883</v>
      </c>
      <c r="M1134" s="46">
        <f>DATE(YEAR(F1134),MONTH(F1134),1)</f>
        <v>45839</v>
      </c>
      <c r="N1134" s="47" t="str">
        <f>IF(B1134="",N1133,B1134)</f>
        <v>Hawthorn Management</v>
      </c>
    </row>
    <row r="1135" spans="1:14" ht="15.75" x14ac:dyDescent="0.5">
      <c r="A1135" s="7"/>
      <c r="B1135" s="26"/>
      <c r="C1135" s="26"/>
      <c r="D1135" s="14">
        <v>183090.35</v>
      </c>
      <c r="E1135" s="13" t="s">
        <v>1293</v>
      </c>
      <c r="F1135" s="27">
        <v>45854</v>
      </c>
      <c r="G1135" s="27">
        <v>45622</v>
      </c>
      <c r="H1135" s="14">
        <v>1093072.9099999999</v>
      </c>
      <c r="I1135" s="15">
        <v>15</v>
      </c>
      <c r="J1135" s="13" t="s">
        <v>300</v>
      </c>
      <c r="K1135" s="36">
        <f>D1135*VLOOKUP(L1135,Assumptions!$B$5:$C$11,2,FALSE)</f>
        <v>183090.35</v>
      </c>
      <c r="L1135" s="39" t="s">
        <v>4883</v>
      </c>
      <c r="M1135" s="46">
        <f>DATE(YEAR(F1135),MONTH(F1135),1)</f>
        <v>45839</v>
      </c>
      <c r="N1135" s="47" t="str">
        <f>IF(B1135="",N1134,B1135)</f>
        <v>Hawthorn Management</v>
      </c>
    </row>
    <row r="1136" spans="1:14" ht="15.75" x14ac:dyDescent="0.5">
      <c r="A1136" s="7"/>
      <c r="B1136" s="26"/>
      <c r="C1136" s="26"/>
      <c r="D1136" s="14">
        <v>172963.8</v>
      </c>
      <c r="E1136" s="13" t="s">
        <v>1294</v>
      </c>
      <c r="F1136" s="27">
        <v>45854</v>
      </c>
      <c r="G1136" s="27">
        <v>45622</v>
      </c>
      <c r="H1136" s="14">
        <v>1509672.32</v>
      </c>
      <c r="I1136" s="15">
        <v>180</v>
      </c>
      <c r="J1136" s="13" t="s">
        <v>305</v>
      </c>
      <c r="K1136" s="36">
        <f>D1136*VLOOKUP(L1136,Assumptions!$B$5:$C$11,2,FALSE)</f>
        <v>172963.8</v>
      </c>
      <c r="L1136" s="39" t="s">
        <v>4883</v>
      </c>
      <c r="M1136" s="46">
        <f>DATE(YEAR(F1136),MONTH(F1136),1)</f>
        <v>45839</v>
      </c>
      <c r="N1136" s="47" t="str">
        <f>IF(B1136="",N1135,B1136)</f>
        <v>Hawthorn Management</v>
      </c>
    </row>
    <row r="1137" spans="1:14" ht="15.75" x14ac:dyDescent="0.5">
      <c r="A1137" s="7"/>
      <c r="B1137" s="26"/>
      <c r="C1137" s="26"/>
      <c r="D1137" s="14">
        <v>197552.97</v>
      </c>
      <c r="E1137" s="13" t="s">
        <v>1295</v>
      </c>
      <c r="F1137" s="27">
        <v>45854</v>
      </c>
      <c r="G1137" s="27">
        <v>45622</v>
      </c>
      <c r="H1137" s="14">
        <v>1049047.04</v>
      </c>
      <c r="I1137" s="15">
        <v>180</v>
      </c>
      <c r="J1137" s="13" t="s">
        <v>301</v>
      </c>
      <c r="K1137" s="36">
        <f>D1137*VLOOKUP(L1137,Assumptions!$B$5:$C$11,2,FALSE)</f>
        <v>197552.97</v>
      </c>
      <c r="L1137" s="39" t="s">
        <v>4883</v>
      </c>
      <c r="M1137" s="46">
        <f>DATE(YEAR(F1137),MONTH(F1137),1)</f>
        <v>45839</v>
      </c>
      <c r="N1137" s="47" t="str">
        <f>IF(B1137="",N1136,B1137)</f>
        <v>Hawthorn Management</v>
      </c>
    </row>
    <row r="1138" spans="1:14" ht="15.75" x14ac:dyDescent="0.5">
      <c r="A1138" s="7"/>
      <c r="B1138" s="26"/>
      <c r="C1138" s="26"/>
      <c r="D1138" s="14">
        <v>228324.87</v>
      </c>
      <c r="E1138" s="13" t="s">
        <v>1296</v>
      </c>
      <c r="F1138" s="27">
        <v>45854</v>
      </c>
      <c r="G1138" s="27">
        <v>45622</v>
      </c>
      <c r="H1138" s="14">
        <v>1304349.98</v>
      </c>
      <c r="I1138" s="15">
        <v>1</v>
      </c>
      <c r="J1138" s="13" t="s">
        <v>320</v>
      </c>
      <c r="K1138" s="36">
        <f>D1138*VLOOKUP(L1138,Assumptions!$B$5:$C$11,2,FALSE)</f>
        <v>228324.87</v>
      </c>
      <c r="L1138" s="39" t="s">
        <v>4883</v>
      </c>
      <c r="M1138" s="46">
        <f>DATE(YEAR(F1138),MONTH(F1138),1)</f>
        <v>45839</v>
      </c>
      <c r="N1138" s="47" t="str">
        <f>IF(B1138="",N1137,B1138)</f>
        <v>Hawthorn Management</v>
      </c>
    </row>
    <row r="1139" spans="1:14" ht="15.75" x14ac:dyDescent="0.5">
      <c r="A1139" s="7"/>
      <c r="B1139" s="26"/>
      <c r="C1139" s="26"/>
      <c r="D1139" s="14">
        <v>194167.28</v>
      </c>
      <c r="E1139" s="13" t="s">
        <v>1297</v>
      </c>
      <c r="F1139" s="27">
        <v>45854</v>
      </c>
      <c r="G1139" s="27">
        <v>45622</v>
      </c>
      <c r="H1139" s="14">
        <v>1028187.15</v>
      </c>
      <c r="I1139" s="15">
        <v>1</v>
      </c>
      <c r="J1139" s="13" t="s">
        <v>319</v>
      </c>
      <c r="K1139" s="36">
        <f>D1139*VLOOKUP(L1139,Assumptions!$B$5:$C$11,2,FALSE)</f>
        <v>194167.28</v>
      </c>
      <c r="L1139" s="39" t="s">
        <v>4883</v>
      </c>
      <c r="M1139" s="46">
        <f>DATE(YEAR(F1139),MONTH(F1139),1)</f>
        <v>45839</v>
      </c>
      <c r="N1139" s="47" t="str">
        <f>IF(B1139="",N1138,B1139)</f>
        <v>Hawthorn Management</v>
      </c>
    </row>
    <row r="1140" spans="1:14" ht="15.75" x14ac:dyDescent="0.5">
      <c r="A1140" s="7"/>
      <c r="B1140" s="26"/>
      <c r="C1140" s="26"/>
      <c r="D1140" s="14">
        <v>226194.75</v>
      </c>
      <c r="E1140" s="13" t="s">
        <v>1292</v>
      </c>
      <c r="F1140" s="27">
        <v>45854</v>
      </c>
      <c r="G1140" s="27">
        <v>45622</v>
      </c>
      <c r="H1140" s="14">
        <v>1439999.07</v>
      </c>
      <c r="I1140" s="15">
        <v>10</v>
      </c>
      <c r="J1140" s="13" t="s">
        <v>330</v>
      </c>
      <c r="K1140" s="36">
        <f>D1140*VLOOKUP(L1140,Assumptions!$B$5:$C$11,2,FALSE)</f>
        <v>226194.75</v>
      </c>
      <c r="L1140" s="39" t="s">
        <v>4883</v>
      </c>
      <c r="M1140" s="46">
        <f>DATE(YEAR(F1140),MONTH(F1140),1)</f>
        <v>45839</v>
      </c>
      <c r="N1140" s="47" t="str">
        <f>IF(B1140="",N1139,B1140)</f>
        <v>Hawthorn Management</v>
      </c>
    </row>
    <row r="1141" spans="1:14" ht="15.75" x14ac:dyDescent="0.5">
      <c r="A1141" s="7"/>
      <c r="B1141" s="26"/>
      <c r="C1141" s="26"/>
      <c r="D1141" s="14">
        <v>150579.79</v>
      </c>
      <c r="E1141" s="13" t="s">
        <v>1298</v>
      </c>
      <c r="F1141" s="27">
        <v>45854</v>
      </c>
      <c r="G1141" s="27">
        <v>45622</v>
      </c>
      <c r="H1141" s="14">
        <v>1315921.6599999999</v>
      </c>
      <c r="I1141" s="15">
        <v>1</v>
      </c>
      <c r="J1141" s="13" t="s">
        <v>336</v>
      </c>
      <c r="K1141" s="36">
        <f>D1141*VLOOKUP(L1141,Assumptions!$B$5:$C$11,2,FALSE)</f>
        <v>150579.79</v>
      </c>
      <c r="L1141" s="39" t="s">
        <v>4883</v>
      </c>
      <c r="M1141" s="46">
        <f>DATE(YEAR(F1141),MONTH(F1141),1)</f>
        <v>45839</v>
      </c>
      <c r="N1141" s="47" t="str">
        <f>IF(B1141="",N1140,B1141)</f>
        <v>Hawthorn Management</v>
      </c>
    </row>
    <row r="1142" spans="1:14" ht="15.75" x14ac:dyDescent="0.5">
      <c r="A1142" s="7"/>
      <c r="B1142" s="26"/>
      <c r="C1142" s="26"/>
      <c r="D1142" s="14">
        <v>191678.87</v>
      </c>
      <c r="E1142" s="13" t="s">
        <v>1293</v>
      </c>
      <c r="F1142" s="27">
        <v>45854</v>
      </c>
      <c r="G1142" s="27">
        <v>45622</v>
      </c>
      <c r="H1142" s="14">
        <v>1275051.33</v>
      </c>
      <c r="I1142" s="15">
        <v>7</v>
      </c>
      <c r="J1142" s="13" t="s">
        <v>300</v>
      </c>
      <c r="K1142" s="36">
        <f>D1142*VLOOKUP(L1142,Assumptions!$B$5:$C$11,2,FALSE)</f>
        <v>191678.87</v>
      </c>
      <c r="L1142" s="39" t="s">
        <v>4883</v>
      </c>
      <c r="M1142" s="46">
        <f>DATE(YEAR(F1142),MONTH(F1142),1)</f>
        <v>45839</v>
      </c>
      <c r="N1142" s="47" t="str">
        <f>IF(B1142="",N1141,B1142)</f>
        <v>Hawthorn Management</v>
      </c>
    </row>
    <row r="1143" spans="1:14" ht="15.75" x14ac:dyDescent="0.5">
      <c r="A1143" s="7"/>
      <c r="B1143" s="26"/>
      <c r="C1143" s="26"/>
      <c r="D1143" s="14">
        <v>184246.56</v>
      </c>
      <c r="E1143" s="13" t="s">
        <v>1299</v>
      </c>
      <c r="F1143" s="27">
        <v>45854</v>
      </c>
      <c r="G1143" s="27">
        <v>45622</v>
      </c>
      <c r="H1143" s="14">
        <v>989068.67</v>
      </c>
      <c r="I1143" s="15">
        <v>180</v>
      </c>
      <c r="J1143" s="13" t="s">
        <v>331</v>
      </c>
      <c r="K1143" s="36">
        <f>D1143*VLOOKUP(L1143,Assumptions!$B$5:$C$11,2,FALSE)</f>
        <v>184246.56</v>
      </c>
      <c r="L1143" s="39" t="s">
        <v>4883</v>
      </c>
      <c r="M1143" s="46">
        <f>DATE(YEAR(F1143),MONTH(F1143),1)</f>
        <v>45839</v>
      </c>
      <c r="N1143" s="47" t="str">
        <f>IF(B1143="",N1142,B1143)</f>
        <v>Hawthorn Management</v>
      </c>
    </row>
    <row r="1144" spans="1:14" ht="15.75" x14ac:dyDescent="0.5">
      <c r="A1144" s="7"/>
      <c r="B1144" s="26"/>
      <c r="C1144" s="26"/>
      <c r="D1144" s="14">
        <v>205435.58</v>
      </c>
      <c r="E1144" s="13" t="s">
        <v>1300</v>
      </c>
      <c r="F1144" s="27">
        <v>45854</v>
      </c>
      <c r="G1144" s="27">
        <v>45622</v>
      </c>
      <c r="H1144" s="14">
        <v>1521743.47</v>
      </c>
      <c r="I1144" s="15">
        <v>1</v>
      </c>
      <c r="J1144" s="13" t="s">
        <v>322</v>
      </c>
      <c r="K1144" s="36">
        <f>D1144*VLOOKUP(L1144,Assumptions!$B$5:$C$11,2,FALSE)</f>
        <v>205435.58</v>
      </c>
      <c r="L1144" s="39" t="s">
        <v>4883</v>
      </c>
      <c r="M1144" s="46">
        <f>DATE(YEAR(F1144),MONTH(F1144),1)</f>
        <v>45839</v>
      </c>
      <c r="N1144" s="47" t="str">
        <f>IF(B1144="",N1143,B1144)</f>
        <v>Hawthorn Management</v>
      </c>
    </row>
    <row r="1145" spans="1:14" ht="15.75" x14ac:dyDescent="0.5">
      <c r="A1145" s="7"/>
      <c r="B1145" s="26"/>
      <c r="C1145" s="26"/>
      <c r="D1145" s="14">
        <v>157736.81</v>
      </c>
      <c r="E1145" s="13" t="s">
        <v>1301</v>
      </c>
      <c r="F1145" s="27">
        <v>45854</v>
      </c>
      <c r="G1145" s="27">
        <v>45622</v>
      </c>
      <c r="H1145" s="14">
        <v>1316592.5900000001</v>
      </c>
      <c r="I1145" s="15">
        <v>1</v>
      </c>
      <c r="J1145" s="13" t="s">
        <v>335</v>
      </c>
      <c r="K1145" s="36">
        <f>D1145*VLOOKUP(L1145,Assumptions!$B$5:$C$11,2,FALSE)</f>
        <v>157736.81</v>
      </c>
      <c r="L1145" s="39" t="s">
        <v>4883</v>
      </c>
      <c r="M1145" s="46">
        <f>DATE(YEAR(F1145),MONTH(F1145),1)</f>
        <v>45839</v>
      </c>
      <c r="N1145" s="47" t="str">
        <f>IF(B1145="",N1144,B1145)</f>
        <v>Hawthorn Management</v>
      </c>
    </row>
    <row r="1146" spans="1:14" ht="15.75" x14ac:dyDescent="0.5">
      <c r="A1146" s="7"/>
      <c r="B1146" s="26"/>
      <c r="C1146" s="26"/>
      <c r="D1146" s="14">
        <v>192036.95</v>
      </c>
      <c r="E1146" s="13" t="s">
        <v>1302</v>
      </c>
      <c r="F1146" s="27">
        <v>45854</v>
      </c>
      <c r="G1146" s="27">
        <v>45622</v>
      </c>
      <c r="H1146" s="14">
        <v>1641096.03</v>
      </c>
      <c r="I1146" s="15">
        <v>1</v>
      </c>
      <c r="J1146" s="13" t="s">
        <v>334</v>
      </c>
      <c r="K1146" s="36">
        <f>D1146*VLOOKUP(L1146,Assumptions!$B$5:$C$11,2,FALSE)</f>
        <v>192036.95</v>
      </c>
      <c r="L1146" s="39" t="s">
        <v>4883</v>
      </c>
      <c r="M1146" s="46">
        <f>DATE(YEAR(F1146),MONTH(F1146),1)</f>
        <v>45839</v>
      </c>
      <c r="N1146" s="47" t="str">
        <f>IF(B1146="",N1145,B1146)</f>
        <v>Hawthorn Management</v>
      </c>
    </row>
    <row r="1147" spans="1:14" ht="15.75" x14ac:dyDescent="0.5">
      <c r="A1147" s="7"/>
      <c r="B1147" s="26"/>
      <c r="C1147" s="26"/>
      <c r="D1147" s="14">
        <v>196055.98</v>
      </c>
      <c r="E1147" s="13" t="s">
        <v>1303</v>
      </c>
      <c r="F1147" s="27">
        <v>45854</v>
      </c>
      <c r="G1147" s="27">
        <v>45622</v>
      </c>
      <c r="H1147" s="14">
        <v>1311825.99</v>
      </c>
      <c r="I1147" s="15">
        <v>1</v>
      </c>
      <c r="J1147" s="13" t="s">
        <v>333</v>
      </c>
      <c r="K1147" s="36">
        <f>D1147*VLOOKUP(L1147,Assumptions!$B$5:$C$11,2,FALSE)</f>
        <v>196055.98</v>
      </c>
      <c r="L1147" s="39" t="s">
        <v>4883</v>
      </c>
      <c r="M1147" s="46">
        <f>DATE(YEAR(F1147),MONTH(F1147),1)</f>
        <v>45839</v>
      </c>
      <c r="N1147" s="47" t="str">
        <f>IF(B1147="",N1146,B1147)</f>
        <v>Hawthorn Management</v>
      </c>
    </row>
    <row r="1148" spans="1:14" ht="15.75" x14ac:dyDescent="0.5">
      <c r="A1148" s="7"/>
      <c r="B1148" s="26"/>
      <c r="C1148" s="26"/>
      <c r="D1148" s="14">
        <v>185839.14</v>
      </c>
      <c r="E1148" s="13" t="s">
        <v>1304</v>
      </c>
      <c r="F1148" s="27">
        <v>45854</v>
      </c>
      <c r="G1148" s="27">
        <v>45622</v>
      </c>
      <c r="H1148" s="14">
        <v>1039342.09</v>
      </c>
      <c r="I1148" s="15">
        <v>1</v>
      </c>
      <c r="J1148" s="13" t="s">
        <v>328</v>
      </c>
      <c r="K1148" s="36">
        <f>D1148*VLOOKUP(L1148,Assumptions!$B$5:$C$11,2,FALSE)</f>
        <v>185839.14</v>
      </c>
      <c r="L1148" s="39" t="s">
        <v>4883</v>
      </c>
      <c r="M1148" s="46">
        <f>DATE(YEAR(F1148),MONTH(F1148),1)</f>
        <v>45839</v>
      </c>
      <c r="N1148" s="47" t="str">
        <f>IF(B1148="",N1147,B1148)</f>
        <v>Hawthorn Management</v>
      </c>
    </row>
    <row r="1149" spans="1:14" ht="15.75" x14ac:dyDescent="0.5">
      <c r="A1149" s="7"/>
      <c r="B1149" s="26"/>
      <c r="C1149" s="26"/>
      <c r="D1149" s="14">
        <v>163369.03</v>
      </c>
      <c r="E1149" s="13" t="s">
        <v>1293</v>
      </c>
      <c r="F1149" s="27">
        <v>45854</v>
      </c>
      <c r="G1149" s="27">
        <v>45622</v>
      </c>
      <c r="H1149" s="14">
        <v>1580183.92</v>
      </c>
      <c r="I1149" s="15">
        <v>7</v>
      </c>
      <c r="J1149" s="13" t="s">
        <v>300</v>
      </c>
      <c r="K1149" s="36">
        <f>D1149*VLOOKUP(L1149,Assumptions!$B$5:$C$11,2,FALSE)</f>
        <v>163369.03</v>
      </c>
      <c r="L1149" s="39" t="s">
        <v>4883</v>
      </c>
      <c r="M1149" s="46">
        <f>DATE(YEAR(F1149),MONTH(F1149),1)</f>
        <v>45839</v>
      </c>
      <c r="N1149" s="47" t="str">
        <f>IF(B1149="",N1148,B1149)</f>
        <v>Hawthorn Management</v>
      </c>
    </row>
    <row r="1150" spans="1:14" ht="15.75" x14ac:dyDescent="0.5">
      <c r="A1150" s="7"/>
      <c r="B1150" s="26"/>
      <c r="C1150" s="26"/>
      <c r="D1150" s="14">
        <v>229575.38</v>
      </c>
      <c r="E1150" s="13" t="s">
        <v>1292</v>
      </c>
      <c r="F1150" s="27">
        <v>45854</v>
      </c>
      <c r="G1150" s="27">
        <v>45622</v>
      </c>
      <c r="H1150" s="14">
        <v>978395.33</v>
      </c>
      <c r="I1150" s="15">
        <v>7</v>
      </c>
      <c r="J1150" s="13" t="s">
        <v>330</v>
      </c>
      <c r="K1150" s="36">
        <f>D1150*VLOOKUP(L1150,Assumptions!$B$5:$C$11,2,FALSE)</f>
        <v>229575.38</v>
      </c>
      <c r="L1150" s="39" t="s">
        <v>4883</v>
      </c>
      <c r="M1150" s="46">
        <f>DATE(YEAR(F1150),MONTH(F1150),1)</f>
        <v>45839</v>
      </c>
      <c r="N1150" s="47" t="str">
        <f>IF(B1150="",N1149,B1150)</f>
        <v>Hawthorn Management</v>
      </c>
    </row>
    <row r="1151" spans="1:14" ht="15.75" x14ac:dyDescent="0.5">
      <c r="A1151" s="7"/>
      <c r="B1151" s="26"/>
      <c r="C1151" s="26"/>
      <c r="D1151" s="14">
        <v>221279.87</v>
      </c>
      <c r="E1151" s="13" t="s">
        <v>1293</v>
      </c>
      <c r="F1151" s="27">
        <v>45854</v>
      </c>
      <c r="G1151" s="27">
        <v>45622</v>
      </c>
      <c r="H1151" s="14">
        <v>1216152.94</v>
      </c>
      <c r="I1151" s="15">
        <v>7</v>
      </c>
      <c r="J1151" s="13" t="s">
        <v>300</v>
      </c>
      <c r="K1151" s="36">
        <f>D1151*VLOOKUP(L1151,Assumptions!$B$5:$C$11,2,FALSE)</f>
        <v>221279.87</v>
      </c>
      <c r="L1151" s="39" t="s">
        <v>4883</v>
      </c>
      <c r="M1151" s="46">
        <f>DATE(YEAR(F1151),MONTH(F1151),1)</f>
        <v>45839</v>
      </c>
      <c r="N1151" s="47" t="str">
        <f>IF(B1151="",N1150,B1151)</f>
        <v>Hawthorn Management</v>
      </c>
    </row>
    <row r="1152" spans="1:14" ht="15.75" x14ac:dyDescent="0.5">
      <c r="A1152" s="7"/>
      <c r="B1152" s="26"/>
      <c r="C1152" s="26"/>
      <c r="D1152" s="14">
        <v>18386.16</v>
      </c>
      <c r="E1152" s="13" t="s">
        <v>1305</v>
      </c>
      <c r="F1152" s="27">
        <v>45858</v>
      </c>
      <c r="G1152" s="27">
        <v>45622</v>
      </c>
      <c r="H1152" s="14">
        <v>1597327.26</v>
      </c>
      <c r="I1152" s="15">
        <v>1</v>
      </c>
      <c r="J1152" s="13" t="s">
        <v>348</v>
      </c>
      <c r="K1152" s="36">
        <f>D1152*VLOOKUP(L1152,Assumptions!$B$5:$C$11,2,FALSE)</f>
        <v>18386.16</v>
      </c>
      <c r="L1152" s="39" t="s">
        <v>4883</v>
      </c>
      <c r="M1152" s="46">
        <f>DATE(YEAR(F1152),MONTH(F1152),1)</f>
        <v>45839</v>
      </c>
      <c r="N1152" s="47" t="str">
        <f>IF(B1152="",N1151,B1152)</f>
        <v>Hawthorn Management</v>
      </c>
    </row>
    <row r="1153" spans="1:14" ht="15.75" x14ac:dyDescent="0.5">
      <c r="A1153" s="7"/>
      <c r="B1153" s="26"/>
      <c r="C1153" s="26"/>
      <c r="D1153" s="14">
        <v>17246.41</v>
      </c>
      <c r="E1153" s="13" t="s">
        <v>1293</v>
      </c>
      <c r="F1153" s="27">
        <v>45858</v>
      </c>
      <c r="G1153" s="27">
        <v>45622</v>
      </c>
      <c r="H1153" s="14">
        <v>1221135.1299999999</v>
      </c>
      <c r="I1153" s="15">
        <v>5</v>
      </c>
      <c r="J1153" s="13" t="s">
        <v>300</v>
      </c>
      <c r="K1153" s="36">
        <f>D1153*VLOOKUP(L1153,Assumptions!$B$5:$C$11,2,FALSE)</f>
        <v>17246.41</v>
      </c>
      <c r="L1153" s="39" t="s">
        <v>4883</v>
      </c>
      <c r="M1153" s="46">
        <f>DATE(YEAR(F1153),MONTH(F1153),1)</f>
        <v>45839</v>
      </c>
      <c r="N1153" s="47" t="str">
        <f>IF(B1153="",N1152,B1153)</f>
        <v>Hawthorn Management</v>
      </c>
    </row>
    <row r="1154" spans="1:14" ht="15.75" x14ac:dyDescent="0.5">
      <c r="A1154" s="7"/>
      <c r="B1154" s="26"/>
      <c r="C1154" s="26"/>
      <c r="D1154" s="14">
        <v>19258.25</v>
      </c>
      <c r="E1154" s="13" t="s">
        <v>1295</v>
      </c>
      <c r="F1154" s="27">
        <v>45858</v>
      </c>
      <c r="G1154" s="27">
        <v>45622</v>
      </c>
      <c r="H1154" s="14">
        <v>1287909.44</v>
      </c>
      <c r="I1154" s="15">
        <v>14</v>
      </c>
      <c r="J1154" s="13" t="s">
        <v>301</v>
      </c>
      <c r="K1154" s="36">
        <f>D1154*VLOOKUP(L1154,Assumptions!$B$5:$C$11,2,FALSE)</f>
        <v>19258.25</v>
      </c>
      <c r="L1154" s="39" t="s">
        <v>4883</v>
      </c>
      <c r="M1154" s="46">
        <f>DATE(YEAR(F1154),MONTH(F1154),1)</f>
        <v>45839</v>
      </c>
      <c r="N1154" s="47" t="str">
        <f>IF(B1154="",N1153,B1154)</f>
        <v>Hawthorn Management</v>
      </c>
    </row>
    <row r="1155" spans="1:14" ht="15.75" x14ac:dyDescent="0.5">
      <c r="A1155" s="7"/>
      <c r="B1155" s="26"/>
      <c r="C1155" s="26"/>
      <c r="D1155" s="14">
        <v>18153.23</v>
      </c>
      <c r="E1155" s="13" t="s">
        <v>1306</v>
      </c>
      <c r="F1155" s="27">
        <v>45858</v>
      </c>
      <c r="G1155" s="27">
        <v>45622</v>
      </c>
      <c r="H1155" s="14">
        <v>1495312.8</v>
      </c>
      <c r="I1155" s="15">
        <v>1</v>
      </c>
      <c r="J1155" s="13" t="s">
        <v>340</v>
      </c>
      <c r="K1155" s="36">
        <f>D1155*VLOOKUP(L1155,Assumptions!$B$5:$C$11,2,FALSE)</f>
        <v>18153.23</v>
      </c>
      <c r="L1155" s="39" t="s">
        <v>4883</v>
      </c>
      <c r="M1155" s="46">
        <f>DATE(YEAR(F1155),MONTH(F1155),1)</f>
        <v>45839</v>
      </c>
      <c r="N1155" s="47" t="str">
        <f>IF(B1155="",N1154,B1155)</f>
        <v>Hawthorn Management</v>
      </c>
    </row>
    <row r="1156" spans="1:14" ht="15.75" x14ac:dyDescent="0.5">
      <c r="A1156" s="7"/>
      <c r="B1156" s="26"/>
      <c r="C1156" s="26"/>
      <c r="D1156" s="14">
        <v>16271.06</v>
      </c>
      <c r="E1156" s="13" t="s">
        <v>1294</v>
      </c>
      <c r="F1156" s="27">
        <v>45858</v>
      </c>
      <c r="G1156" s="27">
        <v>45622</v>
      </c>
      <c r="H1156" s="14">
        <v>1307361.3</v>
      </c>
      <c r="I1156" s="15">
        <v>14</v>
      </c>
      <c r="J1156" s="13" t="s">
        <v>305</v>
      </c>
      <c r="K1156" s="36">
        <f>D1156*VLOOKUP(L1156,Assumptions!$B$5:$C$11,2,FALSE)</f>
        <v>16271.06</v>
      </c>
      <c r="L1156" s="39" t="s">
        <v>4883</v>
      </c>
      <c r="M1156" s="46">
        <f>DATE(YEAR(F1156),MONTH(F1156),1)</f>
        <v>45839</v>
      </c>
      <c r="N1156" s="47" t="str">
        <f>IF(B1156="",N1155,B1156)</f>
        <v>Hawthorn Management</v>
      </c>
    </row>
    <row r="1157" spans="1:14" ht="15.75" x14ac:dyDescent="0.5">
      <c r="A1157" s="7"/>
      <c r="B1157" s="26"/>
      <c r="C1157" s="26"/>
      <c r="D1157" s="14">
        <v>8195.77</v>
      </c>
      <c r="E1157" s="13" t="s">
        <v>1307</v>
      </c>
      <c r="F1157" s="27">
        <v>45728</v>
      </c>
      <c r="G1157" s="27">
        <v>45622</v>
      </c>
      <c r="H1157" s="14">
        <v>1072084.1299999999</v>
      </c>
      <c r="I1157" s="15">
        <v>2</v>
      </c>
      <c r="J1157" s="13" t="s">
        <v>300</v>
      </c>
      <c r="K1157" s="36">
        <f>D1157*VLOOKUP(L1157,Assumptions!$B$5:$C$11,2,FALSE)</f>
        <v>8195.77</v>
      </c>
      <c r="L1157" s="39" t="s">
        <v>4883</v>
      </c>
      <c r="M1157" s="46">
        <f>DATE(YEAR(F1157),MONTH(F1157),1)</f>
        <v>45717</v>
      </c>
      <c r="N1157" s="47" t="str">
        <f>IF(B1157="",N1156,B1157)</f>
        <v>Hawthorn Management</v>
      </c>
    </row>
    <row r="1158" spans="1:14" ht="15.75" x14ac:dyDescent="0.5">
      <c r="A1158" s="7"/>
      <c r="B1158" s="26"/>
      <c r="C1158" s="26"/>
      <c r="D1158" s="14">
        <v>6260.47</v>
      </c>
      <c r="E1158" s="13" t="s">
        <v>1308</v>
      </c>
      <c r="F1158" s="27">
        <v>45728</v>
      </c>
      <c r="G1158" s="27">
        <v>45622</v>
      </c>
      <c r="H1158" s="14">
        <v>1175148.6499999999</v>
      </c>
      <c r="I1158" s="15">
        <v>1</v>
      </c>
      <c r="J1158" s="13" t="s">
        <v>328</v>
      </c>
      <c r="K1158" s="36">
        <f>D1158*VLOOKUP(L1158,Assumptions!$B$5:$C$11,2,FALSE)</f>
        <v>6260.47</v>
      </c>
      <c r="L1158" s="39" t="s">
        <v>4883</v>
      </c>
      <c r="M1158" s="46">
        <f>DATE(YEAR(F1158),MONTH(F1158),1)</f>
        <v>45717</v>
      </c>
      <c r="N1158" s="47" t="str">
        <f>IF(B1158="",N1157,B1158)</f>
        <v>Hawthorn Management</v>
      </c>
    </row>
    <row r="1159" spans="1:14" ht="15.75" x14ac:dyDescent="0.5">
      <c r="A1159" s="7"/>
      <c r="B1159" s="26"/>
      <c r="C1159" s="26"/>
      <c r="D1159" s="14">
        <v>5938.86</v>
      </c>
      <c r="E1159" s="13" t="s">
        <v>1309</v>
      </c>
      <c r="F1159" s="27">
        <v>45728</v>
      </c>
      <c r="G1159" s="27">
        <v>45622</v>
      </c>
      <c r="H1159" s="14">
        <v>987891.49</v>
      </c>
      <c r="I1159" s="15">
        <v>1</v>
      </c>
      <c r="J1159" s="13" t="s">
        <v>333</v>
      </c>
      <c r="K1159" s="36">
        <f>D1159*VLOOKUP(L1159,Assumptions!$B$5:$C$11,2,FALSE)</f>
        <v>5938.86</v>
      </c>
      <c r="L1159" s="39" t="s">
        <v>4883</v>
      </c>
      <c r="M1159" s="46">
        <f>DATE(YEAR(F1159),MONTH(F1159),1)</f>
        <v>45717</v>
      </c>
      <c r="N1159" s="47" t="str">
        <f>IF(B1159="",N1158,B1159)</f>
        <v>Hawthorn Management</v>
      </c>
    </row>
    <row r="1160" spans="1:14" ht="15.75" x14ac:dyDescent="0.5">
      <c r="A1160" s="7"/>
      <c r="B1160" s="26"/>
      <c r="C1160" s="26"/>
      <c r="D1160" s="14">
        <v>7271.37</v>
      </c>
      <c r="E1160" s="13" t="s">
        <v>1310</v>
      </c>
      <c r="F1160" s="27">
        <v>45728</v>
      </c>
      <c r="G1160" s="27">
        <v>45622</v>
      </c>
      <c r="H1160" s="14">
        <v>1250703.21</v>
      </c>
      <c r="I1160" s="15">
        <v>1</v>
      </c>
      <c r="J1160" s="13" t="s">
        <v>334</v>
      </c>
      <c r="K1160" s="36">
        <f>D1160*VLOOKUP(L1160,Assumptions!$B$5:$C$11,2,FALSE)</f>
        <v>7271.37</v>
      </c>
      <c r="L1160" s="39" t="s">
        <v>4883</v>
      </c>
      <c r="M1160" s="46">
        <f>DATE(YEAR(F1160),MONTH(F1160),1)</f>
        <v>45717</v>
      </c>
      <c r="N1160" s="47" t="str">
        <f>IF(B1160="",N1159,B1160)</f>
        <v>Hawthorn Management</v>
      </c>
    </row>
    <row r="1161" spans="1:14" ht="15.75" x14ac:dyDescent="0.5">
      <c r="A1161" s="7"/>
      <c r="B1161" s="26"/>
      <c r="C1161" s="26"/>
      <c r="D1161" s="14">
        <v>6919.17</v>
      </c>
      <c r="E1161" s="13" t="s">
        <v>1311</v>
      </c>
      <c r="F1161" s="27">
        <v>45728</v>
      </c>
      <c r="G1161" s="27">
        <v>45622</v>
      </c>
      <c r="H1161" s="14">
        <v>1230927.52</v>
      </c>
      <c r="I1161" s="15">
        <v>1</v>
      </c>
      <c r="J1161" s="13" t="s">
        <v>335</v>
      </c>
      <c r="K1161" s="36">
        <f>D1161*VLOOKUP(L1161,Assumptions!$B$5:$C$11,2,FALSE)</f>
        <v>6919.17</v>
      </c>
      <c r="L1161" s="39" t="s">
        <v>4883</v>
      </c>
      <c r="M1161" s="46">
        <f>DATE(YEAR(F1161),MONTH(F1161),1)</f>
        <v>45717</v>
      </c>
      <c r="N1161" s="47" t="str">
        <f>IF(B1161="",N1160,B1161)</f>
        <v>Hawthorn Management</v>
      </c>
    </row>
    <row r="1162" spans="1:14" ht="15.75" x14ac:dyDescent="0.5">
      <c r="A1162" s="7"/>
      <c r="B1162" s="26"/>
      <c r="C1162" s="26"/>
      <c r="D1162" s="14">
        <v>8213.44</v>
      </c>
      <c r="E1162" s="13" t="s">
        <v>1312</v>
      </c>
      <c r="F1162" s="27">
        <v>45728</v>
      </c>
      <c r="G1162" s="27">
        <v>45622</v>
      </c>
      <c r="H1162" s="14">
        <v>1052864.2</v>
      </c>
      <c r="I1162" s="15">
        <v>1</v>
      </c>
      <c r="J1162" s="13" t="s">
        <v>336</v>
      </c>
      <c r="K1162" s="36">
        <f>D1162*VLOOKUP(L1162,Assumptions!$B$5:$C$11,2,FALSE)</f>
        <v>8213.44</v>
      </c>
      <c r="L1162" s="39" t="s">
        <v>4883</v>
      </c>
      <c r="M1162" s="46">
        <f>DATE(YEAR(F1162),MONTH(F1162),1)</f>
        <v>45717</v>
      </c>
      <c r="N1162" s="47" t="str">
        <f>IF(B1162="",N1161,B1162)</f>
        <v>Hawthorn Management</v>
      </c>
    </row>
    <row r="1163" spans="1:14" ht="15.75" x14ac:dyDescent="0.5">
      <c r="A1163" s="7"/>
      <c r="B1163" s="26"/>
      <c r="C1163" s="26"/>
      <c r="D1163" s="14">
        <v>5191.54</v>
      </c>
      <c r="E1163" s="13" t="s">
        <v>1313</v>
      </c>
      <c r="F1163" s="27">
        <v>45728</v>
      </c>
      <c r="G1163" s="27">
        <v>45622</v>
      </c>
      <c r="H1163" s="14">
        <v>982114.21</v>
      </c>
      <c r="I1163" s="15">
        <v>1</v>
      </c>
      <c r="J1163" s="13" t="s">
        <v>322</v>
      </c>
      <c r="K1163" s="36">
        <f>D1163*VLOOKUP(L1163,Assumptions!$B$5:$C$11,2,FALSE)</f>
        <v>5191.54</v>
      </c>
      <c r="L1163" s="39" t="s">
        <v>4883</v>
      </c>
      <c r="M1163" s="46">
        <f>DATE(YEAR(F1163),MONTH(F1163),1)</f>
        <v>45717</v>
      </c>
      <c r="N1163" s="47" t="str">
        <f>IF(B1163="",N1162,B1163)</f>
        <v>Hawthorn Management</v>
      </c>
    </row>
    <row r="1164" spans="1:14" ht="15.75" x14ac:dyDescent="0.5">
      <c r="A1164" s="7"/>
      <c r="B1164" s="26"/>
      <c r="C1164" s="26"/>
      <c r="D1164" s="14">
        <v>783.47</v>
      </c>
      <c r="E1164" s="13" t="s">
        <v>1314</v>
      </c>
      <c r="F1164" s="27">
        <v>45935</v>
      </c>
      <c r="G1164" s="27">
        <v>45622</v>
      </c>
      <c r="H1164" s="14">
        <v>1416169.06</v>
      </c>
      <c r="I1164" s="15">
        <v>8</v>
      </c>
      <c r="J1164" s="13" t="s">
        <v>301</v>
      </c>
      <c r="K1164" s="36">
        <f>D1164*VLOOKUP(L1164,Assumptions!$B$5:$C$11,2,FALSE)</f>
        <v>783.47</v>
      </c>
      <c r="L1164" s="39" t="s">
        <v>4883</v>
      </c>
      <c r="M1164" s="46">
        <f>DATE(YEAR(F1164),MONTH(F1164),1)</f>
        <v>45931</v>
      </c>
      <c r="N1164" s="47" t="str">
        <f>IF(B1164="",N1163,B1164)</f>
        <v>Hawthorn Management</v>
      </c>
    </row>
    <row r="1165" spans="1:14" ht="15.75" x14ac:dyDescent="0.5">
      <c r="A1165" s="7"/>
      <c r="B1165" s="26"/>
      <c r="C1165" s="26"/>
      <c r="D1165" s="14">
        <v>5793.15</v>
      </c>
      <c r="E1165" s="13" t="s">
        <v>1315</v>
      </c>
      <c r="F1165" s="27">
        <v>45833</v>
      </c>
      <c r="G1165" s="27">
        <v>45622</v>
      </c>
      <c r="H1165" s="14">
        <v>1180008.74</v>
      </c>
      <c r="I1165" s="15">
        <v>1</v>
      </c>
      <c r="J1165" s="13" t="s">
        <v>305</v>
      </c>
      <c r="K1165" s="36">
        <f>D1165*VLOOKUP(L1165,Assumptions!$B$5:$C$11,2,FALSE)</f>
        <v>5793.15</v>
      </c>
      <c r="L1165" s="39" t="s">
        <v>4883</v>
      </c>
      <c r="M1165" s="46">
        <f>DATE(YEAR(F1165),MONTH(F1165),1)</f>
        <v>45809</v>
      </c>
      <c r="N1165" s="47" t="str">
        <f>IF(B1165="",N1164,B1165)</f>
        <v>Hawthorn Management</v>
      </c>
    </row>
    <row r="1166" spans="1:14" ht="15.75" x14ac:dyDescent="0.5">
      <c r="A1166" s="7"/>
      <c r="B1166" s="26"/>
      <c r="C1166" s="26"/>
      <c r="D1166" s="14">
        <v>8512.35</v>
      </c>
      <c r="E1166" s="13" t="s">
        <v>1316</v>
      </c>
      <c r="F1166" s="27">
        <v>45833</v>
      </c>
      <c r="G1166" s="27">
        <v>45622</v>
      </c>
      <c r="H1166" s="14">
        <v>1503951.84</v>
      </c>
      <c r="I1166" s="15">
        <v>1</v>
      </c>
      <c r="J1166" s="13" t="s">
        <v>333</v>
      </c>
      <c r="K1166" s="36">
        <f>D1166*VLOOKUP(L1166,Assumptions!$B$5:$C$11,2,FALSE)</f>
        <v>8512.35</v>
      </c>
      <c r="L1166" s="39" t="s">
        <v>4883</v>
      </c>
      <c r="M1166" s="46">
        <f>DATE(YEAR(F1166),MONTH(F1166),1)</f>
        <v>45809</v>
      </c>
      <c r="N1166" s="47" t="str">
        <f>IF(B1166="",N1165,B1166)</f>
        <v>Hawthorn Management</v>
      </c>
    </row>
    <row r="1167" spans="1:14" ht="15.75" x14ac:dyDescent="0.5">
      <c r="A1167" s="7"/>
      <c r="B1167" s="26"/>
      <c r="C1167" s="26"/>
      <c r="D1167" s="14">
        <v>8286.66</v>
      </c>
      <c r="E1167" s="13" t="s">
        <v>1317</v>
      </c>
      <c r="F1167" s="27">
        <v>45833</v>
      </c>
      <c r="G1167" s="27">
        <v>45622</v>
      </c>
      <c r="H1167" s="14">
        <v>1133541.3500000001</v>
      </c>
      <c r="I1167" s="15">
        <v>1</v>
      </c>
      <c r="J1167" s="13" t="s">
        <v>328</v>
      </c>
      <c r="K1167" s="36">
        <f>D1167*VLOOKUP(L1167,Assumptions!$B$5:$C$11,2,FALSE)</f>
        <v>8286.66</v>
      </c>
      <c r="L1167" s="39" t="s">
        <v>4883</v>
      </c>
      <c r="M1167" s="46">
        <f>DATE(YEAR(F1167),MONTH(F1167),1)</f>
        <v>45809</v>
      </c>
      <c r="N1167" s="47" t="str">
        <f>IF(B1167="",N1166,B1167)</f>
        <v>Hawthorn Management</v>
      </c>
    </row>
    <row r="1168" spans="1:14" ht="15.75" x14ac:dyDescent="0.5">
      <c r="A1168" s="7"/>
      <c r="B1168" s="26"/>
      <c r="C1168" s="26"/>
      <c r="D1168" s="14">
        <v>6049.68</v>
      </c>
      <c r="E1168" s="13" t="s">
        <v>1291</v>
      </c>
      <c r="F1168" s="27">
        <v>45833</v>
      </c>
      <c r="G1168" s="27">
        <v>45622</v>
      </c>
      <c r="H1168" s="14">
        <v>1558495.38</v>
      </c>
      <c r="I1168" s="15">
        <v>2</v>
      </c>
      <c r="J1168" s="13" t="s">
        <v>300</v>
      </c>
      <c r="K1168" s="36">
        <f>D1168*VLOOKUP(L1168,Assumptions!$B$5:$C$11,2,FALSE)</f>
        <v>6049.68</v>
      </c>
      <c r="L1168" s="39" t="s">
        <v>4883</v>
      </c>
      <c r="M1168" s="46">
        <f>DATE(YEAR(F1168),MONTH(F1168),1)</f>
        <v>45809</v>
      </c>
      <c r="N1168" s="47" t="str">
        <f>IF(B1168="",N1167,B1168)</f>
        <v>Hawthorn Management</v>
      </c>
    </row>
    <row r="1169" spans="1:14" ht="15.75" x14ac:dyDescent="0.5">
      <c r="A1169" s="7"/>
      <c r="B1169" s="26"/>
      <c r="C1169" s="26"/>
      <c r="D1169" s="14">
        <v>6679.67</v>
      </c>
      <c r="E1169" s="13" t="s">
        <v>1318</v>
      </c>
      <c r="F1169" s="27">
        <v>45833</v>
      </c>
      <c r="G1169" s="27">
        <v>45622</v>
      </c>
      <c r="H1169" s="14">
        <v>1122878.1299999999</v>
      </c>
      <c r="I1169" s="15">
        <v>1</v>
      </c>
      <c r="J1169" s="13" t="s">
        <v>322</v>
      </c>
      <c r="K1169" s="36">
        <f>D1169*VLOOKUP(L1169,Assumptions!$B$5:$C$11,2,FALSE)</f>
        <v>6679.67</v>
      </c>
      <c r="L1169" s="39" t="s">
        <v>4883</v>
      </c>
      <c r="M1169" s="46">
        <f>DATE(YEAR(F1169),MONTH(F1169),1)</f>
        <v>45809</v>
      </c>
      <c r="N1169" s="47" t="str">
        <f>IF(B1169="",N1168,B1169)</f>
        <v>Hawthorn Management</v>
      </c>
    </row>
    <row r="1170" spans="1:14" ht="15.75" x14ac:dyDescent="0.5">
      <c r="A1170" s="7"/>
      <c r="B1170" s="26"/>
      <c r="C1170" s="26"/>
      <c r="D1170" s="14">
        <v>5175.22</v>
      </c>
      <c r="E1170" s="13" t="s">
        <v>1319</v>
      </c>
      <c r="F1170" s="27">
        <v>45833</v>
      </c>
      <c r="G1170" s="27">
        <v>45622</v>
      </c>
      <c r="H1170" s="14">
        <v>967097.39</v>
      </c>
      <c r="I1170" s="15">
        <v>1</v>
      </c>
      <c r="J1170" s="13" t="s">
        <v>335</v>
      </c>
      <c r="K1170" s="36">
        <f>D1170*VLOOKUP(L1170,Assumptions!$B$5:$C$11,2,FALSE)</f>
        <v>5175.22</v>
      </c>
      <c r="L1170" s="39" t="s">
        <v>4883</v>
      </c>
      <c r="M1170" s="46">
        <f>DATE(YEAR(F1170),MONTH(F1170),1)</f>
        <v>45809</v>
      </c>
      <c r="N1170" s="47" t="str">
        <f>IF(B1170="",N1169,B1170)</f>
        <v>Hawthorn Management</v>
      </c>
    </row>
    <row r="1171" spans="1:14" ht="15.75" x14ac:dyDescent="0.5">
      <c r="A1171" s="7"/>
      <c r="B1171" s="26"/>
      <c r="C1171" s="26"/>
      <c r="D1171" s="14">
        <v>5114.12</v>
      </c>
      <c r="E1171" s="13" t="s">
        <v>1320</v>
      </c>
      <c r="F1171" s="27">
        <v>45833</v>
      </c>
      <c r="G1171" s="27">
        <v>45622</v>
      </c>
      <c r="H1171" s="14">
        <v>1464204.74</v>
      </c>
      <c r="I1171" s="15">
        <v>1</v>
      </c>
      <c r="J1171" s="13" t="s">
        <v>334</v>
      </c>
      <c r="K1171" s="36">
        <f>D1171*VLOOKUP(L1171,Assumptions!$B$5:$C$11,2,FALSE)</f>
        <v>5114.12</v>
      </c>
      <c r="L1171" s="39" t="s">
        <v>4883</v>
      </c>
      <c r="M1171" s="46">
        <f>DATE(YEAR(F1171),MONTH(F1171),1)</f>
        <v>45809</v>
      </c>
      <c r="N1171" s="47" t="str">
        <f>IF(B1171="",N1170,B1171)</f>
        <v>Hawthorn Management</v>
      </c>
    </row>
    <row r="1172" spans="1:14" ht="15.75" x14ac:dyDescent="0.5">
      <c r="A1172" s="7"/>
      <c r="B1172" s="26"/>
      <c r="C1172" s="26"/>
      <c r="D1172" s="14">
        <v>7864.06</v>
      </c>
      <c r="E1172" s="13" t="s">
        <v>1321</v>
      </c>
      <c r="F1172" s="27">
        <v>45833</v>
      </c>
      <c r="G1172" s="27">
        <v>45622</v>
      </c>
      <c r="H1172" s="14">
        <v>1347715.01</v>
      </c>
      <c r="I1172" s="15">
        <v>1</v>
      </c>
      <c r="J1172" s="13" t="s">
        <v>336</v>
      </c>
      <c r="K1172" s="36">
        <f>D1172*VLOOKUP(L1172,Assumptions!$B$5:$C$11,2,FALSE)</f>
        <v>7864.06</v>
      </c>
      <c r="L1172" s="39" t="s">
        <v>4883</v>
      </c>
      <c r="M1172" s="46">
        <f>DATE(YEAR(F1172),MONTH(F1172),1)</f>
        <v>45809</v>
      </c>
      <c r="N1172" s="47" t="str">
        <f>IF(B1172="",N1171,B1172)</f>
        <v>Hawthorn Management</v>
      </c>
    </row>
    <row r="1173" spans="1:14" ht="15.75" x14ac:dyDescent="0.5">
      <c r="A1173" s="7"/>
      <c r="B1173" s="26"/>
      <c r="C1173" s="26"/>
      <c r="D1173" s="14">
        <v>38505.21</v>
      </c>
      <c r="E1173" s="13" t="s">
        <v>1294</v>
      </c>
      <c r="F1173" s="27">
        <v>45858</v>
      </c>
      <c r="G1173" s="27">
        <v>45622</v>
      </c>
      <c r="H1173" s="14">
        <v>1314818.1599999999</v>
      </c>
      <c r="I1173" s="15">
        <v>1</v>
      </c>
      <c r="J1173" s="13" t="s">
        <v>305</v>
      </c>
      <c r="K1173" s="36">
        <f>D1173*VLOOKUP(L1173,Assumptions!$B$5:$C$11,2,FALSE)</f>
        <v>38505.21</v>
      </c>
      <c r="L1173" s="39" t="s">
        <v>4883</v>
      </c>
      <c r="M1173" s="46">
        <f>DATE(YEAR(F1173),MONTH(F1173),1)</f>
        <v>45839</v>
      </c>
      <c r="N1173" s="47" t="str">
        <f>IF(B1173="",N1172,B1173)</f>
        <v>Hawthorn Management</v>
      </c>
    </row>
    <row r="1174" spans="1:14" ht="15.75" x14ac:dyDescent="0.5">
      <c r="A1174" s="7"/>
      <c r="B1174" s="26"/>
      <c r="C1174" s="26"/>
      <c r="D1174" s="14">
        <v>53159.49</v>
      </c>
      <c r="E1174" s="13" t="s">
        <v>1306</v>
      </c>
      <c r="F1174" s="27">
        <v>45858</v>
      </c>
      <c r="G1174" s="27">
        <v>45622</v>
      </c>
      <c r="H1174" s="14">
        <v>966614.92</v>
      </c>
      <c r="I1174" s="15">
        <v>1</v>
      </c>
      <c r="J1174" s="13" t="s">
        <v>340</v>
      </c>
      <c r="K1174" s="36">
        <f>D1174*VLOOKUP(L1174,Assumptions!$B$5:$C$11,2,FALSE)</f>
        <v>53159.49</v>
      </c>
      <c r="L1174" s="39" t="s">
        <v>4883</v>
      </c>
      <c r="M1174" s="46">
        <f>DATE(YEAR(F1174),MONTH(F1174),1)</f>
        <v>45839</v>
      </c>
      <c r="N1174" s="47" t="str">
        <f>IF(B1174="",N1173,B1174)</f>
        <v>Hawthorn Management</v>
      </c>
    </row>
    <row r="1175" spans="1:14" ht="15.75" x14ac:dyDescent="0.5">
      <c r="A1175" s="7"/>
      <c r="B1175" s="26"/>
      <c r="C1175" s="26"/>
      <c r="D1175" s="14">
        <v>47675.15</v>
      </c>
      <c r="E1175" s="13" t="s">
        <v>1293</v>
      </c>
      <c r="F1175" s="27">
        <v>45858</v>
      </c>
      <c r="G1175" s="27">
        <v>45622</v>
      </c>
      <c r="H1175" s="14">
        <v>1340657.33</v>
      </c>
      <c r="I1175" s="15">
        <v>12</v>
      </c>
      <c r="J1175" s="13" t="s">
        <v>300</v>
      </c>
      <c r="K1175" s="36">
        <f>D1175*VLOOKUP(L1175,Assumptions!$B$5:$C$11,2,FALSE)</f>
        <v>47675.15</v>
      </c>
      <c r="L1175" s="39" t="s">
        <v>4883</v>
      </c>
      <c r="M1175" s="46">
        <f>DATE(YEAR(F1175),MONTH(F1175),1)</f>
        <v>45839</v>
      </c>
      <c r="N1175" s="47" t="str">
        <f>IF(B1175="",N1174,B1175)</f>
        <v>Hawthorn Management</v>
      </c>
    </row>
    <row r="1176" spans="1:14" ht="15.75" x14ac:dyDescent="0.5">
      <c r="A1176" s="7"/>
      <c r="B1176" s="26"/>
      <c r="C1176" s="26"/>
      <c r="D1176" s="14">
        <v>46509.16</v>
      </c>
      <c r="E1176" s="13" t="s">
        <v>1294</v>
      </c>
      <c r="F1176" s="27">
        <v>45858</v>
      </c>
      <c r="G1176" s="27">
        <v>45622</v>
      </c>
      <c r="H1176" s="14">
        <v>1623010.94</v>
      </c>
      <c r="I1176" s="15">
        <v>1</v>
      </c>
      <c r="J1176" s="13" t="s">
        <v>305</v>
      </c>
      <c r="K1176" s="36">
        <f>D1176*VLOOKUP(L1176,Assumptions!$B$5:$C$11,2,FALSE)</f>
        <v>46509.16</v>
      </c>
      <c r="L1176" s="39" t="s">
        <v>4883</v>
      </c>
      <c r="M1176" s="46">
        <f>DATE(YEAR(F1176),MONTH(F1176),1)</f>
        <v>45839</v>
      </c>
      <c r="N1176" s="47" t="str">
        <f>IF(B1176="",N1175,B1176)</f>
        <v>Hawthorn Management</v>
      </c>
    </row>
    <row r="1177" spans="1:14" ht="15.75" x14ac:dyDescent="0.5">
      <c r="A1177" s="7"/>
      <c r="B1177" s="26"/>
      <c r="C1177" s="26"/>
      <c r="D1177" s="14">
        <v>45024.31</v>
      </c>
      <c r="E1177" s="13" t="s">
        <v>1295</v>
      </c>
      <c r="F1177" s="27">
        <v>45858</v>
      </c>
      <c r="G1177" s="27">
        <v>45622</v>
      </c>
      <c r="H1177" s="14">
        <v>1170640.53</v>
      </c>
      <c r="I1177" s="15">
        <v>1</v>
      </c>
      <c r="J1177" s="13" t="s">
        <v>301</v>
      </c>
      <c r="K1177" s="36">
        <f>D1177*VLOOKUP(L1177,Assumptions!$B$5:$C$11,2,FALSE)</f>
        <v>45024.31</v>
      </c>
      <c r="L1177" s="39" t="s">
        <v>4883</v>
      </c>
      <c r="M1177" s="46">
        <f>DATE(YEAR(F1177),MONTH(F1177),1)</f>
        <v>45839</v>
      </c>
      <c r="N1177" s="47" t="str">
        <f>IF(B1177="",N1176,B1177)</f>
        <v>Hawthorn Management</v>
      </c>
    </row>
    <row r="1178" spans="1:14" ht="15.75" x14ac:dyDescent="0.5">
      <c r="A1178" s="7"/>
      <c r="B1178" s="26"/>
      <c r="C1178" s="26"/>
      <c r="D1178" s="14">
        <v>152104.07999999999</v>
      </c>
      <c r="E1178" s="13" t="s">
        <v>1294</v>
      </c>
      <c r="F1178" s="27">
        <v>45854</v>
      </c>
      <c r="G1178" s="27">
        <v>45622</v>
      </c>
      <c r="H1178" s="14">
        <v>1522651.51</v>
      </c>
      <c r="I1178" s="15">
        <v>71</v>
      </c>
      <c r="J1178" s="13" t="s">
        <v>305</v>
      </c>
      <c r="K1178" s="36">
        <f>D1178*VLOOKUP(L1178,Assumptions!$B$5:$C$11,2,FALSE)</f>
        <v>152104.07999999999</v>
      </c>
      <c r="L1178" s="39" t="s">
        <v>4883</v>
      </c>
      <c r="M1178" s="46">
        <f>DATE(YEAR(F1178),MONTH(F1178),1)</f>
        <v>45839</v>
      </c>
      <c r="N1178" s="47" t="str">
        <f>IF(B1178="",N1177,B1178)</f>
        <v>Hawthorn Management</v>
      </c>
    </row>
    <row r="1179" spans="1:14" ht="15.75" x14ac:dyDescent="0.5">
      <c r="A1179" s="7"/>
      <c r="B1179" s="26"/>
      <c r="C1179" s="26"/>
      <c r="D1179" s="14">
        <v>164524.97</v>
      </c>
      <c r="E1179" s="13" t="s">
        <v>1295</v>
      </c>
      <c r="F1179" s="27">
        <v>45854</v>
      </c>
      <c r="G1179" s="27">
        <v>45622</v>
      </c>
      <c r="H1179" s="14">
        <v>1238447.3400000001</v>
      </c>
      <c r="I1179" s="15">
        <v>71</v>
      </c>
      <c r="J1179" s="13" t="s">
        <v>301</v>
      </c>
      <c r="K1179" s="36">
        <f>D1179*VLOOKUP(L1179,Assumptions!$B$5:$C$11,2,FALSE)</f>
        <v>164524.97</v>
      </c>
      <c r="L1179" s="39" t="s">
        <v>4883</v>
      </c>
      <c r="M1179" s="46">
        <f>DATE(YEAR(F1179),MONTH(F1179),1)</f>
        <v>45839</v>
      </c>
      <c r="N1179" s="47" t="str">
        <f>IF(B1179="",N1178,B1179)</f>
        <v>Hawthorn Management</v>
      </c>
    </row>
    <row r="1180" spans="1:14" ht="15.75" x14ac:dyDescent="0.5">
      <c r="A1180" s="7"/>
      <c r="B1180" s="26"/>
      <c r="C1180" s="26"/>
      <c r="D1180" s="14">
        <v>131621.44</v>
      </c>
      <c r="E1180" s="13" t="s">
        <v>1293</v>
      </c>
      <c r="F1180" s="27">
        <v>45854</v>
      </c>
      <c r="G1180" s="27">
        <v>45622</v>
      </c>
      <c r="H1180" s="14">
        <v>1402043.54</v>
      </c>
      <c r="I1180" s="15">
        <v>15</v>
      </c>
      <c r="J1180" s="13" t="s">
        <v>300</v>
      </c>
      <c r="K1180" s="36">
        <f>D1180*VLOOKUP(L1180,Assumptions!$B$5:$C$11,2,FALSE)</f>
        <v>131621.44</v>
      </c>
      <c r="L1180" s="39" t="s">
        <v>4883</v>
      </c>
      <c r="M1180" s="46">
        <f>DATE(YEAR(F1180),MONTH(F1180),1)</f>
        <v>45839</v>
      </c>
      <c r="N1180" s="47" t="str">
        <f>IF(B1180="",N1179,B1180)</f>
        <v>Hawthorn Management</v>
      </c>
    </row>
    <row r="1181" spans="1:14" ht="15.75" x14ac:dyDescent="0.5">
      <c r="A1181" s="7"/>
      <c r="B1181" s="26"/>
      <c r="C1181" s="26"/>
      <c r="D1181" s="14">
        <v>146983.53</v>
      </c>
      <c r="E1181" s="13" t="s">
        <v>1293</v>
      </c>
      <c r="F1181" s="27">
        <v>45854</v>
      </c>
      <c r="G1181" s="27">
        <v>45622</v>
      </c>
      <c r="H1181" s="14">
        <v>1442434.75</v>
      </c>
      <c r="I1181" s="15">
        <v>7</v>
      </c>
      <c r="J1181" s="13" t="s">
        <v>300</v>
      </c>
      <c r="K1181" s="36">
        <f>D1181*VLOOKUP(L1181,Assumptions!$B$5:$C$11,2,FALSE)</f>
        <v>146983.53</v>
      </c>
      <c r="L1181" s="39" t="s">
        <v>4883</v>
      </c>
      <c r="M1181" s="46">
        <f>DATE(YEAR(F1181),MONTH(F1181),1)</f>
        <v>45839</v>
      </c>
      <c r="N1181" s="47" t="str">
        <f>IF(B1181="",N1180,B1181)</f>
        <v>Hawthorn Management</v>
      </c>
    </row>
    <row r="1182" spans="1:14" ht="15.75" x14ac:dyDescent="0.5">
      <c r="A1182" s="7"/>
      <c r="B1182" s="26"/>
      <c r="C1182" s="26"/>
      <c r="D1182" s="14">
        <v>110941.52</v>
      </c>
      <c r="E1182" s="13" t="s">
        <v>1293</v>
      </c>
      <c r="F1182" s="27">
        <v>45854</v>
      </c>
      <c r="G1182" s="27">
        <v>45622</v>
      </c>
      <c r="H1182" s="14">
        <v>1255585.3600000001</v>
      </c>
      <c r="I1182" s="15">
        <v>7</v>
      </c>
      <c r="J1182" s="13" t="s">
        <v>300</v>
      </c>
      <c r="K1182" s="36">
        <f>D1182*VLOOKUP(L1182,Assumptions!$B$5:$C$11,2,FALSE)</f>
        <v>110941.52</v>
      </c>
      <c r="L1182" s="39" t="s">
        <v>4883</v>
      </c>
      <c r="M1182" s="46">
        <f>DATE(YEAR(F1182),MONTH(F1182),1)</f>
        <v>45839</v>
      </c>
      <c r="N1182" s="47" t="str">
        <f>IF(B1182="",N1181,B1182)</f>
        <v>Hawthorn Management</v>
      </c>
    </row>
    <row r="1183" spans="1:14" ht="15.75" x14ac:dyDescent="0.5">
      <c r="A1183" s="7"/>
      <c r="B1183" s="26"/>
      <c r="C1183" s="26"/>
      <c r="D1183" s="14">
        <v>150984.57999999999</v>
      </c>
      <c r="E1183" s="13" t="s">
        <v>1293</v>
      </c>
      <c r="F1183" s="27">
        <v>45854</v>
      </c>
      <c r="G1183" s="27">
        <v>45622</v>
      </c>
      <c r="H1183" s="14">
        <v>1103816.44</v>
      </c>
      <c r="I1183" s="15">
        <v>7</v>
      </c>
      <c r="J1183" s="13" t="s">
        <v>300</v>
      </c>
      <c r="K1183" s="36">
        <f>D1183*VLOOKUP(L1183,Assumptions!$B$5:$C$11,2,FALSE)</f>
        <v>150984.57999999999</v>
      </c>
      <c r="L1183" s="39" t="s">
        <v>4883</v>
      </c>
      <c r="M1183" s="46">
        <f>DATE(YEAR(F1183),MONTH(F1183),1)</f>
        <v>45839</v>
      </c>
      <c r="N1183" s="47" t="str">
        <f>IF(B1183="",N1182,B1183)</f>
        <v>Hawthorn Management</v>
      </c>
    </row>
    <row r="1184" spans="1:14" ht="15.75" x14ac:dyDescent="0.5">
      <c r="A1184" s="7"/>
      <c r="B1184" s="26"/>
      <c r="C1184" s="26"/>
      <c r="D1184" s="14">
        <v>6694.63</v>
      </c>
      <c r="E1184" s="13" t="s">
        <v>1322</v>
      </c>
      <c r="F1184" s="27">
        <v>45902</v>
      </c>
      <c r="G1184" s="27">
        <v>45622</v>
      </c>
      <c r="H1184" s="14">
        <v>1086582.8799999999</v>
      </c>
      <c r="I1184" s="15">
        <v>1</v>
      </c>
      <c r="J1184" s="13" t="s">
        <v>322</v>
      </c>
      <c r="K1184" s="36">
        <f>D1184*VLOOKUP(L1184,Assumptions!$B$5:$C$11,2,FALSE)</f>
        <v>6694.63</v>
      </c>
      <c r="L1184" s="39" t="s">
        <v>4883</v>
      </c>
      <c r="M1184" s="46">
        <f>DATE(YEAR(F1184),MONTH(F1184),1)</f>
        <v>45901</v>
      </c>
      <c r="N1184" s="47" t="str">
        <f>IF(B1184="",N1183,B1184)</f>
        <v>Hawthorn Management</v>
      </c>
    </row>
    <row r="1185" spans="1:14" ht="15.75" x14ac:dyDescent="0.5">
      <c r="A1185" s="7"/>
      <c r="B1185" s="26"/>
      <c r="C1185" s="26"/>
      <c r="D1185" s="14">
        <v>7938.26</v>
      </c>
      <c r="E1185" s="13" t="s">
        <v>1323</v>
      </c>
      <c r="F1185" s="27">
        <v>45902</v>
      </c>
      <c r="G1185" s="27">
        <v>45622</v>
      </c>
      <c r="H1185" s="14">
        <v>1212668.51</v>
      </c>
      <c r="I1185" s="15">
        <v>1</v>
      </c>
      <c r="J1185" s="13" t="s">
        <v>336</v>
      </c>
      <c r="K1185" s="36">
        <f>D1185*VLOOKUP(L1185,Assumptions!$B$5:$C$11,2,FALSE)</f>
        <v>7938.26</v>
      </c>
      <c r="L1185" s="39" t="s">
        <v>4883</v>
      </c>
      <c r="M1185" s="46">
        <f>DATE(YEAR(F1185),MONTH(F1185),1)</f>
        <v>45901</v>
      </c>
      <c r="N1185" s="47" t="str">
        <f>IF(B1185="",N1184,B1185)</f>
        <v>Hawthorn Management</v>
      </c>
    </row>
    <row r="1186" spans="1:14" ht="15.75" x14ac:dyDescent="0.5">
      <c r="A1186" s="7"/>
      <c r="B1186" s="26"/>
      <c r="C1186" s="26"/>
      <c r="D1186" s="14">
        <v>5354.11</v>
      </c>
      <c r="E1186" s="13" t="s">
        <v>1324</v>
      </c>
      <c r="F1186" s="27">
        <v>45902</v>
      </c>
      <c r="G1186" s="27">
        <v>45622</v>
      </c>
      <c r="H1186" s="14">
        <v>1082663.6200000001</v>
      </c>
      <c r="I1186" s="15">
        <v>2</v>
      </c>
      <c r="J1186" s="13" t="s">
        <v>300</v>
      </c>
      <c r="K1186" s="36">
        <f>D1186*VLOOKUP(L1186,Assumptions!$B$5:$C$11,2,FALSE)</f>
        <v>5354.11</v>
      </c>
      <c r="L1186" s="39" t="s">
        <v>4883</v>
      </c>
      <c r="M1186" s="46">
        <f>DATE(YEAR(F1186),MONTH(F1186),1)</f>
        <v>45901</v>
      </c>
      <c r="N1186" s="47" t="str">
        <f>IF(B1186="",N1185,B1186)</f>
        <v>Hawthorn Management</v>
      </c>
    </row>
    <row r="1187" spans="1:14" ht="15.75" x14ac:dyDescent="0.5">
      <c r="A1187" s="7"/>
      <c r="B1187" s="26"/>
      <c r="C1187" s="26"/>
      <c r="D1187" s="14">
        <v>7716.34</v>
      </c>
      <c r="E1187" s="13" t="s">
        <v>1325</v>
      </c>
      <c r="F1187" s="27">
        <v>45902</v>
      </c>
      <c r="G1187" s="27">
        <v>45622</v>
      </c>
      <c r="H1187" s="14">
        <v>1480519</v>
      </c>
      <c r="I1187" s="15">
        <v>1</v>
      </c>
      <c r="J1187" s="13" t="s">
        <v>328</v>
      </c>
      <c r="K1187" s="36">
        <f>D1187*VLOOKUP(L1187,Assumptions!$B$5:$C$11,2,FALSE)</f>
        <v>7716.34</v>
      </c>
      <c r="L1187" s="39" t="s">
        <v>4883</v>
      </c>
      <c r="M1187" s="46">
        <f>DATE(YEAR(F1187),MONTH(F1187),1)</f>
        <v>45901</v>
      </c>
      <c r="N1187" s="47" t="str">
        <f>IF(B1187="",N1186,B1187)</f>
        <v>Hawthorn Management</v>
      </c>
    </row>
    <row r="1188" spans="1:14" ht="15.75" x14ac:dyDescent="0.5">
      <c r="A1188" s="7"/>
      <c r="B1188" s="26"/>
      <c r="C1188" s="26"/>
      <c r="D1188" s="14">
        <v>5142.79</v>
      </c>
      <c r="E1188" s="13" t="s">
        <v>1326</v>
      </c>
      <c r="F1188" s="27">
        <v>45902</v>
      </c>
      <c r="G1188" s="27">
        <v>45622</v>
      </c>
      <c r="H1188" s="14">
        <v>1304131.06</v>
      </c>
      <c r="I1188" s="15">
        <v>1</v>
      </c>
      <c r="J1188" s="13" t="s">
        <v>333</v>
      </c>
      <c r="K1188" s="36">
        <f>D1188*VLOOKUP(L1188,Assumptions!$B$5:$C$11,2,FALSE)</f>
        <v>5142.79</v>
      </c>
      <c r="L1188" s="39" t="s">
        <v>4883</v>
      </c>
      <c r="M1188" s="46">
        <f>DATE(YEAR(F1188),MONTH(F1188),1)</f>
        <v>45901</v>
      </c>
      <c r="N1188" s="47" t="str">
        <f>IF(B1188="",N1187,B1188)</f>
        <v>Hawthorn Management</v>
      </c>
    </row>
    <row r="1189" spans="1:14" ht="15.75" x14ac:dyDescent="0.5">
      <c r="A1189" s="7"/>
      <c r="B1189" s="26"/>
      <c r="C1189" s="26"/>
      <c r="D1189" s="14">
        <v>7658.88</v>
      </c>
      <c r="E1189" s="13" t="s">
        <v>1327</v>
      </c>
      <c r="F1189" s="27">
        <v>45902</v>
      </c>
      <c r="G1189" s="27">
        <v>45622</v>
      </c>
      <c r="H1189" s="14">
        <v>1023304.84</v>
      </c>
      <c r="I1189" s="15">
        <v>1</v>
      </c>
      <c r="J1189" s="13" t="s">
        <v>334</v>
      </c>
      <c r="K1189" s="36">
        <f>D1189*VLOOKUP(L1189,Assumptions!$B$5:$C$11,2,FALSE)</f>
        <v>7658.88</v>
      </c>
      <c r="L1189" s="39" t="s">
        <v>4883</v>
      </c>
      <c r="M1189" s="46">
        <f>DATE(YEAR(F1189),MONTH(F1189),1)</f>
        <v>45901</v>
      </c>
      <c r="N1189" s="47" t="str">
        <f>IF(B1189="",N1188,B1189)</f>
        <v>Hawthorn Management</v>
      </c>
    </row>
    <row r="1190" spans="1:14" ht="15.75" x14ac:dyDescent="0.5">
      <c r="A1190" s="7"/>
      <c r="B1190" s="26"/>
      <c r="C1190" s="26"/>
      <c r="D1190" s="14">
        <v>8093.26</v>
      </c>
      <c r="E1190" s="13" t="s">
        <v>1328</v>
      </c>
      <c r="F1190" s="27">
        <v>45902</v>
      </c>
      <c r="G1190" s="27">
        <v>45622</v>
      </c>
      <c r="H1190" s="14">
        <v>980077.64</v>
      </c>
      <c r="I1190" s="15">
        <v>1</v>
      </c>
      <c r="J1190" s="13" t="s">
        <v>335</v>
      </c>
      <c r="K1190" s="36">
        <f>D1190*VLOOKUP(L1190,Assumptions!$B$5:$C$11,2,FALSE)</f>
        <v>8093.26</v>
      </c>
      <c r="L1190" s="39" t="s">
        <v>4883</v>
      </c>
      <c r="M1190" s="46">
        <f>DATE(YEAR(F1190),MONTH(F1190),1)</f>
        <v>45901</v>
      </c>
      <c r="N1190" s="47" t="str">
        <f>IF(B1190="",N1189,B1190)</f>
        <v>Hawthorn Management</v>
      </c>
    </row>
    <row r="1191" spans="1:14" ht="15.75" x14ac:dyDescent="0.5">
      <c r="A1191" s="7"/>
      <c r="B1191" s="26"/>
      <c r="C1191" s="26"/>
      <c r="D1191" s="14">
        <v>191.36</v>
      </c>
      <c r="E1191" s="13" t="s">
        <v>1329</v>
      </c>
      <c r="F1191" s="27">
        <v>45628</v>
      </c>
      <c r="G1191" s="27">
        <v>45629</v>
      </c>
      <c r="H1191" s="14">
        <v>1244961.3700000001</v>
      </c>
      <c r="I1191" s="15">
        <v>2</v>
      </c>
      <c r="J1191" s="13" t="s">
        <v>301</v>
      </c>
      <c r="K1191" s="36">
        <f>D1191*VLOOKUP(L1191,Assumptions!$B$5:$C$11,2,FALSE)</f>
        <v>191.36</v>
      </c>
      <c r="L1191" s="39" t="s">
        <v>4883</v>
      </c>
      <c r="M1191" s="46">
        <f>DATE(YEAR(F1191),MONTH(F1191),1)</f>
        <v>45627</v>
      </c>
      <c r="N1191" s="47" t="str">
        <f>IF(B1191="",N1190,B1191)</f>
        <v>Hawthorn Management</v>
      </c>
    </row>
    <row r="1192" spans="1:14" ht="15.75" x14ac:dyDescent="0.5">
      <c r="A1192" s="7"/>
      <c r="B1192" s="26"/>
      <c r="C1192" s="26"/>
      <c r="D1192" s="14">
        <v>128.47</v>
      </c>
      <c r="E1192" s="13" t="s">
        <v>1330</v>
      </c>
      <c r="F1192" s="27">
        <v>45669</v>
      </c>
      <c r="G1192" s="27">
        <v>45670</v>
      </c>
      <c r="H1192" s="14">
        <v>1545926.65</v>
      </c>
      <c r="I1192" s="15">
        <v>1</v>
      </c>
      <c r="J1192" s="13" t="s">
        <v>301</v>
      </c>
      <c r="K1192" s="36">
        <f>D1192*VLOOKUP(L1192,Assumptions!$B$5:$C$11,2,FALSE)</f>
        <v>128.47</v>
      </c>
      <c r="L1192" s="39" t="s">
        <v>4883</v>
      </c>
      <c r="M1192" s="46">
        <f>DATE(YEAR(F1192),MONTH(F1192),1)</f>
        <v>45658</v>
      </c>
      <c r="N1192" s="47" t="str">
        <f>IF(B1192="",N1191,B1192)</f>
        <v>Hawthorn Management</v>
      </c>
    </row>
    <row r="1193" spans="1:14" ht="15.75" x14ac:dyDescent="0.5">
      <c r="A1193" s="7"/>
      <c r="B1193" s="26"/>
      <c r="C1193" s="26"/>
      <c r="D1193" s="14">
        <v>3963.9</v>
      </c>
      <c r="E1193" s="13" t="s">
        <v>1331</v>
      </c>
      <c r="F1193" s="27">
        <v>45769</v>
      </c>
      <c r="G1193" s="27">
        <v>45712</v>
      </c>
      <c r="H1193" s="14">
        <v>1340889.71</v>
      </c>
      <c r="I1193" s="15">
        <v>1</v>
      </c>
      <c r="J1193" s="13" t="s">
        <v>300</v>
      </c>
      <c r="K1193" s="36">
        <f>D1193*VLOOKUP(L1193,Assumptions!$B$5:$C$11,2,FALSE)</f>
        <v>3963.9</v>
      </c>
      <c r="L1193" s="39" t="s">
        <v>4883</v>
      </c>
      <c r="M1193" s="46">
        <f>DATE(YEAR(F1193),MONTH(F1193),1)</f>
        <v>45748</v>
      </c>
      <c r="N1193" s="47" t="str">
        <f>IF(B1193="",N1192,B1193)</f>
        <v>Hawthorn Management</v>
      </c>
    </row>
    <row r="1194" spans="1:14" ht="15.75" x14ac:dyDescent="0.5">
      <c r="A1194" s="7"/>
      <c r="B1194" s="26"/>
      <c r="C1194" s="26"/>
      <c r="D1194" s="14">
        <v>4120.92</v>
      </c>
      <c r="E1194" s="13" t="s">
        <v>1331</v>
      </c>
      <c r="F1194" s="27">
        <v>45769</v>
      </c>
      <c r="G1194" s="27">
        <v>45712</v>
      </c>
      <c r="H1194" s="14">
        <v>1382635.81</v>
      </c>
      <c r="I1194" s="15">
        <v>1</v>
      </c>
      <c r="J1194" s="13" t="s">
        <v>300</v>
      </c>
      <c r="K1194" s="36">
        <f>D1194*VLOOKUP(L1194,Assumptions!$B$5:$C$11,2,FALSE)</f>
        <v>4120.92</v>
      </c>
      <c r="L1194" s="39" t="s">
        <v>4883</v>
      </c>
      <c r="M1194" s="46">
        <f>DATE(YEAR(F1194),MONTH(F1194),1)</f>
        <v>45748</v>
      </c>
      <c r="N1194" s="47" t="str">
        <f>IF(B1194="",N1193,B1194)</f>
        <v>Hawthorn Management</v>
      </c>
    </row>
    <row r="1195" spans="1:14" ht="15.75" x14ac:dyDescent="0.5">
      <c r="A1195" s="7"/>
      <c r="B1195" s="26"/>
      <c r="C1195" s="26"/>
      <c r="D1195" s="14">
        <v>125.76</v>
      </c>
      <c r="E1195" s="13" t="s">
        <v>1332</v>
      </c>
      <c r="F1195" s="27">
        <v>45736</v>
      </c>
      <c r="G1195" s="27">
        <v>45737</v>
      </c>
      <c r="H1195" s="14">
        <v>1225848.95</v>
      </c>
      <c r="I1195" s="15">
        <v>1</v>
      </c>
      <c r="J1195" s="13" t="s">
        <v>301</v>
      </c>
      <c r="K1195" s="36">
        <f>D1195*VLOOKUP(L1195,Assumptions!$B$5:$C$11,2,FALSE)</f>
        <v>125.76</v>
      </c>
      <c r="L1195" s="39" t="s">
        <v>4883</v>
      </c>
      <c r="M1195" s="46">
        <f>DATE(YEAR(F1195),MONTH(F1195),1)</f>
        <v>45717</v>
      </c>
      <c r="N1195" s="47" t="str">
        <f>IF(B1195="",N1194,B1195)</f>
        <v>Hawthorn Management</v>
      </c>
    </row>
    <row r="1196" spans="1:14" ht="15.75" x14ac:dyDescent="0.5">
      <c r="A1196" s="7"/>
      <c r="B1196" s="26"/>
      <c r="C1196" s="26"/>
      <c r="D1196" s="14">
        <v>129.13</v>
      </c>
      <c r="E1196" s="13" t="s">
        <v>1333</v>
      </c>
      <c r="F1196" s="27">
        <v>45770</v>
      </c>
      <c r="G1196" s="27">
        <v>45770</v>
      </c>
      <c r="H1196" s="14">
        <v>1299118.0800000001</v>
      </c>
      <c r="I1196" s="15">
        <v>1</v>
      </c>
      <c r="J1196" s="13" t="s">
        <v>301</v>
      </c>
      <c r="K1196" s="36">
        <f>D1196*VLOOKUP(L1196,Assumptions!$B$5:$C$11,2,FALSE)</f>
        <v>129.13</v>
      </c>
      <c r="L1196" s="39" t="s">
        <v>4883</v>
      </c>
      <c r="M1196" s="46">
        <f>DATE(YEAR(F1196),MONTH(F1196),1)</f>
        <v>45748</v>
      </c>
      <c r="N1196" s="47" t="str">
        <f>IF(B1196="",N1195,B1196)</f>
        <v>Hawthorn Management</v>
      </c>
    </row>
    <row r="1197" spans="1:14" ht="15.75" x14ac:dyDescent="0.5">
      <c r="A1197" s="7"/>
      <c r="B1197" s="25" t="s">
        <v>104</v>
      </c>
      <c r="C1197" s="25"/>
      <c r="D1197" s="12">
        <v>20844.48</v>
      </c>
      <c r="E1197" s="13" t="s">
        <v>1334</v>
      </c>
      <c r="F1197" s="27">
        <v>44356</v>
      </c>
      <c r="G1197" s="27">
        <v>44173</v>
      </c>
      <c r="H1197" s="14">
        <v>108027.91</v>
      </c>
      <c r="I1197" s="15">
        <v>2</v>
      </c>
      <c r="J1197" s="13" t="s">
        <v>300</v>
      </c>
      <c r="K1197" s="36">
        <f>D1197*VLOOKUP(L1197,Assumptions!$B$5:$C$11,2,FALSE)</f>
        <v>714.96566399999995</v>
      </c>
      <c r="L1197" s="39" t="s">
        <v>4889</v>
      </c>
      <c r="M1197" s="46">
        <f>DATE(YEAR(F1197),MONTH(F1197),1)</f>
        <v>44348</v>
      </c>
      <c r="N1197" s="47" t="str">
        <f>IF(B1197="",N1196,B1197)</f>
        <v>Dunmore Ventures SA</v>
      </c>
    </row>
    <row r="1198" spans="1:14" ht="15.75" x14ac:dyDescent="0.5">
      <c r="A1198" s="7"/>
      <c r="B1198" s="26"/>
      <c r="C1198" s="26"/>
      <c r="D1198" s="12">
        <v>22647.98</v>
      </c>
      <c r="E1198" s="13" t="s">
        <v>1334</v>
      </c>
      <c r="F1198" s="27">
        <v>44356</v>
      </c>
      <c r="G1198" s="27">
        <v>44173</v>
      </c>
      <c r="H1198" s="14">
        <v>73601.09</v>
      </c>
      <c r="I1198" s="15">
        <v>2</v>
      </c>
      <c r="J1198" s="13" t="s">
        <v>300</v>
      </c>
      <c r="K1198" s="36">
        <f>D1198*VLOOKUP(L1198,Assumptions!$B$5:$C$11,2,FALSE)</f>
        <v>776.82571399999995</v>
      </c>
      <c r="L1198" s="39" t="s">
        <v>4889</v>
      </c>
      <c r="M1198" s="46">
        <f>DATE(YEAR(F1198),MONTH(F1198),1)</f>
        <v>44348</v>
      </c>
      <c r="N1198" s="47" t="str">
        <f>IF(B1198="",N1197,B1198)</f>
        <v>Dunmore Ventures SA</v>
      </c>
    </row>
    <row r="1199" spans="1:14" ht="15.75" x14ac:dyDescent="0.5">
      <c r="A1199" s="7"/>
      <c r="B1199" s="26"/>
      <c r="C1199" s="26"/>
      <c r="D1199" s="12">
        <v>21978.65</v>
      </c>
      <c r="E1199" s="13" t="s">
        <v>1335</v>
      </c>
      <c r="F1199" s="27">
        <v>44720</v>
      </c>
      <c r="G1199" s="27">
        <v>44592</v>
      </c>
      <c r="H1199" s="14">
        <v>102626.61</v>
      </c>
      <c r="I1199" s="15">
        <v>5</v>
      </c>
      <c r="J1199" s="13" t="s">
        <v>327</v>
      </c>
      <c r="K1199" s="36">
        <f>D1199*VLOOKUP(L1199,Assumptions!$B$5:$C$11,2,FALSE)</f>
        <v>753.86769500000003</v>
      </c>
      <c r="L1199" s="39" t="s">
        <v>4889</v>
      </c>
      <c r="M1199" s="46">
        <f>DATE(YEAR(F1199),MONTH(F1199),1)</f>
        <v>44713</v>
      </c>
      <c r="N1199" s="47" t="str">
        <f>IF(B1199="",N1198,B1199)</f>
        <v>Dunmore Ventures SA</v>
      </c>
    </row>
    <row r="1200" spans="1:14" ht="15.75" x14ac:dyDescent="0.5">
      <c r="A1200" s="7"/>
      <c r="B1200" s="26"/>
      <c r="C1200" s="26"/>
      <c r="D1200" s="12">
        <v>136.94999999999999</v>
      </c>
      <c r="E1200" s="13" t="s">
        <v>1336</v>
      </c>
      <c r="F1200" s="27">
        <v>44769</v>
      </c>
      <c r="G1200" s="27">
        <v>44769</v>
      </c>
      <c r="H1200" s="14">
        <v>74186.31</v>
      </c>
      <c r="I1200" s="15">
        <v>1</v>
      </c>
      <c r="J1200" s="13" t="s">
        <v>301</v>
      </c>
      <c r="K1200" s="36">
        <f>D1200*VLOOKUP(L1200,Assumptions!$B$5:$C$11,2,FALSE)</f>
        <v>4.6973849999999988</v>
      </c>
      <c r="L1200" s="39" t="s">
        <v>4889</v>
      </c>
      <c r="M1200" s="46">
        <f>DATE(YEAR(F1200),MONTH(F1200),1)</f>
        <v>44743</v>
      </c>
      <c r="N1200" s="47" t="str">
        <f>IF(B1200="",N1199,B1200)</f>
        <v>Dunmore Ventures SA</v>
      </c>
    </row>
    <row r="1201" spans="1:14" ht="15.75" x14ac:dyDescent="0.5">
      <c r="A1201" s="7"/>
      <c r="B1201" s="26"/>
      <c r="C1201" s="26"/>
      <c r="D1201" s="12">
        <v>108.62</v>
      </c>
      <c r="E1201" s="13" t="s">
        <v>1337</v>
      </c>
      <c r="F1201" s="27">
        <v>44783</v>
      </c>
      <c r="G1201" s="27">
        <v>44783</v>
      </c>
      <c r="H1201" s="14">
        <v>77875.98</v>
      </c>
      <c r="I1201" s="15">
        <v>1</v>
      </c>
      <c r="J1201" s="13" t="s">
        <v>301</v>
      </c>
      <c r="K1201" s="36">
        <f>D1201*VLOOKUP(L1201,Assumptions!$B$5:$C$11,2,FALSE)</f>
        <v>3.7256659999999999</v>
      </c>
      <c r="L1201" s="39" t="s">
        <v>4889</v>
      </c>
      <c r="M1201" s="46">
        <f>DATE(YEAR(F1201),MONTH(F1201),1)</f>
        <v>44774</v>
      </c>
      <c r="N1201" s="47" t="str">
        <f>IF(B1201="",N1200,B1201)</f>
        <v>Dunmore Ventures SA</v>
      </c>
    </row>
    <row r="1202" spans="1:14" ht="15.75" x14ac:dyDescent="0.5">
      <c r="A1202" s="7"/>
      <c r="B1202" s="26"/>
      <c r="C1202" s="26"/>
      <c r="D1202" s="12">
        <v>208.71</v>
      </c>
      <c r="E1202" s="13" t="s">
        <v>1338</v>
      </c>
      <c r="F1202" s="27">
        <v>44811</v>
      </c>
      <c r="G1202" s="27">
        <v>44811</v>
      </c>
      <c r="H1202" s="14">
        <v>103213.03</v>
      </c>
      <c r="I1202" s="15">
        <v>2</v>
      </c>
      <c r="J1202" s="13" t="s">
        <v>301</v>
      </c>
      <c r="K1202" s="36">
        <f>D1202*VLOOKUP(L1202,Assumptions!$B$5:$C$11,2,FALSE)</f>
        <v>7.1587529999999999</v>
      </c>
      <c r="L1202" s="39" t="s">
        <v>4889</v>
      </c>
      <c r="M1202" s="46">
        <f>DATE(YEAR(F1202),MONTH(F1202),1)</f>
        <v>44805</v>
      </c>
      <c r="N1202" s="47" t="str">
        <f>IF(B1202="",N1201,B1202)</f>
        <v>Dunmore Ventures SA</v>
      </c>
    </row>
    <row r="1203" spans="1:14" ht="15.75" x14ac:dyDescent="0.5">
      <c r="A1203" s="7"/>
      <c r="B1203" s="26"/>
      <c r="C1203" s="26"/>
      <c r="D1203" s="12">
        <v>34935.870000000003</v>
      </c>
      <c r="E1203" s="13" t="s">
        <v>1339</v>
      </c>
      <c r="F1203" s="27">
        <v>45084</v>
      </c>
      <c r="G1203" s="27">
        <v>44895</v>
      </c>
      <c r="H1203" s="14">
        <v>91209.83</v>
      </c>
      <c r="I1203" s="15">
        <v>6</v>
      </c>
      <c r="J1203" s="13" t="s">
        <v>300</v>
      </c>
      <c r="K1203" s="36">
        <f>D1203*VLOOKUP(L1203,Assumptions!$B$5:$C$11,2,FALSE)</f>
        <v>1198.3003409999999</v>
      </c>
      <c r="L1203" s="39" t="s">
        <v>4889</v>
      </c>
      <c r="M1203" s="46">
        <f>DATE(YEAR(F1203),MONTH(F1203),1)</f>
        <v>45078</v>
      </c>
      <c r="N1203" s="47" t="str">
        <f>IF(B1203="",N1202,B1203)</f>
        <v>Dunmore Ventures SA</v>
      </c>
    </row>
    <row r="1204" spans="1:14" ht="15.75" x14ac:dyDescent="0.5">
      <c r="A1204" s="7"/>
      <c r="B1204" s="26"/>
      <c r="C1204" s="26"/>
      <c r="D1204" s="12">
        <v>108.34</v>
      </c>
      <c r="E1204" s="13" t="s">
        <v>1340</v>
      </c>
      <c r="F1204" s="27">
        <v>45102</v>
      </c>
      <c r="G1204" s="27">
        <v>45103</v>
      </c>
      <c r="H1204" s="14">
        <v>102772.4</v>
      </c>
      <c r="I1204" s="15">
        <v>1</v>
      </c>
      <c r="J1204" s="13" t="s">
        <v>301</v>
      </c>
      <c r="K1204" s="36">
        <f>D1204*VLOOKUP(L1204,Assumptions!$B$5:$C$11,2,FALSE)</f>
        <v>3.716062</v>
      </c>
      <c r="L1204" s="39" t="s">
        <v>4889</v>
      </c>
      <c r="M1204" s="46">
        <f>DATE(YEAR(F1204),MONTH(F1204),1)</f>
        <v>45078</v>
      </c>
      <c r="N1204" s="47" t="str">
        <f>IF(B1204="",N1203,B1204)</f>
        <v>Dunmore Ventures SA</v>
      </c>
    </row>
    <row r="1205" spans="1:14" ht="15.75" x14ac:dyDescent="0.5">
      <c r="A1205" s="7"/>
      <c r="B1205" s="26"/>
      <c r="C1205" s="26"/>
      <c r="D1205" s="12">
        <v>21417.35</v>
      </c>
      <c r="E1205" s="13" t="s">
        <v>1341</v>
      </c>
      <c r="F1205" s="27">
        <v>45448</v>
      </c>
      <c r="G1205" s="27">
        <v>45352</v>
      </c>
      <c r="H1205" s="14">
        <v>107465.87</v>
      </c>
      <c r="I1205" s="15">
        <v>2</v>
      </c>
      <c r="J1205" s="13" t="s">
        <v>300</v>
      </c>
      <c r="K1205" s="36">
        <f>D1205*VLOOKUP(L1205,Assumptions!$B$5:$C$11,2,FALSE)</f>
        <v>734.61510499999986</v>
      </c>
      <c r="L1205" s="39" t="s">
        <v>4889</v>
      </c>
      <c r="M1205" s="46">
        <f>DATE(YEAR(F1205),MONTH(F1205),1)</f>
        <v>45444</v>
      </c>
      <c r="N1205" s="47" t="str">
        <f>IF(B1205="",N1204,B1205)</f>
        <v>Dunmore Ventures SA</v>
      </c>
    </row>
    <row r="1206" spans="1:14" ht="15.75" x14ac:dyDescent="0.5">
      <c r="A1206" s="7"/>
      <c r="B1206" s="26"/>
      <c r="C1206" s="26"/>
      <c r="D1206" s="12">
        <v>26002.69</v>
      </c>
      <c r="E1206" s="13" t="s">
        <v>1341</v>
      </c>
      <c r="F1206" s="27">
        <v>45448</v>
      </c>
      <c r="G1206" s="27">
        <v>45352</v>
      </c>
      <c r="H1206" s="14">
        <v>87867.81</v>
      </c>
      <c r="I1206" s="15">
        <v>1</v>
      </c>
      <c r="J1206" s="13" t="s">
        <v>300</v>
      </c>
      <c r="K1206" s="36">
        <f>D1206*VLOOKUP(L1206,Assumptions!$B$5:$C$11,2,FALSE)</f>
        <v>891.89226699999983</v>
      </c>
      <c r="L1206" s="39" t="s">
        <v>4889</v>
      </c>
      <c r="M1206" s="46">
        <f>DATE(YEAR(F1206),MONTH(F1206),1)</f>
        <v>45444</v>
      </c>
      <c r="N1206" s="47" t="str">
        <f>IF(B1206="",N1205,B1206)</f>
        <v>Dunmore Ventures SA</v>
      </c>
    </row>
    <row r="1207" spans="1:14" ht="15.75" x14ac:dyDescent="0.5">
      <c r="A1207" s="7"/>
      <c r="B1207" s="26"/>
      <c r="C1207" s="26"/>
      <c r="D1207" s="12">
        <v>28532.01</v>
      </c>
      <c r="E1207" s="13" t="s">
        <v>1341</v>
      </c>
      <c r="F1207" s="27">
        <v>45448</v>
      </c>
      <c r="G1207" s="27">
        <v>45352</v>
      </c>
      <c r="H1207" s="14">
        <v>109701.4</v>
      </c>
      <c r="I1207" s="15">
        <v>1</v>
      </c>
      <c r="J1207" s="13" t="s">
        <v>300</v>
      </c>
      <c r="K1207" s="36">
        <f>D1207*VLOOKUP(L1207,Assumptions!$B$5:$C$11,2,FALSE)</f>
        <v>978.64794299999983</v>
      </c>
      <c r="L1207" s="39" t="s">
        <v>4889</v>
      </c>
      <c r="M1207" s="46">
        <f>DATE(YEAR(F1207),MONTH(F1207),1)</f>
        <v>45444</v>
      </c>
      <c r="N1207" s="47" t="str">
        <f>IF(B1207="",N1206,B1207)</f>
        <v>Dunmore Ventures SA</v>
      </c>
    </row>
    <row r="1208" spans="1:14" ht="15.75" x14ac:dyDescent="0.5">
      <c r="A1208" s="7"/>
      <c r="B1208" s="26"/>
      <c r="C1208" s="26"/>
      <c r="D1208" s="12">
        <v>31932.02</v>
      </c>
      <c r="E1208" s="13" t="s">
        <v>1342</v>
      </c>
      <c r="F1208" s="27">
        <v>45448</v>
      </c>
      <c r="G1208" s="27">
        <v>45352</v>
      </c>
      <c r="H1208" s="14">
        <v>71265.94</v>
      </c>
      <c r="I1208" s="15">
        <v>1</v>
      </c>
      <c r="J1208" s="13" t="s">
        <v>330</v>
      </c>
      <c r="K1208" s="36">
        <f>D1208*VLOOKUP(L1208,Assumptions!$B$5:$C$11,2,FALSE)</f>
        <v>1095.268286</v>
      </c>
      <c r="L1208" s="39" t="s">
        <v>4889</v>
      </c>
      <c r="M1208" s="46">
        <f>DATE(YEAR(F1208),MONTH(F1208),1)</f>
        <v>45444</v>
      </c>
      <c r="N1208" s="47" t="str">
        <f>IF(B1208="",N1207,B1208)</f>
        <v>Dunmore Ventures SA</v>
      </c>
    </row>
    <row r="1209" spans="1:14" ht="15.75" x14ac:dyDescent="0.5">
      <c r="A1209" s="7"/>
      <c r="B1209" s="26"/>
      <c r="C1209" s="26"/>
      <c r="D1209" s="12">
        <v>20949.54</v>
      </c>
      <c r="E1209" s="13" t="s">
        <v>1343</v>
      </c>
      <c r="F1209" s="27">
        <v>45448</v>
      </c>
      <c r="G1209" s="27">
        <v>45352</v>
      </c>
      <c r="H1209" s="14">
        <v>64528.61</v>
      </c>
      <c r="I1209" s="15">
        <v>1</v>
      </c>
      <c r="J1209" s="13" t="s">
        <v>328</v>
      </c>
      <c r="K1209" s="36">
        <f>D1209*VLOOKUP(L1209,Assumptions!$B$5:$C$11,2,FALSE)</f>
        <v>718.56922199999997</v>
      </c>
      <c r="L1209" s="39" t="s">
        <v>4889</v>
      </c>
      <c r="M1209" s="46">
        <f>DATE(YEAR(F1209),MONTH(F1209),1)</f>
        <v>45444</v>
      </c>
      <c r="N1209" s="47" t="str">
        <f>IF(B1209="",N1208,B1209)</f>
        <v>Dunmore Ventures SA</v>
      </c>
    </row>
    <row r="1210" spans="1:14" ht="15.75" x14ac:dyDescent="0.5">
      <c r="A1210" s="7"/>
      <c r="B1210" s="26"/>
      <c r="C1210" s="26"/>
      <c r="D1210" s="12">
        <v>29281.43</v>
      </c>
      <c r="E1210" s="13" t="s">
        <v>1344</v>
      </c>
      <c r="F1210" s="27">
        <v>45448</v>
      </c>
      <c r="G1210" s="27">
        <v>45352</v>
      </c>
      <c r="H1210" s="14">
        <v>82435.3</v>
      </c>
      <c r="I1210" s="15">
        <v>1</v>
      </c>
      <c r="J1210" s="13" t="s">
        <v>333</v>
      </c>
      <c r="K1210" s="36">
        <f>D1210*VLOOKUP(L1210,Assumptions!$B$5:$C$11,2,FALSE)</f>
        <v>1004.3530489999999</v>
      </c>
      <c r="L1210" s="39" t="s">
        <v>4889</v>
      </c>
      <c r="M1210" s="46">
        <f>DATE(YEAR(F1210),MONTH(F1210),1)</f>
        <v>45444</v>
      </c>
      <c r="N1210" s="47" t="str">
        <f>IF(B1210="",N1209,B1210)</f>
        <v>Dunmore Ventures SA</v>
      </c>
    </row>
    <row r="1211" spans="1:14" ht="15.75" x14ac:dyDescent="0.5">
      <c r="A1211" s="7"/>
      <c r="B1211" s="26"/>
      <c r="C1211" s="26"/>
      <c r="D1211" s="12">
        <v>30871.96</v>
      </c>
      <c r="E1211" s="13" t="s">
        <v>1345</v>
      </c>
      <c r="F1211" s="27">
        <v>45448</v>
      </c>
      <c r="G1211" s="27">
        <v>45352</v>
      </c>
      <c r="H1211" s="14">
        <v>91977.67</v>
      </c>
      <c r="I1211" s="15">
        <v>1</v>
      </c>
      <c r="J1211" s="13" t="s">
        <v>334</v>
      </c>
      <c r="K1211" s="36">
        <f>D1211*VLOOKUP(L1211,Assumptions!$B$5:$C$11,2,FALSE)</f>
        <v>1058.9082279999998</v>
      </c>
      <c r="L1211" s="39" t="s">
        <v>4889</v>
      </c>
      <c r="M1211" s="46">
        <f>DATE(YEAR(F1211),MONTH(F1211),1)</f>
        <v>45444</v>
      </c>
      <c r="N1211" s="47" t="str">
        <f>IF(B1211="",N1210,B1211)</f>
        <v>Dunmore Ventures SA</v>
      </c>
    </row>
    <row r="1212" spans="1:14" ht="15.75" x14ac:dyDescent="0.5">
      <c r="A1212" s="7"/>
      <c r="B1212" s="26"/>
      <c r="C1212" s="26"/>
      <c r="D1212" s="12">
        <v>25856.84</v>
      </c>
      <c r="E1212" s="13" t="s">
        <v>1346</v>
      </c>
      <c r="F1212" s="27">
        <v>45448</v>
      </c>
      <c r="G1212" s="27">
        <v>45352</v>
      </c>
      <c r="H1212" s="14">
        <v>106683.57</v>
      </c>
      <c r="I1212" s="15">
        <v>1</v>
      </c>
      <c r="J1212" s="13" t="s">
        <v>335</v>
      </c>
      <c r="K1212" s="36">
        <f>D1212*VLOOKUP(L1212,Assumptions!$B$5:$C$11,2,FALSE)</f>
        <v>886.88961199999994</v>
      </c>
      <c r="L1212" s="39" t="s">
        <v>4889</v>
      </c>
      <c r="M1212" s="46">
        <f>DATE(YEAR(F1212),MONTH(F1212),1)</f>
        <v>45444</v>
      </c>
      <c r="N1212" s="47" t="str">
        <f>IF(B1212="",N1211,B1212)</f>
        <v>Dunmore Ventures SA</v>
      </c>
    </row>
    <row r="1213" spans="1:14" ht="15.75" x14ac:dyDescent="0.5">
      <c r="A1213" s="7"/>
      <c r="B1213" s="26"/>
      <c r="C1213" s="26"/>
      <c r="D1213" s="12">
        <v>24117.05</v>
      </c>
      <c r="E1213" s="13" t="s">
        <v>1347</v>
      </c>
      <c r="F1213" s="27">
        <v>45448</v>
      </c>
      <c r="G1213" s="27">
        <v>45352</v>
      </c>
      <c r="H1213" s="14">
        <v>75384.89</v>
      </c>
      <c r="I1213" s="15">
        <v>1</v>
      </c>
      <c r="J1213" s="13" t="s">
        <v>336</v>
      </c>
      <c r="K1213" s="36">
        <f>D1213*VLOOKUP(L1213,Assumptions!$B$5:$C$11,2,FALSE)</f>
        <v>827.21481499999993</v>
      </c>
      <c r="L1213" s="39" t="s">
        <v>4889</v>
      </c>
      <c r="M1213" s="46">
        <f>DATE(YEAR(F1213),MONTH(F1213),1)</f>
        <v>45444</v>
      </c>
      <c r="N1213" s="47" t="str">
        <f>IF(B1213="",N1212,B1213)</f>
        <v>Dunmore Ventures SA</v>
      </c>
    </row>
    <row r="1214" spans="1:14" ht="15.75" x14ac:dyDescent="0.5">
      <c r="A1214" s="7"/>
      <c r="B1214" s="26"/>
      <c r="C1214" s="26"/>
      <c r="D1214" s="12">
        <v>25033.08</v>
      </c>
      <c r="E1214" s="13" t="s">
        <v>1348</v>
      </c>
      <c r="F1214" s="27">
        <v>45448</v>
      </c>
      <c r="G1214" s="27">
        <v>45352</v>
      </c>
      <c r="H1214" s="14">
        <v>96646.82</v>
      </c>
      <c r="I1214" s="15">
        <v>198</v>
      </c>
      <c r="J1214" s="13" t="s">
        <v>305</v>
      </c>
      <c r="K1214" s="36">
        <f>D1214*VLOOKUP(L1214,Assumptions!$B$5:$C$11,2,FALSE)</f>
        <v>858.63464399999998</v>
      </c>
      <c r="L1214" s="39" t="s">
        <v>4889</v>
      </c>
      <c r="M1214" s="46">
        <f>DATE(YEAR(F1214),MONTH(F1214),1)</f>
        <v>45444</v>
      </c>
      <c r="N1214" s="47" t="str">
        <f>IF(B1214="",N1213,B1214)</f>
        <v>Dunmore Ventures SA</v>
      </c>
    </row>
    <row r="1215" spans="1:14" ht="15.75" x14ac:dyDescent="0.5">
      <c r="A1215" s="7"/>
      <c r="B1215" s="26"/>
      <c r="C1215" s="26"/>
      <c r="D1215" s="12">
        <v>12280.96</v>
      </c>
      <c r="E1215" s="13" t="s">
        <v>1341</v>
      </c>
      <c r="F1215" s="27">
        <v>45448</v>
      </c>
      <c r="G1215" s="27">
        <v>45397</v>
      </c>
      <c r="H1215" s="14">
        <v>81637.22</v>
      </c>
      <c r="I1215" s="15">
        <v>2</v>
      </c>
      <c r="J1215" s="13" t="s">
        <v>300</v>
      </c>
      <c r="K1215" s="36">
        <f>D1215*VLOOKUP(L1215,Assumptions!$B$5:$C$11,2,FALSE)</f>
        <v>421.23692799999992</v>
      </c>
      <c r="L1215" s="39" t="s">
        <v>4889</v>
      </c>
      <c r="M1215" s="46">
        <f>DATE(YEAR(F1215),MONTH(F1215),1)</f>
        <v>45444</v>
      </c>
      <c r="N1215" s="47" t="str">
        <f>IF(B1215="",N1214,B1215)</f>
        <v>Dunmore Ventures SA</v>
      </c>
    </row>
    <row r="1216" spans="1:14" ht="15.75" x14ac:dyDescent="0.5">
      <c r="A1216" s="7"/>
      <c r="B1216" s="26"/>
      <c r="C1216" s="26"/>
      <c r="D1216" s="12">
        <v>19242.87</v>
      </c>
      <c r="E1216" s="13" t="s">
        <v>1341</v>
      </c>
      <c r="F1216" s="27">
        <v>45448</v>
      </c>
      <c r="G1216" s="27">
        <v>45397</v>
      </c>
      <c r="H1216" s="14">
        <v>108667.86</v>
      </c>
      <c r="I1216" s="15">
        <v>1</v>
      </c>
      <c r="J1216" s="13" t="s">
        <v>300</v>
      </c>
      <c r="K1216" s="36">
        <f>D1216*VLOOKUP(L1216,Assumptions!$B$5:$C$11,2,FALSE)</f>
        <v>660.03044099999988</v>
      </c>
      <c r="L1216" s="39" t="s">
        <v>4889</v>
      </c>
      <c r="M1216" s="46">
        <f>DATE(YEAR(F1216),MONTH(F1216),1)</f>
        <v>45444</v>
      </c>
      <c r="N1216" s="47" t="str">
        <f>IF(B1216="",N1215,B1216)</f>
        <v>Dunmore Ventures SA</v>
      </c>
    </row>
    <row r="1217" spans="1:14" ht="15.75" x14ac:dyDescent="0.5">
      <c r="A1217" s="7"/>
      <c r="B1217" s="26"/>
      <c r="C1217" s="26"/>
      <c r="D1217" s="14">
        <v>228.1</v>
      </c>
      <c r="E1217" s="13" t="s">
        <v>1349</v>
      </c>
      <c r="F1217" s="27">
        <v>45420</v>
      </c>
      <c r="G1217" s="27">
        <v>45419</v>
      </c>
      <c r="H1217" s="14">
        <v>65818.66</v>
      </c>
      <c r="I1217" s="15">
        <v>2</v>
      </c>
      <c r="J1217" s="13" t="s">
        <v>301</v>
      </c>
      <c r="K1217" s="36">
        <f>D1217*VLOOKUP(L1217,Assumptions!$B$5:$C$11,2,FALSE)</f>
        <v>228.1</v>
      </c>
      <c r="L1217" s="39" t="s">
        <v>4883</v>
      </c>
      <c r="M1217" s="46">
        <f>DATE(YEAR(F1217),MONTH(F1217),1)</f>
        <v>45413</v>
      </c>
      <c r="N1217" s="47" t="str">
        <f>IF(B1217="",N1216,B1217)</f>
        <v>Dunmore Ventures SA</v>
      </c>
    </row>
    <row r="1218" spans="1:14" ht="15.75" x14ac:dyDescent="0.5">
      <c r="A1218" s="7"/>
      <c r="B1218" s="26"/>
      <c r="C1218" s="26"/>
      <c r="D1218" s="12">
        <v>753.3</v>
      </c>
      <c r="E1218" s="13" t="s">
        <v>1350</v>
      </c>
      <c r="F1218" s="27">
        <v>45468</v>
      </c>
      <c r="G1218" s="27">
        <v>45468</v>
      </c>
      <c r="H1218" s="14">
        <v>109571.77</v>
      </c>
      <c r="I1218" s="15">
        <v>6</v>
      </c>
      <c r="J1218" s="13" t="s">
        <v>301</v>
      </c>
      <c r="K1218" s="36">
        <f>D1218*VLOOKUP(L1218,Assumptions!$B$5:$C$11,2,FALSE)</f>
        <v>25.838189999999997</v>
      </c>
      <c r="L1218" s="39" t="s">
        <v>4889</v>
      </c>
      <c r="M1218" s="46">
        <f>DATE(YEAR(F1218),MONTH(F1218),1)</f>
        <v>45444</v>
      </c>
      <c r="N1218" s="47" t="str">
        <f>IF(B1218="",N1217,B1218)</f>
        <v>Dunmore Ventures SA</v>
      </c>
    </row>
    <row r="1219" spans="1:14" ht="15.75" x14ac:dyDescent="0.5">
      <c r="A1219" s="7"/>
      <c r="B1219" s="26"/>
      <c r="C1219" s="26"/>
      <c r="D1219" s="12">
        <v>113.18</v>
      </c>
      <c r="E1219" s="13" t="s">
        <v>1351</v>
      </c>
      <c r="F1219" s="27">
        <v>45553</v>
      </c>
      <c r="G1219" s="27">
        <v>45553</v>
      </c>
      <c r="H1219" s="14">
        <v>80785.100000000006</v>
      </c>
      <c r="I1219" s="15">
        <v>1</v>
      </c>
      <c r="J1219" s="13" t="s">
        <v>301</v>
      </c>
      <c r="K1219" s="36">
        <f>D1219*VLOOKUP(L1219,Assumptions!$B$5:$C$11,2,FALSE)</f>
        <v>3.8820739999999998</v>
      </c>
      <c r="L1219" s="39" t="s">
        <v>4889</v>
      </c>
      <c r="M1219" s="46">
        <f>DATE(YEAR(F1219),MONTH(F1219),1)</f>
        <v>45536</v>
      </c>
      <c r="N1219" s="47" t="str">
        <f>IF(B1219="",N1218,B1219)</f>
        <v>Dunmore Ventures SA</v>
      </c>
    </row>
    <row r="1220" spans="1:14" ht="15.75" x14ac:dyDescent="0.5">
      <c r="A1220" s="7"/>
      <c r="B1220" s="26"/>
      <c r="C1220" s="26"/>
      <c r="D1220" s="12">
        <v>149.47</v>
      </c>
      <c r="E1220" s="13" t="s">
        <v>1352</v>
      </c>
      <c r="F1220" s="27">
        <v>45582</v>
      </c>
      <c r="G1220" s="27">
        <v>45583</v>
      </c>
      <c r="H1220" s="14">
        <v>68280.45</v>
      </c>
      <c r="I1220" s="15">
        <v>1</v>
      </c>
      <c r="J1220" s="13" t="s">
        <v>301</v>
      </c>
      <c r="K1220" s="36">
        <f>D1220*VLOOKUP(L1220,Assumptions!$B$5:$C$11,2,FALSE)</f>
        <v>5.1268209999999996</v>
      </c>
      <c r="L1220" s="39" t="s">
        <v>4889</v>
      </c>
      <c r="M1220" s="46">
        <f>DATE(YEAR(F1220),MONTH(F1220),1)</f>
        <v>45566</v>
      </c>
      <c r="N1220" s="47" t="str">
        <f>IF(B1220="",N1219,B1220)</f>
        <v>Dunmore Ventures SA</v>
      </c>
    </row>
    <row r="1221" spans="1:14" ht="15.75" x14ac:dyDescent="0.5">
      <c r="A1221" s="7"/>
      <c r="B1221" s="26"/>
      <c r="C1221" s="26"/>
      <c r="D1221" s="12">
        <v>27150.04</v>
      </c>
      <c r="E1221" s="13" t="s">
        <v>1353</v>
      </c>
      <c r="F1221" s="27">
        <v>45812</v>
      </c>
      <c r="G1221" s="27">
        <v>45622</v>
      </c>
      <c r="H1221" s="14">
        <v>71528.33</v>
      </c>
      <c r="I1221" s="15">
        <v>2</v>
      </c>
      <c r="J1221" s="13" t="s">
        <v>330</v>
      </c>
      <c r="K1221" s="36">
        <f>D1221*VLOOKUP(L1221,Assumptions!$B$5:$C$11,2,FALSE)</f>
        <v>931.24637199999995</v>
      </c>
      <c r="L1221" s="39" t="s">
        <v>4889</v>
      </c>
      <c r="M1221" s="46">
        <f>DATE(YEAR(F1221),MONTH(F1221),1)</f>
        <v>45809</v>
      </c>
      <c r="N1221" s="47" t="str">
        <f>IF(B1221="",N1220,B1221)</f>
        <v>Dunmore Ventures SA</v>
      </c>
    </row>
    <row r="1222" spans="1:14" ht="15.75" x14ac:dyDescent="0.5">
      <c r="A1222" s="7"/>
      <c r="B1222" s="26"/>
      <c r="C1222" s="26"/>
      <c r="D1222" s="12">
        <v>21023.39</v>
      </c>
      <c r="E1222" s="13" t="s">
        <v>1354</v>
      </c>
      <c r="F1222" s="27">
        <v>45812</v>
      </c>
      <c r="G1222" s="27">
        <v>45622</v>
      </c>
      <c r="H1222" s="14">
        <v>95613.89</v>
      </c>
      <c r="I1222" s="15">
        <v>1</v>
      </c>
      <c r="J1222" s="13" t="s">
        <v>328</v>
      </c>
      <c r="K1222" s="36">
        <f>D1222*VLOOKUP(L1222,Assumptions!$B$5:$C$11,2,FALSE)</f>
        <v>721.10227699999996</v>
      </c>
      <c r="L1222" s="39" t="s">
        <v>4889</v>
      </c>
      <c r="M1222" s="46">
        <f>DATE(YEAR(F1222),MONTH(F1222),1)</f>
        <v>45809</v>
      </c>
      <c r="N1222" s="47" t="str">
        <f>IF(B1222="",N1221,B1222)</f>
        <v>Dunmore Ventures SA</v>
      </c>
    </row>
    <row r="1223" spans="1:14" ht="15.75" x14ac:dyDescent="0.5">
      <c r="A1223" s="7"/>
      <c r="B1223" s="26"/>
      <c r="C1223" s="26"/>
      <c r="D1223" s="12">
        <v>35197.230000000003</v>
      </c>
      <c r="E1223" s="13" t="s">
        <v>1355</v>
      </c>
      <c r="F1223" s="27">
        <v>45812</v>
      </c>
      <c r="G1223" s="27">
        <v>45622</v>
      </c>
      <c r="H1223" s="14">
        <v>97538.37</v>
      </c>
      <c r="I1223" s="15">
        <v>1</v>
      </c>
      <c r="J1223" s="13" t="s">
        <v>333</v>
      </c>
      <c r="K1223" s="36">
        <f>D1223*VLOOKUP(L1223,Assumptions!$B$5:$C$11,2,FALSE)</f>
        <v>1207.264989</v>
      </c>
      <c r="L1223" s="39" t="s">
        <v>4889</v>
      </c>
      <c r="M1223" s="46">
        <f>DATE(YEAR(F1223),MONTH(F1223),1)</f>
        <v>45809</v>
      </c>
      <c r="N1223" s="47" t="str">
        <f>IF(B1223="",N1222,B1223)</f>
        <v>Dunmore Ventures SA</v>
      </c>
    </row>
    <row r="1224" spans="1:14" ht="15.75" x14ac:dyDescent="0.5">
      <c r="A1224" s="7"/>
      <c r="B1224" s="26"/>
      <c r="C1224" s="26"/>
      <c r="D1224" s="12">
        <v>23380.73</v>
      </c>
      <c r="E1224" s="13" t="s">
        <v>1356</v>
      </c>
      <c r="F1224" s="27">
        <v>45812</v>
      </c>
      <c r="G1224" s="27">
        <v>45622</v>
      </c>
      <c r="H1224" s="14">
        <v>106028.24</v>
      </c>
      <c r="I1224" s="15">
        <v>2</v>
      </c>
      <c r="J1224" s="13" t="s">
        <v>300</v>
      </c>
      <c r="K1224" s="36">
        <f>D1224*VLOOKUP(L1224,Assumptions!$B$5:$C$11,2,FALSE)</f>
        <v>801.95903899999996</v>
      </c>
      <c r="L1224" s="39" t="s">
        <v>4889</v>
      </c>
      <c r="M1224" s="46">
        <f>DATE(YEAR(F1224),MONTH(F1224),1)</f>
        <v>45809</v>
      </c>
      <c r="N1224" s="47" t="str">
        <f>IF(B1224="",N1223,B1224)</f>
        <v>Dunmore Ventures SA</v>
      </c>
    </row>
    <row r="1225" spans="1:14" ht="15.75" x14ac:dyDescent="0.5">
      <c r="A1225" s="7"/>
      <c r="B1225" s="26"/>
      <c r="C1225" s="26"/>
      <c r="D1225" s="12">
        <v>30618.36</v>
      </c>
      <c r="E1225" s="13" t="s">
        <v>1357</v>
      </c>
      <c r="F1225" s="27">
        <v>45812</v>
      </c>
      <c r="G1225" s="27">
        <v>45622</v>
      </c>
      <c r="H1225" s="14">
        <v>86258.72</v>
      </c>
      <c r="I1225" s="15">
        <v>1</v>
      </c>
      <c r="J1225" s="13" t="s">
        <v>334</v>
      </c>
      <c r="K1225" s="36">
        <f>D1225*VLOOKUP(L1225,Assumptions!$B$5:$C$11,2,FALSE)</f>
        <v>1050.209748</v>
      </c>
      <c r="L1225" s="39" t="s">
        <v>4889</v>
      </c>
      <c r="M1225" s="46">
        <f>DATE(YEAR(F1225),MONTH(F1225),1)</f>
        <v>45809</v>
      </c>
      <c r="N1225" s="47" t="str">
        <f>IF(B1225="",N1224,B1225)</f>
        <v>Dunmore Ventures SA</v>
      </c>
    </row>
    <row r="1226" spans="1:14" ht="15.75" x14ac:dyDescent="0.5">
      <c r="A1226" s="7"/>
      <c r="B1226" s="26"/>
      <c r="C1226" s="26"/>
      <c r="D1226" s="12">
        <v>30482.98</v>
      </c>
      <c r="E1226" s="13" t="s">
        <v>1358</v>
      </c>
      <c r="F1226" s="27">
        <v>45812</v>
      </c>
      <c r="G1226" s="27">
        <v>45622</v>
      </c>
      <c r="H1226" s="14">
        <v>72163.37</v>
      </c>
      <c r="I1226" s="15">
        <v>1</v>
      </c>
      <c r="J1226" s="13" t="s">
        <v>335</v>
      </c>
      <c r="K1226" s="36">
        <f>D1226*VLOOKUP(L1226,Assumptions!$B$5:$C$11,2,FALSE)</f>
        <v>1045.5662139999999</v>
      </c>
      <c r="L1226" s="39" t="s">
        <v>4889</v>
      </c>
      <c r="M1226" s="46">
        <f>DATE(YEAR(F1226),MONTH(F1226),1)</f>
        <v>45809</v>
      </c>
      <c r="N1226" s="47" t="str">
        <f>IF(B1226="",N1225,B1226)</f>
        <v>Dunmore Ventures SA</v>
      </c>
    </row>
    <row r="1227" spans="1:14" ht="15.75" x14ac:dyDescent="0.5">
      <c r="A1227" s="7"/>
      <c r="B1227" s="26"/>
      <c r="C1227" s="26"/>
      <c r="D1227" s="12">
        <v>23812.51</v>
      </c>
      <c r="E1227" s="13" t="s">
        <v>1359</v>
      </c>
      <c r="F1227" s="27">
        <v>45812</v>
      </c>
      <c r="G1227" s="27">
        <v>45622</v>
      </c>
      <c r="H1227" s="14">
        <v>81838.179999999993</v>
      </c>
      <c r="I1227" s="15">
        <v>1</v>
      </c>
      <c r="J1227" s="13" t="s">
        <v>336</v>
      </c>
      <c r="K1227" s="36">
        <f>D1227*VLOOKUP(L1227,Assumptions!$B$5:$C$11,2,FALSE)</f>
        <v>816.76909299999988</v>
      </c>
      <c r="L1227" s="39" t="s">
        <v>4889</v>
      </c>
      <c r="M1227" s="46">
        <f>DATE(YEAR(F1227),MONTH(F1227),1)</f>
        <v>45809</v>
      </c>
      <c r="N1227" s="47" t="str">
        <f>IF(B1227="",N1226,B1227)</f>
        <v>Dunmore Ventures SA</v>
      </c>
    </row>
    <row r="1228" spans="1:14" ht="15.75" x14ac:dyDescent="0.5">
      <c r="A1228" s="7"/>
      <c r="B1228" s="26"/>
      <c r="C1228" s="26"/>
      <c r="D1228" s="12">
        <v>28040.54</v>
      </c>
      <c r="E1228" s="13" t="s">
        <v>1356</v>
      </c>
      <c r="F1228" s="27">
        <v>45812</v>
      </c>
      <c r="G1228" s="27">
        <v>45622</v>
      </c>
      <c r="H1228" s="14">
        <v>71295.23</v>
      </c>
      <c r="I1228" s="15">
        <v>2</v>
      </c>
      <c r="J1228" s="13" t="s">
        <v>300</v>
      </c>
      <c r="K1228" s="36">
        <f>D1228*VLOOKUP(L1228,Assumptions!$B$5:$C$11,2,FALSE)</f>
        <v>961.7905219999999</v>
      </c>
      <c r="L1228" s="39" t="s">
        <v>4889</v>
      </c>
      <c r="M1228" s="46">
        <f>DATE(YEAR(F1228),MONTH(F1228),1)</f>
        <v>45809</v>
      </c>
      <c r="N1228" s="47" t="str">
        <f>IF(B1228="",N1227,B1228)</f>
        <v>Dunmore Ventures SA</v>
      </c>
    </row>
    <row r="1229" spans="1:14" ht="15.75" x14ac:dyDescent="0.5">
      <c r="A1229" s="7"/>
      <c r="B1229" s="26"/>
      <c r="C1229" s="26"/>
      <c r="D1229" s="12">
        <v>21038.36</v>
      </c>
      <c r="E1229" s="13" t="s">
        <v>1360</v>
      </c>
      <c r="F1229" s="27">
        <v>45812</v>
      </c>
      <c r="G1229" s="27">
        <v>45622</v>
      </c>
      <c r="H1229" s="14">
        <v>94221.38</v>
      </c>
      <c r="I1229" s="15">
        <v>110</v>
      </c>
      <c r="J1229" s="13" t="s">
        <v>305</v>
      </c>
      <c r="K1229" s="36">
        <f>D1229*VLOOKUP(L1229,Assumptions!$B$5:$C$11,2,FALSE)</f>
        <v>721.61574799999994</v>
      </c>
      <c r="L1229" s="39" t="s">
        <v>4889</v>
      </c>
      <c r="M1229" s="46">
        <f>DATE(YEAR(F1229),MONTH(F1229),1)</f>
        <v>45809</v>
      </c>
      <c r="N1229" s="47" t="str">
        <f>IF(B1229="",N1228,B1229)</f>
        <v>Dunmore Ventures SA</v>
      </c>
    </row>
    <row r="1230" spans="1:14" ht="15.75" x14ac:dyDescent="0.5">
      <c r="A1230" s="7"/>
      <c r="B1230" s="26"/>
      <c r="C1230" s="26"/>
      <c r="D1230" s="12">
        <v>13213.6</v>
      </c>
      <c r="E1230" s="13" t="s">
        <v>1356</v>
      </c>
      <c r="F1230" s="27">
        <v>45812</v>
      </c>
      <c r="G1230" s="27">
        <v>45622</v>
      </c>
      <c r="H1230" s="14">
        <v>78104.759999999995</v>
      </c>
      <c r="I1230" s="15">
        <v>2</v>
      </c>
      <c r="J1230" s="13" t="s">
        <v>300</v>
      </c>
      <c r="K1230" s="36">
        <f>D1230*VLOOKUP(L1230,Assumptions!$B$5:$C$11,2,FALSE)</f>
        <v>453.22647999999998</v>
      </c>
      <c r="L1230" s="39" t="s">
        <v>4889</v>
      </c>
      <c r="M1230" s="46">
        <f>DATE(YEAR(F1230),MONTH(F1230),1)</f>
        <v>45809</v>
      </c>
      <c r="N1230" s="47" t="str">
        <f>IF(B1230="",N1229,B1230)</f>
        <v>Dunmore Ventures SA</v>
      </c>
    </row>
    <row r="1231" spans="1:14" ht="15.75" x14ac:dyDescent="0.5">
      <c r="A1231" s="7"/>
      <c r="B1231" s="26"/>
      <c r="C1231" s="26"/>
      <c r="D1231" s="12">
        <v>12403.9</v>
      </c>
      <c r="E1231" s="13" t="s">
        <v>1360</v>
      </c>
      <c r="F1231" s="27">
        <v>45812</v>
      </c>
      <c r="G1231" s="27">
        <v>45622</v>
      </c>
      <c r="H1231" s="14">
        <v>77773.61</v>
      </c>
      <c r="I1231" s="15">
        <v>45</v>
      </c>
      <c r="J1231" s="13" t="s">
        <v>305</v>
      </c>
      <c r="K1231" s="36">
        <f>D1231*VLOOKUP(L1231,Assumptions!$B$5:$C$11,2,FALSE)</f>
        <v>425.45376999999996</v>
      </c>
      <c r="L1231" s="39" t="s">
        <v>4889</v>
      </c>
      <c r="M1231" s="46">
        <f>DATE(YEAR(F1231),MONTH(F1231),1)</f>
        <v>45809</v>
      </c>
      <c r="N1231" s="47" t="str">
        <f>IF(B1231="",N1230,B1231)</f>
        <v>Dunmore Ventures SA</v>
      </c>
    </row>
    <row r="1232" spans="1:14" ht="15.75" x14ac:dyDescent="0.5">
      <c r="A1232" s="7"/>
      <c r="B1232" s="26"/>
      <c r="C1232" s="26"/>
      <c r="D1232" s="14">
        <v>10494.67</v>
      </c>
      <c r="E1232" s="13" t="s">
        <v>1361</v>
      </c>
      <c r="F1232" s="27">
        <v>45811</v>
      </c>
      <c r="G1232" s="27">
        <v>45723</v>
      </c>
      <c r="H1232" s="14">
        <v>108929.03</v>
      </c>
      <c r="I1232" s="15">
        <v>3</v>
      </c>
      <c r="J1232" s="13" t="s">
        <v>307</v>
      </c>
      <c r="K1232" s="36">
        <f>D1232*VLOOKUP(L1232,Assumptions!$B$5:$C$11,2,FALSE)</f>
        <v>10494.67</v>
      </c>
      <c r="L1232" s="39" t="s">
        <v>4883</v>
      </c>
      <c r="M1232" s="46">
        <f>DATE(YEAR(F1232),MONTH(F1232),1)</f>
        <v>45809</v>
      </c>
      <c r="N1232" s="47" t="str">
        <f>IF(B1232="",N1231,B1232)</f>
        <v>Dunmore Ventures SA</v>
      </c>
    </row>
    <row r="1233" spans="1:14" ht="15.75" x14ac:dyDescent="0.5">
      <c r="A1233" s="7"/>
      <c r="B1233" s="25" t="s">
        <v>105</v>
      </c>
      <c r="C1233" s="25"/>
      <c r="D1233" s="14">
        <v>9134.43</v>
      </c>
      <c r="E1233" s="13" t="s">
        <v>1362</v>
      </c>
      <c r="F1233" s="27">
        <v>45628</v>
      </c>
      <c r="G1233" s="27">
        <v>45562</v>
      </c>
      <c r="H1233" s="14">
        <v>0</v>
      </c>
      <c r="I1233" s="15">
        <v>4</v>
      </c>
      <c r="J1233" s="13" t="s">
        <v>305</v>
      </c>
      <c r="K1233" s="36">
        <f>D1233*VLOOKUP(L1233,Assumptions!$B$5:$C$11,2,FALSE)</f>
        <v>9134.43</v>
      </c>
      <c r="L1233" s="39" t="s">
        <v>4883</v>
      </c>
      <c r="M1233" s="46">
        <f>DATE(YEAR(F1233),MONTH(F1233),1)</f>
        <v>45627</v>
      </c>
      <c r="N1233" s="47" t="str">
        <f>IF(B1233="",N1232,B1233)</f>
        <v>Silvermark Advisors</v>
      </c>
    </row>
    <row r="1234" spans="1:14" ht="15.75" x14ac:dyDescent="0.5">
      <c r="A1234" s="7"/>
      <c r="B1234" s="26"/>
      <c r="C1234" s="26"/>
      <c r="D1234" s="14">
        <v>8237.4699999999993</v>
      </c>
      <c r="E1234" s="13" t="s">
        <v>1363</v>
      </c>
      <c r="F1234" s="27">
        <v>45628</v>
      </c>
      <c r="G1234" s="27">
        <v>45562</v>
      </c>
      <c r="H1234" s="14">
        <v>0</v>
      </c>
      <c r="I1234" s="15">
        <v>2</v>
      </c>
      <c r="J1234" s="13" t="s">
        <v>300</v>
      </c>
      <c r="K1234" s="36">
        <f>D1234*VLOOKUP(L1234,Assumptions!$B$5:$C$11,2,FALSE)</f>
        <v>8237.4699999999993</v>
      </c>
      <c r="L1234" s="39" t="s">
        <v>4883</v>
      </c>
      <c r="M1234" s="46">
        <f>DATE(YEAR(F1234),MONTH(F1234),1)</f>
        <v>45627</v>
      </c>
      <c r="N1234" s="47" t="str">
        <f>IF(B1234="",N1233,B1234)</f>
        <v>Silvermark Advisors</v>
      </c>
    </row>
    <row r="1235" spans="1:14" ht="15.75" x14ac:dyDescent="0.5">
      <c r="A1235" s="7"/>
      <c r="B1235" s="26"/>
      <c r="C1235" s="26"/>
      <c r="D1235" s="14">
        <v>6847.01</v>
      </c>
      <c r="E1235" s="13" t="s">
        <v>1364</v>
      </c>
      <c r="F1235" s="27">
        <v>45628</v>
      </c>
      <c r="G1235" s="27">
        <v>45562</v>
      </c>
      <c r="H1235" s="14">
        <v>0</v>
      </c>
      <c r="I1235" s="15">
        <v>1</v>
      </c>
      <c r="J1235" s="13" t="s">
        <v>328</v>
      </c>
      <c r="K1235" s="36">
        <f>D1235*VLOOKUP(L1235,Assumptions!$B$5:$C$11,2,FALSE)</f>
        <v>6847.01</v>
      </c>
      <c r="L1235" s="39" t="s">
        <v>4883</v>
      </c>
      <c r="M1235" s="46">
        <f>DATE(YEAR(F1235),MONTH(F1235),1)</f>
        <v>45627</v>
      </c>
      <c r="N1235" s="47" t="str">
        <f>IF(B1235="",N1234,B1235)</f>
        <v>Silvermark Advisors</v>
      </c>
    </row>
    <row r="1236" spans="1:14" ht="15.75" x14ac:dyDescent="0.5">
      <c r="A1236" s="7"/>
      <c r="B1236" s="26"/>
      <c r="C1236" s="26"/>
      <c r="D1236" s="14">
        <v>8141.25</v>
      </c>
      <c r="E1236" s="13" t="s">
        <v>1365</v>
      </c>
      <c r="F1236" s="27">
        <v>45628</v>
      </c>
      <c r="G1236" s="27">
        <v>45562</v>
      </c>
      <c r="H1236" s="14">
        <v>0</v>
      </c>
      <c r="I1236" s="15">
        <v>1</v>
      </c>
      <c r="J1236" s="13" t="s">
        <v>333</v>
      </c>
      <c r="K1236" s="36">
        <f>D1236*VLOOKUP(L1236,Assumptions!$B$5:$C$11,2,FALSE)</f>
        <v>8141.25</v>
      </c>
      <c r="L1236" s="39" t="s">
        <v>4883</v>
      </c>
      <c r="M1236" s="46">
        <f>DATE(YEAR(F1236),MONTH(F1236),1)</f>
        <v>45627</v>
      </c>
      <c r="N1236" s="47" t="str">
        <f>IF(B1236="",N1235,B1236)</f>
        <v>Silvermark Advisors</v>
      </c>
    </row>
    <row r="1237" spans="1:14" ht="15.75" x14ac:dyDescent="0.5">
      <c r="A1237" s="7"/>
      <c r="B1237" s="26"/>
      <c r="C1237" s="26"/>
      <c r="D1237" s="14">
        <v>8930.06</v>
      </c>
      <c r="E1237" s="13" t="s">
        <v>1366</v>
      </c>
      <c r="F1237" s="27">
        <v>45628</v>
      </c>
      <c r="G1237" s="27">
        <v>45562</v>
      </c>
      <c r="H1237" s="14">
        <v>0</v>
      </c>
      <c r="I1237" s="15">
        <v>1</v>
      </c>
      <c r="J1237" s="13" t="s">
        <v>334</v>
      </c>
      <c r="K1237" s="36">
        <f>D1237*VLOOKUP(L1237,Assumptions!$B$5:$C$11,2,FALSE)</f>
        <v>8930.06</v>
      </c>
      <c r="L1237" s="39" t="s">
        <v>4883</v>
      </c>
      <c r="M1237" s="46">
        <f>DATE(YEAR(F1237),MONTH(F1237),1)</f>
        <v>45627</v>
      </c>
      <c r="N1237" s="47" t="str">
        <f>IF(B1237="",N1236,B1237)</f>
        <v>Silvermark Advisors</v>
      </c>
    </row>
    <row r="1238" spans="1:14" ht="15.75" x14ac:dyDescent="0.5">
      <c r="A1238" s="7"/>
      <c r="B1238" s="26"/>
      <c r="C1238" s="26"/>
      <c r="D1238" s="14">
        <v>8176.7</v>
      </c>
      <c r="E1238" s="13" t="s">
        <v>1367</v>
      </c>
      <c r="F1238" s="27">
        <v>45628</v>
      </c>
      <c r="G1238" s="27">
        <v>45562</v>
      </c>
      <c r="H1238" s="14">
        <v>0</v>
      </c>
      <c r="I1238" s="15">
        <v>1</v>
      </c>
      <c r="J1238" s="13" t="s">
        <v>335</v>
      </c>
      <c r="K1238" s="36">
        <f>D1238*VLOOKUP(L1238,Assumptions!$B$5:$C$11,2,FALSE)</f>
        <v>8176.7</v>
      </c>
      <c r="L1238" s="39" t="s">
        <v>4883</v>
      </c>
      <c r="M1238" s="46">
        <f>DATE(YEAR(F1238),MONTH(F1238),1)</f>
        <v>45627</v>
      </c>
      <c r="N1238" s="47" t="str">
        <f>IF(B1238="",N1237,B1238)</f>
        <v>Silvermark Advisors</v>
      </c>
    </row>
    <row r="1239" spans="1:14" ht="15.75" x14ac:dyDescent="0.5">
      <c r="A1239" s="7"/>
      <c r="B1239" s="26"/>
      <c r="C1239" s="26"/>
      <c r="D1239" s="14">
        <v>7866.59</v>
      </c>
      <c r="E1239" s="13" t="s">
        <v>1368</v>
      </c>
      <c r="F1239" s="27">
        <v>45628</v>
      </c>
      <c r="G1239" s="27">
        <v>45562</v>
      </c>
      <c r="H1239" s="14">
        <v>0</v>
      </c>
      <c r="I1239" s="15">
        <v>1</v>
      </c>
      <c r="J1239" s="13" t="s">
        <v>322</v>
      </c>
      <c r="K1239" s="36">
        <f>D1239*VLOOKUP(L1239,Assumptions!$B$5:$C$11,2,FALSE)</f>
        <v>7866.59</v>
      </c>
      <c r="L1239" s="39" t="s">
        <v>4883</v>
      </c>
      <c r="M1239" s="46">
        <f>DATE(YEAR(F1239),MONTH(F1239),1)</f>
        <v>45627</v>
      </c>
      <c r="N1239" s="47" t="str">
        <f>IF(B1239="",N1238,B1239)</f>
        <v>Silvermark Advisors</v>
      </c>
    </row>
    <row r="1240" spans="1:14" ht="15.75" x14ac:dyDescent="0.5">
      <c r="A1240" s="7"/>
      <c r="B1240" s="26"/>
      <c r="C1240" s="26"/>
      <c r="D1240" s="14">
        <v>8423.93</v>
      </c>
      <c r="E1240" s="13" t="s">
        <v>1369</v>
      </c>
      <c r="F1240" s="27">
        <v>45628</v>
      </c>
      <c r="G1240" s="27">
        <v>45562</v>
      </c>
      <c r="H1240" s="14">
        <v>0</v>
      </c>
      <c r="I1240" s="15">
        <v>1</v>
      </c>
      <c r="J1240" s="13" t="s">
        <v>336</v>
      </c>
      <c r="K1240" s="36">
        <f>D1240*VLOOKUP(L1240,Assumptions!$B$5:$C$11,2,FALSE)</f>
        <v>8423.93</v>
      </c>
      <c r="L1240" s="39" t="s">
        <v>4883</v>
      </c>
      <c r="M1240" s="46">
        <f>DATE(YEAR(F1240),MONTH(F1240),1)</f>
        <v>45627</v>
      </c>
      <c r="N1240" s="47" t="str">
        <f>IF(B1240="",N1239,B1240)</f>
        <v>Silvermark Advisors</v>
      </c>
    </row>
    <row r="1241" spans="1:14" ht="15.75" x14ac:dyDescent="0.5">
      <c r="A1241" s="7"/>
      <c r="B1241" s="26"/>
      <c r="C1241" s="26"/>
      <c r="D1241" s="14">
        <v>5877.3</v>
      </c>
      <c r="E1241" s="13" t="s">
        <v>1370</v>
      </c>
      <c r="F1241" s="27">
        <v>45628</v>
      </c>
      <c r="G1241" s="27">
        <v>45562</v>
      </c>
      <c r="H1241" s="14">
        <v>0</v>
      </c>
      <c r="I1241" s="15">
        <v>1</v>
      </c>
      <c r="J1241" s="13" t="s">
        <v>311</v>
      </c>
      <c r="K1241" s="36">
        <f>D1241*VLOOKUP(L1241,Assumptions!$B$5:$C$11,2,FALSE)</f>
        <v>5877.3</v>
      </c>
      <c r="L1241" s="39" t="s">
        <v>4883</v>
      </c>
      <c r="M1241" s="46">
        <f>DATE(YEAR(F1241),MONTH(F1241),1)</f>
        <v>45627</v>
      </c>
      <c r="N1241" s="47" t="str">
        <f>IF(B1241="",N1240,B1241)</f>
        <v>Silvermark Advisors</v>
      </c>
    </row>
    <row r="1242" spans="1:14" ht="15.75" x14ac:dyDescent="0.5">
      <c r="A1242" s="7"/>
      <c r="B1242" s="26"/>
      <c r="C1242" s="26"/>
      <c r="D1242" s="14">
        <v>5921.31</v>
      </c>
      <c r="E1242" s="13" t="s">
        <v>1371</v>
      </c>
      <c r="F1242" s="27">
        <v>45628</v>
      </c>
      <c r="G1242" s="27">
        <v>45562</v>
      </c>
      <c r="H1242" s="14">
        <v>0</v>
      </c>
      <c r="I1242" s="15">
        <v>1</v>
      </c>
      <c r="J1242" s="13" t="s">
        <v>310</v>
      </c>
      <c r="K1242" s="36">
        <f>D1242*VLOOKUP(L1242,Assumptions!$B$5:$C$11,2,FALSE)</f>
        <v>5921.31</v>
      </c>
      <c r="L1242" s="39" t="s">
        <v>4883</v>
      </c>
      <c r="M1242" s="46">
        <f>DATE(YEAR(F1242),MONTH(F1242),1)</f>
        <v>45627</v>
      </c>
      <c r="N1242" s="47" t="str">
        <f>IF(B1242="",N1241,B1242)</f>
        <v>Silvermark Advisors</v>
      </c>
    </row>
    <row r="1243" spans="1:14" ht="15.75" x14ac:dyDescent="0.5">
      <c r="A1243" s="7"/>
      <c r="B1243" s="26"/>
      <c r="C1243" s="26"/>
      <c r="D1243" s="14">
        <v>7025.41</v>
      </c>
      <c r="E1243" s="13" t="s">
        <v>1372</v>
      </c>
      <c r="F1243" s="27">
        <v>45628</v>
      </c>
      <c r="G1243" s="27">
        <v>45562</v>
      </c>
      <c r="H1243" s="14">
        <v>0</v>
      </c>
      <c r="I1243" s="15">
        <v>1</v>
      </c>
      <c r="J1243" s="13" t="s">
        <v>318</v>
      </c>
      <c r="K1243" s="36">
        <f>D1243*VLOOKUP(L1243,Assumptions!$B$5:$C$11,2,FALSE)</f>
        <v>7025.41</v>
      </c>
      <c r="L1243" s="39" t="s">
        <v>4883</v>
      </c>
      <c r="M1243" s="46">
        <f>DATE(YEAR(F1243),MONTH(F1243),1)</f>
        <v>45627</v>
      </c>
      <c r="N1243" s="47" t="str">
        <f>IF(B1243="",N1242,B1243)</f>
        <v>Silvermark Advisors</v>
      </c>
    </row>
    <row r="1244" spans="1:14" ht="15.75" x14ac:dyDescent="0.5">
      <c r="A1244" s="7"/>
      <c r="B1244" s="26"/>
      <c r="C1244" s="26"/>
      <c r="D1244" s="14">
        <v>9302.92</v>
      </c>
      <c r="E1244" s="13" t="s">
        <v>1373</v>
      </c>
      <c r="F1244" s="27">
        <v>45628</v>
      </c>
      <c r="G1244" s="27">
        <v>45562</v>
      </c>
      <c r="H1244" s="14">
        <v>0</v>
      </c>
      <c r="I1244" s="15">
        <v>1</v>
      </c>
      <c r="J1244" s="13" t="s">
        <v>309</v>
      </c>
      <c r="K1244" s="36">
        <f>D1244*VLOOKUP(L1244,Assumptions!$B$5:$C$11,2,FALSE)</f>
        <v>9302.92</v>
      </c>
      <c r="L1244" s="39" t="s">
        <v>4883</v>
      </c>
      <c r="M1244" s="46">
        <f>DATE(YEAR(F1244),MONTH(F1244),1)</f>
        <v>45627</v>
      </c>
      <c r="N1244" s="47" t="str">
        <f>IF(B1244="",N1243,B1244)</f>
        <v>Silvermark Advisors</v>
      </c>
    </row>
    <row r="1245" spans="1:14" ht="15.75" x14ac:dyDescent="0.5">
      <c r="A1245" s="7"/>
      <c r="B1245" s="25" t="s">
        <v>106</v>
      </c>
      <c r="C1245" s="25"/>
      <c r="D1245" s="12">
        <v>26907.47</v>
      </c>
      <c r="E1245" s="13" t="s">
        <v>1374</v>
      </c>
      <c r="F1245" s="27">
        <v>44736</v>
      </c>
      <c r="G1245" s="27">
        <v>44586</v>
      </c>
      <c r="H1245" s="14">
        <v>158056.97</v>
      </c>
      <c r="I1245" s="15">
        <v>20</v>
      </c>
      <c r="J1245" s="13" t="s">
        <v>305</v>
      </c>
      <c r="K1245" s="36">
        <f>D1245*VLOOKUP(L1245,Assumptions!$B$5:$C$11,2,FALSE)</f>
        <v>922.92622099999994</v>
      </c>
      <c r="L1245" s="39" t="s">
        <v>4889</v>
      </c>
      <c r="M1245" s="46">
        <f>DATE(YEAR(F1245),MONTH(F1245),1)</f>
        <v>44713</v>
      </c>
      <c r="N1245" s="47" t="str">
        <f>IF(B1245="",N1244,B1245)</f>
        <v>Glenmore Wealth plc</v>
      </c>
    </row>
    <row r="1246" spans="1:14" ht="15.75" x14ac:dyDescent="0.5">
      <c r="A1246" s="7"/>
      <c r="B1246" s="26"/>
      <c r="C1246" s="26"/>
      <c r="D1246" s="12">
        <v>21916.74</v>
      </c>
      <c r="E1246" s="13" t="s">
        <v>1375</v>
      </c>
      <c r="F1246" s="27">
        <v>44736</v>
      </c>
      <c r="G1246" s="27">
        <v>44586</v>
      </c>
      <c r="H1246" s="14">
        <v>138570.37</v>
      </c>
      <c r="I1246" s="15">
        <v>3</v>
      </c>
      <c r="J1246" s="13" t="s">
        <v>300</v>
      </c>
      <c r="K1246" s="36">
        <f>D1246*VLOOKUP(L1246,Assumptions!$B$5:$C$11,2,FALSE)</f>
        <v>751.74418200000002</v>
      </c>
      <c r="L1246" s="39" t="s">
        <v>4889</v>
      </c>
      <c r="M1246" s="46">
        <f>DATE(YEAR(F1246),MONTH(F1246),1)</f>
        <v>44713</v>
      </c>
      <c r="N1246" s="47" t="str">
        <f>IF(B1246="",N1245,B1246)</f>
        <v>Glenmore Wealth plc</v>
      </c>
    </row>
    <row r="1247" spans="1:14" ht="15.75" x14ac:dyDescent="0.5">
      <c r="A1247" s="7"/>
      <c r="B1247" s="26"/>
      <c r="C1247" s="26"/>
      <c r="D1247" s="12">
        <v>26566.21</v>
      </c>
      <c r="E1247" s="13" t="s">
        <v>1376</v>
      </c>
      <c r="F1247" s="27">
        <v>44736</v>
      </c>
      <c r="G1247" s="27">
        <v>44586</v>
      </c>
      <c r="H1247" s="14">
        <v>171246.15</v>
      </c>
      <c r="I1247" s="15">
        <v>20</v>
      </c>
      <c r="J1247" s="13" t="s">
        <v>301</v>
      </c>
      <c r="K1247" s="36">
        <f>D1247*VLOOKUP(L1247,Assumptions!$B$5:$C$11,2,FALSE)</f>
        <v>911.22100299999988</v>
      </c>
      <c r="L1247" s="39" t="s">
        <v>4889</v>
      </c>
      <c r="M1247" s="46">
        <f>DATE(YEAR(F1247),MONTH(F1247),1)</f>
        <v>44713</v>
      </c>
      <c r="N1247" s="47" t="str">
        <f>IF(B1247="",N1246,B1247)</f>
        <v>Glenmore Wealth plc</v>
      </c>
    </row>
    <row r="1248" spans="1:14" ht="15.75" x14ac:dyDescent="0.5">
      <c r="A1248" s="7"/>
      <c r="B1248" s="26"/>
      <c r="C1248" s="26"/>
      <c r="D1248" s="12">
        <v>77036.639999999999</v>
      </c>
      <c r="E1248" s="13" t="s">
        <v>1377</v>
      </c>
      <c r="F1248" s="27">
        <v>44799</v>
      </c>
      <c r="G1248" s="27">
        <v>44656</v>
      </c>
      <c r="H1248" s="14">
        <v>107521.86</v>
      </c>
      <c r="I1248" s="15">
        <v>10</v>
      </c>
      <c r="J1248" s="13" t="s">
        <v>300</v>
      </c>
      <c r="K1248" s="36">
        <f>D1248*VLOOKUP(L1248,Assumptions!$B$5:$C$11,2,FALSE)</f>
        <v>2642.3567519999997</v>
      </c>
      <c r="L1248" s="39" t="s">
        <v>4889</v>
      </c>
      <c r="M1248" s="46">
        <f>DATE(YEAR(F1248),MONTH(F1248),1)</f>
        <v>44774</v>
      </c>
      <c r="N1248" s="47" t="str">
        <f>IF(B1248="",N1247,B1248)</f>
        <v>Glenmore Wealth plc</v>
      </c>
    </row>
    <row r="1249" spans="1:14" ht="15.75" x14ac:dyDescent="0.5">
      <c r="A1249" s="7"/>
      <c r="B1249" s="26"/>
      <c r="C1249" s="26"/>
      <c r="D1249" s="12">
        <v>78377.740000000005</v>
      </c>
      <c r="E1249" s="13" t="s">
        <v>1378</v>
      </c>
      <c r="F1249" s="27">
        <v>44799</v>
      </c>
      <c r="G1249" s="27">
        <v>44656</v>
      </c>
      <c r="H1249" s="14">
        <v>107276.13</v>
      </c>
      <c r="I1249" s="15">
        <v>4</v>
      </c>
      <c r="J1249" s="13" t="s">
        <v>305</v>
      </c>
      <c r="K1249" s="36">
        <f>D1249*VLOOKUP(L1249,Assumptions!$B$5:$C$11,2,FALSE)</f>
        <v>2688.3564820000001</v>
      </c>
      <c r="L1249" s="39" t="s">
        <v>4889</v>
      </c>
      <c r="M1249" s="46">
        <f>DATE(YEAR(F1249),MONTH(F1249),1)</f>
        <v>44774</v>
      </c>
      <c r="N1249" s="47" t="str">
        <f>IF(B1249="",N1248,B1249)</f>
        <v>Glenmore Wealth plc</v>
      </c>
    </row>
    <row r="1250" spans="1:14" ht="15.75" x14ac:dyDescent="0.5">
      <c r="A1250" s="7"/>
      <c r="B1250" s="26"/>
      <c r="C1250" s="26"/>
      <c r="D1250" s="12">
        <v>60057.67</v>
      </c>
      <c r="E1250" s="13" t="s">
        <v>1379</v>
      </c>
      <c r="F1250" s="27">
        <v>44799</v>
      </c>
      <c r="G1250" s="27">
        <v>44656</v>
      </c>
      <c r="H1250" s="14">
        <v>115899.29</v>
      </c>
      <c r="I1250" s="15">
        <v>4</v>
      </c>
      <c r="J1250" s="13" t="s">
        <v>331</v>
      </c>
      <c r="K1250" s="36">
        <f>D1250*VLOOKUP(L1250,Assumptions!$B$5:$C$11,2,FALSE)</f>
        <v>2059.9780809999997</v>
      </c>
      <c r="L1250" s="39" t="s">
        <v>4889</v>
      </c>
      <c r="M1250" s="46">
        <f>DATE(YEAR(F1250),MONTH(F1250),1)</f>
        <v>44774</v>
      </c>
      <c r="N1250" s="47" t="str">
        <f>IF(B1250="",N1249,B1250)</f>
        <v>Glenmore Wealth plc</v>
      </c>
    </row>
    <row r="1251" spans="1:14" ht="15.75" x14ac:dyDescent="0.5">
      <c r="A1251" s="7"/>
      <c r="B1251" s="26"/>
      <c r="C1251" s="26"/>
      <c r="D1251" s="12">
        <v>62465.9</v>
      </c>
      <c r="E1251" s="13" t="s">
        <v>1380</v>
      </c>
      <c r="F1251" s="27">
        <v>44799</v>
      </c>
      <c r="G1251" s="27">
        <v>44656</v>
      </c>
      <c r="H1251" s="14">
        <v>162810.57999999999</v>
      </c>
      <c r="I1251" s="15">
        <v>4</v>
      </c>
      <c r="J1251" s="13" t="s">
        <v>301</v>
      </c>
      <c r="K1251" s="36">
        <f>D1251*VLOOKUP(L1251,Assumptions!$B$5:$C$11,2,FALSE)</f>
        <v>2142.5803699999997</v>
      </c>
      <c r="L1251" s="39" t="s">
        <v>4889</v>
      </c>
      <c r="M1251" s="46">
        <f>DATE(YEAR(F1251),MONTH(F1251),1)</f>
        <v>44774</v>
      </c>
      <c r="N1251" s="47" t="str">
        <f>IF(B1251="",N1250,B1251)</f>
        <v>Glenmore Wealth plc</v>
      </c>
    </row>
    <row r="1252" spans="1:14" ht="15.75" x14ac:dyDescent="0.5">
      <c r="A1252" s="7"/>
      <c r="B1252" s="26"/>
      <c r="C1252" s="26"/>
      <c r="D1252" s="12">
        <v>79021.070000000007</v>
      </c>
      <c r="E1252" s="13" t="s">
        <v>1381</v>
      </c>
      <c r="F1252" s="27">
        <v>44799</v>
      </c>
      <c r="G1252" s="27">
        <v>44656</v>
      </c>
      <c r="H1252" s="14">
        <v>155785.13</v>
      </c>
      <c r="I1252" s="15">
        <v>4</v>
      </c>
      <c r="J1252" s="13" t="s">
        <v>319</v>
      </c>
      <c r="K1252" s="36">
        <f>D1252*VLOOKUP(L1252,Assumptions!$B$5:$C$11,2,FALSE)</f>
        <v>2710.422701</v>
      </c>
      <c r="L1252" s="39" t="s">
        <v>4889</v>
      </c>
      <c r="M1252" s="46">
        <f>DATE(YEAR(F1252),MONTH(F1252),1)</f>
        <v>44774</v>
      </c>
      <c r="N1252" s="47" t="str">
        <f>IF(B1252="",N1251,B1252)</f>
        <v>Glenmore Wealth plc</v>
      </c>
    </row>
    <row r="1253" spans="1:14" ht="15.75" x14ac:dyDescent="0.5">
      <c r="A1253" s="7"/>
      <c r="B1253" s="26"/>
      <c r="C1253" s="26"/>
      <c r="D1253" s="12">
        <v>81425.39</v>
      </c>
      <c r="E1253" s="13" t="s">
        <v>1382</v>
      </c>
      <c r="F1253" s="27">
        <v>44799</v>
      </c>
      <c r="G1253" s="27">
        <v>44656</v>
      </c>
      <c r="H1253" s="14">
        <v>121672.57</v>
      </c>
      <c r="I1253" s="15">
        <v>4</v>
      </c>
      <c r="J1253" s="13" t="s">
        <v>320</v>
      </c>
      <c r="K1253" s="36">
        <f>D1253*VLOOKUP(L1253,Assumptions!$B$5:$C$11,2,FALSE)</f>
        <v>2792.8908769999998</v>
      </c>
      <c r="L1253" s="39" t="s">
        <v>4889</v>
      </c>
      <c r="M1253" s="46">
        <f>DATE(YEAR(F1253),MONTH(F1253),1)</f>
        <v>44774</v>
      </c>
      <c r="N1253" s="47" t="str">
        <f>IF(B1253="",N1252,B1253)</f>
        <v>Glenmore Wealth plc</v>
      </c>
    </row>
    <row r="1254" spans="1:14" ht="15.75" x14ac:dyDescent="0.5">
      <c r="A1254" s="7"/>
      <c r="B1254" s="26"/>
      <c r="C1254" s="26"/>
      <c r="D1254" s="12">
        <v>85097.82</v>
      </c>
      <c r="E1254" s="13" t="s">
        <v>1383</v>
      </c>
      <c r="F1254" s="27">
        <v>44799</v>
      </c>
      <c r="G1254" s="27">
        <v>44656</v>
      </c>
      <c r="H1254" s="14">
        <v>129561.14</v>
      </c>
      <c r="I1254" s="15">
        <v>1</v>
      </c>
      <c r="J1254" s="13" t="s">
        <v>310</v>
      </c>
      <c r="K1254" s="36">
        <f>D1254*VLOOKUP(L1254,Assumptions!$B$5:$C$11,2,FALSE)</f>
        <v>2918.8552260000001</v>
      </c>
      <c r="L1254" s="39" t="s">
        <v>4889</v>
      </c>
      <c r="M1254" s="46">
        <f>DATE(YEAR(F1254),MONTH(F1254),1)</f>
        <v>44774</v>
      </c>
      <c r="N1254" s="47" t="str">
        <f>IF(B1254="",N1253,B1254)</f>
        <v>Glenmore Wealth plc</v>
      </c>
    </row>
    <row r="1255" spans="1:14" ht="15.75" x14ac:dyDescent="0.5">
      <c r="A1255" s="7"/>
      <c r="B1255" s="26"/>
      <c r="C1255" s="26"/>
      <c r="D1255" s="12">
        <v>68598.350000000006</v>
      </c>
      <c r="E1255" s="13" t="s">
        <v>1384</v>
      </c>
      <c r="F1255" s="27">
        <v>44799</v>
      </c>
      <c r="G1255" s="27">
        <v>44656</v>
      </c>
      <c r="H1255" s="14">
        <v>113660.67</v>
      </c>
      <c r="I1255" s="15">
        <v>1</v>
      </c>
      <c r="J1255" s="13" t="s">
        <v>311</v>
      </c>
      <c r="K1255" s="36">
        <f>D1255*VLOOKUP(L1255,Assumptions!$B$5:$C$11,2,FALSE)</f>
        <v>2352.923405</v>
      </c>
      <c r="L1255" s="39" t="s">
        <v>4889</v>
      </c>
      <c r="M1255" s="46">
        <f>DATE(YEAR(F1255),MONTH(F1255),1)</f>
        <v>44774</v>
      </c>
      <c r="N1255" s="47" t="str">
        <f>IF(B1255="",N1254,B1255)</f>
        <v>Glenmore Wealth plc</v>
      </c>
    </row>
    <row r="1256" spans="1:14" ht="15.75" x14ac:dyDescent="0.5">
      <c r="A1256" s="7"/>
      <c r="B1256" s="26"/>
      <c r="C1256" s="26"/>
      <c r="D1256" s="12">
        <v>73849.740000000005</v>
      </c>
      <c r="E1256" s="13" t="s">
        <v>1385</v>
      </c>
      <c r="F1256" s="27">
        <v>44799</v>
      </c>
      <c r="G1256" s="27">
        <v>44656</v>
      </c>
      <c r="H1256" s="14">
        <v>152774.79999999999</v>
      </c>
      <c r="I1256" s="15">
        <v>1</v>
      </c>
      <c r="J1256" s="13" t="s">
        <v>309</v>
      </c>
      <c r="K1256" s="36">
        <f>D1256*VLOOKUP(L1256,Assumptions!$B$5:$C$11,2,FALSE)</f>
        <v>2533.0460819999998</v>
      </c>
      <c r="L1256" s="39" t="s">
        <v>4889</v>
      </c>
      <c r="M1256" s="46">
        <f>DATE(YEAR(F1256),MONTH(F1256),1)</f>
        <v>44774</v>
      </c>
      <c r="N1256" s="47" t="str">
        <f>IF(B1256="",N1255,B1256)</f>
        <v>Glenmore Wealth plc</v>
      </c>
    </row>
    <row r="1257" spans="1:14" ht="15.75" x14ac:dyDescent="0.5">
      <c r="A1257" s="7"/>
      <c r="B1257" s="26"/>
      <c r="C1257" s="26"/>
      <c r="D1257" s="12">
        <v>50799.92</v>
      </c>
      <c r="E1257" s="13" t="s">
        <v>1386</v>
      </c>
      <c r="F1257" s="27">
        <v>44799</v>
      </c>
      <c r="G1257" s="27">
        <v>44656</v>
      </c>
      <c r="H1257" s="14">
        <v>115010.01</v>
      </c>
      <c r="I1257" s="15">
        <v>1</v>
      </c>
      <c r="J1257" s="13" t="s">
        <v>318</v>
      </c>
      <c r="K1257" s="36">
        <f>D1257*VLOOKUP(L1257,Assumptions!$B$5:$C$11,2,FALSE)</f>
        <v>1742.4372559999997</v>
      </c>
      <c r="L1257" s="39" t="s">
        <v>4889</v>
      </c>
      <c r="M1257" s="46">
        <f>DATE(YEAR(F1257),MONTH(F1257),1)</f>
        <v>44774</v>
      </c>
      <c r="N1257" s="47" t="str">
        <f>IF(B1257="",N1256,B1257)</f>
        <v>Glenmore Wealth plc</v>
      </c>
    </row>
    <row r="1258" spans="1:14" ht="15.75" x14ac:dyDescent="0.5">
      <c r="A1258" s="7"/>
      <c r="B1258" s="26"/>
      <c r="C1258" s="26"/>
      <c r="D1258" s="12">
        <v>41476.75</v>
      </c>
      <c r="E1258" s="13" t="s">
        <v>1387</v>
      </c>
      <c r="F1258" s="27">
        <v>44712</v>
      </c>
      <c r="G1258" s="27">
        <v>44656</v>
      </c>
      <c r="H1258" s="14">
        <v>112327.53</v>
      </c>
      <c r="I1258" s="15">
        <v>8</v>
      </c>
      <c r="J1258" s="13" t="s">
        <v>301</v>
      </c>
      <c r="K1258" s="36">
        <f>D1258*VLOOKUP(L1258,Assumptions!$B$5:$C$11,2,FALSE)</f>
        <v>1422.652525</v>
      </c>
      <c r="L1258" s="39" t="s">
        <v>4889</v>
      </c>
      <c r="M1258" s="46">
        <f>DATE(YEAR(F1258),MONTH(F1258),1)</f>
        <v>44682</v>
      </c>
      <c r="N1258" s="47" t="str">
        <f>IF(B1258="",N1257,B1258)</f>
        <v>Glenmore Wealth plc</v>
      </c>
    </row>
    <row r="1259" spans="1:14" ht="15.75" x14ac:dyDescent="0.5">
      <c r="A1259" s="7"/>
      <c r="B1259" s="26"/>
      <c r="C1259" s="26"/>
      <c r="D1259" s="12">
        <v>30315.67</v>
      </c>
      <c r="E1259" s="13" t="s">
        <v>1388</v>
      </c>
      <c r="F1259" s="27">
        <v>44712</v>
      </c>
      <c r="G1259" s="27">
        <v>44656</v>
      </c>
      <c r="H1259" s="14">
        <v>164650.14000000001</v>
      </c>
      <c r="I1259" s="15">
        <v>8</v>
      </c>
      <c r="J1259" s="13" t="s">
        <v>319</v>
      </c>
      <c r="K1259" s="36">
        <f>D1259*VLOOKUP(L1259,Assumptions!$B$5:$C$11,2,FALSE)</f>
        <v>1039.8274809999998</v>
      </c>
      <c r="L1259" s="39" t="s">
        <v>4889</v>
      </c>
      <c r="M1259" s="46">
        <f>DATE(YEAR(F1259),MONTH(F1259),1)</f>
        <v>44682</v>
      </c>
      <c r="N1259" s="47" t="str">
        <f>IF(B1259="",N1258,B1259)</f>
        <v>Glenmore Wealth plc</v>
      </c>
    </row>
    <row r="1260" spans="1:14" ht="15.75" x14ac:dyDescent="0.5">
      <c r="A1260" s="7"/>
      <c r="B1260" s="26"/>
      <c r="C1260" s="26"/>
      <c r="D1260" s="12">
        <v>32112.7</v>
      </c>
      <c r="E1260" s="13" t="s">
        <v>1389</v>
      </c>
      <c r="F1260" s="27">
        <v>44712</v>
      </c>
      <c r="G1260" s="27">
        <v>44656</v>
      </c>
      <c r="H1260" s="14">
        <v>174973.18</v>
      </c>
      <c r="I1260" s="15">
        <v>8</v>
      </c>
      <c r="J1260" s="13" t="s">
        <v>320</v>
      </c>
      <c r="K1260" s="36">
        <f>D1260*VLOOKUP(L1260,Assumptions!$B$5:$C$11,2,FALSE)</f>
        <v>1101.46561</v>
      </c>
      <c r="L1260" s="39" t="s">
        <v>4889</v>
      </c>
      <c r="M1260" s="46">
        <f>DATE(YEAR(F1260),MONTH(F1260),1)</f>
        <v>44682</v>
      </c>
      <c r="N1260" s="47" t="str">
        <f>IF(B1260="",N1259,B1260)</f>
        <v>Glenmore Wealth plc</v>
      </c>
    </row>
    <row r="1261" spans="1:14" ht="15.75" x14ac:dyDescent="0.5">
      <c r="A1261" s="7"/>
      <c r="B1261" s="26"/>
      <c r="C1261" s="26"/>
      <c r="D1261" s="12">
        <v>27225.11</v>
      </c>
      <c r="E1261" s="13" t="s">
        <v>1390</v>
      </c>
      <c r="F1261" s="27">
        <v>44712</v>
      </c>
      <c r="G1261" s="27">
        <v>44656</v>
      </c>
      <c r="H1261" s="14">
        <v>124050.73</v>
      </c>
      <c r="I1261" s="15">
        <v>8</v>
      </c>
      <c r="J1261" s="13" t="s">
        <v>305</v>
      </c>
      <c r="K1261" s="36">
        <f>D1261*VLOOKUP(L1261,Assumptions!$B$5:$C$11,2,FALSE)</f>
        <v>933.82127299999991</v>
      </c>
      <c r="L1261" s="39" t="s">
        <v>4889</v>
      </c>
      <c r="M1261" s="46">
        <f>DATE(YEAR(F1261),MONTH(F1261),1)</f>
        <v>44682</v>
      </c>
      <c r="N1261" s="47" t="str">
        <f>IF(B1261="",N1260,B1261)</f>
        <v>Glenmore Wealth plc</v>
      </c>
    </row>
    <row r="1262" spans="1:14" ht="15.75" x14ac:dyDescent="0.5">
      <c r="A1262" s="7"/>
      <c r="B1262" s="26"/>
      <c r="C1262" s="26"/>
      <c r="D1262" s="12">
        <v>34131.9</v>
      </c>
      <c r="E1262" s="13" t="s">
        <v>1391</v>
      </c>
      <c r="F1262" s="27">
        <v>44712</v>
      </c>
      <c r="G1262" s="27">
        <v>44656</v>
      </c>
      <c r="H1262" s="14">
        <v>156672.59</v>
      </c>
      <c r="I1262" s="15">
        <v>5</v>
      </c>
      <c r="J1262" s="13" t="s">
        <v>300</v>
      </c>
      <c r="K1262" s="36">
        <f>D1262*VLOOKUP(L1262,Assumptions!$B$5:$C$11,2,FALSE)</f>
        <v>1170.72417</v>
      </c>
      <c r="L1262" s="39" t="s">
        <v>4889</v>
      </c>
      <c r="M1262" s="46">
        <f>DATE(YEAR(F1262),MONTH(F1262),1)</f>
        <v>44682</v>
      </c>
      <c r="N1262" s="47" t="str">
        <f>IF(B1262="",N1261,B1262)</f>
        <v>Glenmore Wealth plc</v>
      </c>
    </row>
    <row r="1263" spans="1:14" ht="15.75" x14ac:dyDescent="0.5">
      <c r="A1263" s="7"/>
      <c r="B1263" s="26"/>
      <c r="C1263" s="26"/>
      <c r="D1263" s="12">
        <v>23999.49</v>
      </c>
      <c r="E1263" s="13" t="s">
        <v>1392</v>
      </c>
      <c r="F1263" s="27">
        <v>45099</v>
      </c>
      <c r="G1263" s="27">
        <v>44868</v>
      </c>
      <c r="H1263" s="14">
        <v>140533.29999999999</v>
      </c>
      <c r="I1263" s="15">
        <v>3</v>
      </c>
      <c r="J1263" s="13" t="s">
        <v>300</v>
      </c>
      <c r="K1263" s="36">
        <f>D1263*VLOOKUP(L1263,Assumptions!$B$5:$C$11,2,FALSE)</f>
        <v>823.18250699999999</v>
      </c>
      <c r="L1263" s="39" t="s">
        <v>4889</v>
      </c>
      <c r="M1263" s="46">
        <f>DATE(YEAR(F1263),MONTH(F1263),1)</f>
        <v>45078</v>
      </c>
      <c r="N1263" s="47" t="str">
        <f>IF(B1263="",N1262,B1263)</f>
        <v>Glenmore Wealth plc</v>
      </c>
    </row>
    <row r="1264" spans="1:14" ht="15.75" x14ac:dyDescent="0.5">
      <c r="A1264" s="7"/>
      <c r="B1264" s="26"/>
      <c r="C1264" s="26"/>
      <c r="D1264" s="12">
        <v>19919.32</v>
      </c>
      <c r="E1264" s="13" t="s">
        <v>1393</v>
      </c>
      <c r="F1264" s="27">
        <v>45099</v>
      </c>
      <c r="G1264" s="27">
        <v>44868</v>
      </c>
      <c r="H1264" s="14">
        <v>115832.11</v>
      </c>
      <c r="I1264" s="15">
        <v>13</v>
      </c>
      <c r="J1264" s="13" t="s">
        <v>305</v>
      </c>
      <c r="K1264" s="36">
        <f>D1264*VLOOKUP(L1264,Assumptions!$B$5:$C$11,2,FALSE)</f>
        <v>683.23267599999997</v>
      </c>
      <c r="L1264" s="39" t="s">
        <v>4889</v>
      </c>
      <c r="M1264" s="46">
        <f>DATE(YEAR(F1264),MONTH(F1264),1)</f>
        <v>45078</v>
      </c>
      <c r="N1264" s="47" t="str">
        <f>IF(B1264="",N1263,B1264)</f>
        <v>Glenmore Wealth plc</v>
      </c>
    </row>
    <row r="1265" spans="1:14" ht="15.75" x14ac:dyDescent="0.5">
      <c r="A1265" s="7"/>
      <c r="B1265" s="26"/>
      <c r="C1265" s="26"/>
      <c r="D1265" s="12">
        <v>18135.75</v>
      </c>
      <c r="E1265" s="13" t="s">
        <v>1394</v>
      </c>
      <c r="F1265" s="27">
        <v>45099</v>
      </c>
      <c r="G1265" s="27">
        <v>44868</v>
      </c>
      <c r="H1265" s="14">
        <v>149792.48000000001</v>
      </c>
      <c r="I1265" s="15">
        <v>1</v>
      </c>
      <c r="J1265" s="13" t="s">
        <v>304</v>
      </c>
      <c r="K1265" s="36">
        <f>D1265*VLOOKUP(L1265,Assumptions!$B$5:$C$11,2,FALSE)</f>
        <v>622.05622499999993</v>
      </c>
      <c r="L1265" s="39" t="s">
        <v>4889</v>
      </c>
      <c r="M1265" s="46">
        <f>DATE(YEAR(F1265),MONTH(F1265),1)</f>
        <v>45078</v>
      </c>
      <c r="N1265" s="47" t="str">
        <f>IF(B1265="",N1264,B1265)</f>
        <v>Glenmore Wealth plc</v>
      </c>
    </row>
    <row r="1266" spans="1:14" ht="15.75" x14ac:dyDescent="0.5">
      <c r="A1266" s="7"/>
      <c r="B1266" s="26"/>
      <c r="C1266" s="26"/>
      <c r="D1266" s="12">
        <v>28965.19</v>
      </c>
      <c r="E1266" s="13" t="s">
        <v>1395</v>
      </c>
      <c r="F1266" s="27">
        <v>45099</v>
      </c>
      <c r="G1266" s="27">
        <v>44868</v>
      </c>
      <c r="H1266" s="14">
        <v>129460.18</v>
      </c>
      <c r="I1266" s="15">
        <v>13</v>
      </c>
      <c r="J1266" s="13" t="s">
        <v>301</v>
      </c>
      <c r="K1266" s="36">
        <f>D1266*VLOOKUP(L1266,Assumptions!$B$5:$C$11,2,FALSE)</f>
        <v>993.50601699999993</v>
      </c>
      <c r="L1266" s="39" t="s">
        <v>4889</v>
      </c>
      <c r="M1266" s="46">
        <f>DATE(YEAR(F1266),MONTH(F1266),1)</f>
        <v>45078</v>
      </c>
      <c r="N1266" s="47" t="str">
        <f>IF(B1266="",N1265,B1266)</f>
        <v>Glenmore Wealth plc</v>
      </c>
    </row>
    <row r="1267" spans="1:14" ht="15.75" x14ac:dyDescent="0.5">
      <c r="A1267" s="7"/>
      <c r="B1267" s="26"/>
      <c r="C1267" s="26"/>
      <c r="D1267" s="12">
        <v>28570.92</v>
      </c>
      <c r="E1267" s="13" t="s">
        <v>1396</v>
      </c>
      <c r="F1267" s="27">
        <v>45099</v>
      </c>
      <c r="G1267" s="27">
        <v>44868</v>
      </c>
      <c r="H1267" s="14">
        <v>141627.43</v>
      </c>
      <c r="I1267" s="15">
        <v>1</v>
      </c>
      <c r="J1267" s="13" t="s">
        <v>311</v>
      </c>
      <c r="K1267" s="36">
        <f>D1267*VLOOKUP(L1267,Assumptions!$B$5:$C$11,2,FALSE)</f>
        <v>979.98255599999982</v>
      </c>
      <c r="L1267" s="39" t="s">
        <v>4889</v>
      </c>
      <c r="M1267" s="46">
        <f>DATE(YEAR(F1267),MONTH(F1267),1)</f>
        <v>45078</v>
      </c>
      <c r="N1267" s="47" t="str">
        <f>IF(B1267="",N1266,B1267)</f>
        <v>Glenmore Wealth plc</v>
      </c>
    </row>
    <row r="1268" spans="1:14" ht="15.75" x14ac:dyDescent="0.5">
      <c r="A1268" s="7"/>
      <c r="B1268" s="26"/>
      <c r="C1268" s="26"/>
      <c r="D1268" s="12">
        <v>25475.09</v>
      </c>
      <c r="E1268" s="13" t="s">
        <v>1397</v>
      </c>
      <c r="F1268" s="27">
        <v>45099</v>
      </c>
      <c r="G1268" s="27">
        <v>44868</v>
      </c>
      <c r="H1268" s="14">
        <v>173632.71</v>
      </c>
      <c r="I1268" s="15">
        <v>1</v>
      </c>
      <c r="J1268" s="13" t="s">
        <v>310</v>
      </c>
      <c r="K1268" s="36">
        <f>D1268*VLOOKUP(L1268,Assumptions!$B$5:$C$11,2,FALSE)</f>
        <v>873.79558699999995</v>
      </c>
      <c r="L1268" s="39" t="s">
        <v>4889</v>
      </c>
      <c r="M1268" s="46">
        <f>DATE(YEAR(F1268),MONTH(F1268),1)</f>
        <v>45078</v>
      </c>
      <c r="N1268" s="47" t="str">
        <f>IF(B1268="",N1267,B1268)</f>
        <v>Glenmore Wealth plc</v>
      </c>
    </row>
    <row r="1269" spans="1:14" ht="15.75" x14ac:dyDescent="0.5">
      <c r="A1269" s="7"/>
      <c r="B1269" s="26"/>
      <c r="C1269" s="26"/>
      <c r="D1269" s="12">
        <v>19011.310000000001</v>
      </c>
      <c r="E1269" s="13" t="s">
        <v>1398</v>
      </c>
      <c r="F1269" s="27">
        <v>45099</v>
      </c>
      <c r="G1269" s="27">
        <v>44868</v>
      </c>
      <c r="H1269" s="14">
        <v>131957.06</v>
      </c>
      <c r="I1269" s="15">
        <v>1</v>
      </c>
      <c r="J1269" s="13" t="s">
        <v>318</v>
      </c>
      <c r="K1269" s="36">
        <f>D1269*VLOOKUP(L1269,Assumptions!$B$5:$C$11,2,FALSE)</f>
        <v>652.08793300000002</v>
      </c>
      <c r="L1269" s="39" t="s">
        <v>4889</v>
      </c>
      <c r="M1269" s="46">
        <f>DATE(YEAR(F1269),MONTH(F1269),1)</f>
        <v>45078</v>
      </c>
      <c r="N1269" s="47" t="str">
        <f>IF(B1269="",N1268,B1269)</f>
        <v>Glenmore Wealth plc</v>
      </c>
    </row>
    <row r="1270" spans="1:14" ht="15.75" x14ac:dyDescent="0.5">
      <c r="A1270" s="7"/>
      <c r="B1270" s="26"/>
      <c r="C1270" s="26"/>
      <c r="D1270" s="12">
        <v>20373.560000000001</v>
      </c>
      <c r="E1270" s="13" t="s">
        <v>1399</v>
      </c>
      <c r="F1270" s="27">
        <v>45099</v>
      </c>
      <c r="G1270" s="27">
        <v>44868</v>
      </c>
      <c r="H1270" s="14">
        <v>128090.69</v>
      </c>
      <c r="I1270" s="15">
        <v>1</v>
      </c>
      <c r="J1270" s="13" t="s">
        <v>309</v>
      </c>
      <c r="K1270" s="36">
        <f>D1270*VLOOKUP(L1270,Assumptions!$B$5:$C$11,2,FALSE)</f>
        <v>698.81310799999994</v>
      </c>
      <c r="L1270" s="39" t="s">
        <v>4889</v>
      </c>
      <c r="M1270" s="46">
        <f>DATE(YEAR(F1270),MONTH(F1270),1)</f>
        <v>45078</v>
      </c>
      <c r="N1270" s="47" t="str">
        <f>IF(B1270="",N1269,B1270)</f>
        <v>Glenmore Wealth plc</v>
      </c>
    </row>
    <row r="1271" spans="1:14" ht="15.75" x14ac:dyDescent="0.5">
      <c r="A1271" s="7"/>
      <c r="B1271" s="26"/>
      <c r="C1271" s="26"/>
      <c r="D1271" s="12">
        <v>48738.02</v>
      </c>
      <c r="E1271" s="13" t="s">
        <v>1400</v>
      </c>
      <c r="F1271" s="27">
        <v>45142</v>
      </c>
      <c r="G1271" s="27">
        <v>44999</v>
      </c>
      <c r="H1271" s="14">
        <v>131938.26</v>
      </c>
      <c r="I1271" s="15">
        <v>5</v>
      </c>
      <c r="J1271" s="13" t="s">
        <v>300</v>
      </c>
      <c r="K1271" s="36">
        <f>D1271*VLOOKUP(L1271,Assumptions!$B$5:$C$11,2,FALSE)</f>
        <v>1671.7140859999997</v>
      </c>
      <c r="L1271" s="39" t="s">
        <v>4889</v>
      </c>
      <c r="M1271" s="46">
        <f>DATE(YEAR(F1271),MONTH(F1271),1)</f>
        <v>45139</v>
      </c>
      <c r="N1271" s="47" t="str">
        <f>IF(B1271="",N1270,B1271)</f>
        <v>Glenmore Wealth plc</v>
      </c>
    </row>
    <row r="1272" spans="1:14" ht="15.75" x14ac:dyDescent="0.5">
      <c r="A1272" s="7"/>
      <c r="B1272" s="26"/>
      <c r="C1272" s="26"/>
      <c r="D1272" s="12">
        <v>34557.29</v>
      </c>
      <c r="E1272" s="13" t="s">
        <v>1401</v>
      </c>
      <c r="F1272" s="27">
        <v>45142</v>
      </c>
      <c r="G1272" s="27">
        <v>44999</v>
      </c>
      <c r="H1272" s="14">
        <v>157735.65</v>
      </c>
      <c r="I1272" s="15">
        <v>7</v>
      </c>
      <c r="J1272" s="13" t="s">
        <v>301</v>
      </c>
      <c r="K1272" s="36">
        <f>D1272*VLOOKUP(L1272,Assumptions!$B$5:$C$11,2,FALSE)</f>
        <v>1185.3150469999998</v>
      </c>
      <c r="L1272" s="39" t="s">
        <v>4889</v>
      </c>
      <c r="M1272" s="46">
        <f>DATE(YEAR(F1272),MONTH(F1272),1)</f>
        <v>45139</v>
      </c>
      <c r="N1272" s="47" t="str">
        <f>IF(B1272="",N1271,B1272)</f>
        <v>Glenmore Wealth plc</v>
      </c>
    </row>
    <row r="1273" spans="1:14" ht="15.75" x14ac:dyDescent="0.5">
      <c r="A1273" s="7"/>
      <c r="B1273" s="26"/>
      <c r="C1273" s="26"/>
      <c r="D1273" s="12">
        <v>35929.160000000003</v>
      </c>
      <c r="E1273" s="13" t="s">
        <v>1402</v>
      </c>
      <c r="F1273" s="27">
        <v>45142</v>
      </c>
      <c r="G1273" s="27">
        <v>44999</v>
      </c>
      <c r="H1273" s="14">
        <v>178498.84</v>
      </c>
      <c r="I1273" s="15">
        <v>6</v>
      </c>
      <c r="J1273" s="13" t="s">
        <v>304</v>
      </c>
      <c r="K1273" s="36">
        <f>D1273*VLOOKUP(L1273,Assumptions!$B$5:$C$11,2,FALSE)</f>
        <v>1232.3701880000001</v>
      </c>
      <c r="L1273" s="39" t="s">
        <v>4889</v>
      </c>
      <c r="M1273" s="46">
        <f>DATE(YEAR(F1273),MONTH(F1273),1)</f>
        <v>45139</v>
      </c>
      <c r="N1273" s="47" t="str">
        <f>IF(B1273="",N1272,B1273)</f>
        <v>Glenmore Wealth plc</v>
      </c>
    </row>
    <row r="1274" spans="1:14" ht="15.75" x14ac:dyDescent="0.5">
      <c r="A1274" s="7"/>
      <c r="B1274" s="26"/>
      <c r="C1274" s="26"/>
      <c r="D1274" s="12">
        <v>53478.2</v>
      </c>
      <c r="E1274" s="13" t="s">
        <v>1403</v>
      </c>
      <c r="F1274" s="27">
        <v>45142</v>
      </c>
      <c r="G1274" s="27">
        <v>44999</v>
      </c>
      <c r="H1274" s="14">
        <v>133461.31</v>
      </c>
      <c r="I1274" s="15">
        <v>6</v>
      </c>
      <c r="J1274" s="13" t="s">
        <v>305</v>
      </c>
      <c r="K1274" s="36">
        <f>D1274*VLOOKUP(L1274,Assumptions!$B$5:$C$11,2,FALSE)</f>
        <v>1834.3022599999997</v>
      </c>
      <c r="L1274" s="39" t="s">
        <v>4889</v>
      </c>
      <c r="M1274" s="46">
        <f>DATE(YEAR(F1274),MONTH(F1274),1)</f>
        <v>45139</v>
      </c>
      <c r="N1274" s="47" t="str">
        <f>IF(B1274="",N1273,B1274)</f>
        <v>Glenmore Wealth plc</v>
      </c>
    </row>
    <row r="1275" spans="1:14" ht="15.75" x14ac:dyDescent="0.5">
      <c r="A1275" s="7"/>
      <c r="B1275" s="26"/>
      <c r="C1275" s="26"/>
      <c r="D1275" s="12">
        <v>47015.06</v>
      </c>
      <c r="E1275" s="13" t="s">
        <v>1404</v>
      </c>
      <c r="F1275" s="27">
        <v>45142</v>
      </c>
      <c r="G1275" s="27">
        <v>44999</v>
      </c>
      <c r="H1275" s="14">
        <v>109854.17</v>
      </c>
      <c r="I1275" s="15">
        <v>6</v>
      </c>
      <c r="J1275" s="13" t="s">
        <v>319</v>
      </c>
      <c r="K1275" s="36">
        <f>D1275*VLOOKUP(L1275,Assumptions!$B$5:$C$11,2,FALSE)</f>
        <v>1612.6165579999997</v>
      </c>
      <c r="L1275" s="39" t="s">
        <v>4889</v>
      </c>
      <c r="M1275" s="46">
        <f>DATE(YEAR(F1275),MONTH(F1275),1)</f>
        <v>45139</v>
      </c>
      <c r="N1275" s="47" t="str">
        <f>IF(B1275="",N1274,B1275)</f>
        <v>Glenmore Wealth plc</v>
      </c>
    </row>
    <row r="1276" spans="1:14" ht="15.75" x14ac:dyDescent="0.5">
      <c r="A1276" s="7"/>
      <c r="B1276" s="26"/>
      <c r="C1276" s="26"/>
      <c r="D1276" s="12">
        <v>51359.31</v>
      </c>
      <c r="E1276" s="13" t="s">
        <v>1405</v>
      </c>
      <c r="F1276" s="27">
        <v>45142</v>
      </c>
      <c r="G1276" s="27">
        <v>44999</v>
      </c>
      <c r="H1276" s="14">
        <v>134364.10999999999</v>
      </c>
      <c r="I1276" s="15">
        <v>1</v>
      </c>
      <c r="J1276" s="13" t="s">
        <v>312</v>
      </c>
      <c r="K1276" s="36">
        <f>D1276*VLOOKUP(L1276,Assumptions!$B$5:$C$11,2,FALSE)</f>
        <v>1761.6243329999998</v>
      </c>
      <c r="L1276" s="39" t="s">
        <v>4889</v>
      </c>
      <c r="M1276" s="46">
        <f>DATE(YEAR(F1276),MONTH(F1276),1)</f>
        <v>45139</v>
      </c>
      <c r="N1276" s="47" t="str">
        <f>IF(B1276="",N1275,B1276)</f>
        <v>Glenmore Wealth plc</v>
      </c>
    </row>
    <row r="1277" spans="1:14" ht="15.75" x14ac:dyDescent="0.5">
      <c r="A1277" s="7"/>
      <c r="B1277" s="26"/>
      <c r="C1277" s="26"/>
      <c r="D1277" s="12">
        <v>52884.43</v>
      </c>
      <c r="E1277" s="13" t="s">
        <v>1406</v>
      </c>
      <c r="F1277" s="27">
        <v>45142</v>
      </c>
      <c r="G1277" s="27">
        <v>44999</v>
      </c>
      <c r="H1277" s="14">
        <v>125190.86</v>
      </c>
      <c r="I1277" s="15">
        <v>1</v>
      </c>
      <c r="J1277" s="13" t="s">
        <v>311</v>
      </c>
      <c r="K1277" s="36">
        <f>D1277*VLOOKUP(L1277,Assumptions!$B$5:$C$11,2,FALSE)</f>
        <v>1813.9359489999999</v>
      </c>
      <c r="L1277" s="39" t="s">
        <v>4889</v>
      </c>
      <c r="M1277" s="46">
        <f>DATE(YEAR(F1277),MONTH(F1277),1)</f>
        <v>45139</v>
      </c>
      <c r="N1277" s="47" t="str">
        <f>IF(B1277="",N1276,B1277)</f>
        <v>Glenmore Wealth plc</v>
      </c>
    </row>
    <row r="1278" spans="1:14" ht="15.75" x14ac:dyDescent="0.5">
      <c r="A1278" s="7"/>
      <c r="B1278" s="26"/>
      <c r="C1278" s="26"/>
      <c r="D1278" s="12">
        <v>44982.2</v>
      </c>
      <c r="E1278" s="13" t="s">
        <v>1407</v>
      </c>
      <c r="F1278" s="27">
        <v>45142</v>
      </c>
      <c r="G1278" s="27">
        <v>44999</v>
      </c>
      <c r="H1278" s="14">
        <v>115992.94</v>
      </c>
      <c r="I1278" s="15">
        <v>1</v>
      </c>
      <c r="J1278" s="13" t="s">
        <v>310</v>
      </c>
      <c r="K1278" s="36">
        <f>D1278*VLOOKUP(L1278,Assumptions!$B$5:$C$11,2,FALSE)</f>
        <v>1542.8894599999999</v>
      </c>
      <c r="L1278" s="39" t="s">
        <v>4889</v>
      </c>
      <c r="M1278" s="46">
        <f>DATE(YEAR(F1278),MONTH(F1278),1)</f>
        <v>45139</v>
      </c>
      <c r="N1278" s="47" t="str">
        <f>IF(B1278="",N1277,B1278)</f>
        <v>Glenmore Wealth plc</v>
      </c>
    </row>
    <row r="1279" spans="1:14" ht="15.75" x14ac:dyDescent="0.5">
      <c r="A1279" s="7"/>
      <c r="B1279" s="26"/>
      <c r="C1279" s="26"/>
      <c r="D1279" s="12">
        <v>39746.959999999999</v>
      </c>
      <c r="E1279" s="13" t="s">
        <v>1408</v>
      </c>
      <c r="F1279" s="27">
        <v>45142</v>
      </c>
      <c r="G1279" s="27">
        <v>44999</v>
      </c>
      <c r="H1279" s="14">
        <v>121546.34</v>
      </c>
      <c r="I1279" s="15">
        <v>1</v>
      </c>
      <c r="J1279" s="13" t="s">
        <v>318</v>
      </c>
      <c r="K1279" s="36">
        <f>D1279*VLOOKUP(L1279,Assumptions!$B$5:$C$11,2,FALSE)</f>
        <v>1363.3207279999999</v>
      </c>
      <c r="L1279" s="39" t="s">
        <v>4889</v>
      </c>
      <c r="M1279" s="46">
        <f>DATE(YEAR(F1279),MONTH(F1279),1)</f>
        <v>45139</v>
      </c>
      <c r="N1279" s="47" t="str">
        <f>IF(B1279="",N1278,B1279)</f>
        <v>Glenmore Wealth plc</v>
      </c>
    </row>
    <row r="1280" spans="1:14" ht="15.75" x14ac:dyDescent="0.5">
      <c r="A1280" s="7"/>
      <c r="B1280" s="26"/>
      <c r="C1280" s="26"/>
      <c r="D1280" s="12">
        <v>32369.17</v>
      </c>
      <c r="E1280" s="13" t="s">
        <v>1409</v>
      </c>
      <c r="F1280" s="27">
        <v>45142</v>
      </c>
      <c r="G1280" s="27">
        <v>44999</v>
      </c>
      <c r="H1280" s="14">
        <v>127828.13</v>
      </c>
      <c r="I1280" s="15">
        <v>1</v>
      </c>
      <c r="J1280" s="13" t="s">
        <v>309</v>
      </c>
      <c r="K1280" s="36">
        <f>D1280*VLOOKUP(L1280,Assumptions!$B$5:$C$11,2,FALSE)</f>
        <v>1110.2625309999999</v>
      </c>
      <c r="L1280" s="39" t="s">
        <v>4889</v>
      </c>
      <c r="M1280" s="46">
        <f>DATE(YEAR(F1280),MONTH(F1280),1)</f>
        <v>45139</v>
      </c>
      <c r="N1280" s="47" t="str">
        <f>IF(B1280="",N1279,B1280)</f>
        <v>Glenmore Wealth plc</v>
      </c>
    </row>
    <row r="1281" spans="1:14" ht="15.75" x14ac:dyDescent="0.5">
      <c r="A1281" s="7"/>
      <c r="B1281" s="26"/>
      <c r="C1281" s="26"/>
      <c r="D1281" s="12">
        <v>1514.05</v>
      </c>
      <c r="E1281" s="13" t="s">
        <v>1410</v>
      </c>
      <c r="F1281" s="27">
        <v>45058</v>
      </c>
      <c r="G1281" s="27">
        <v>45057</v>
      </c>
      <c r="H1281" s="14">
        <v>139944.21</v>
      </c>
      <c r="I1281" s="15">
        <v>1</v>
      </c>
      <c r="J1281" s="13" t="s">
        <v>301</v>
      </c>
      <c r="K1281" s="36">
        <f>D1281*VLOOKUP(L1281,Assumptions!$B$5:$C$11,2,FALSE)</f>
        <v>51.931914999999996</v>
      </c>
      <c r="L1281" s="39" t="s">
        <v>4889</v>
      </c>
      <c r="M1281" s="46">
        <f>DATE(YEAR(F1281),MONTH(F1281),1)</f>
        <v>45047</v>
      </c>
      <c r="N1281" s="47" t="str">
        <f>IF(B1281="",N1280,B1281)</f>
        <v>Glenmore Wealth plc</v>
      </c>
    </row>
    <row r="1282" spans="1:14" ht="15.75" x14ac:dyDescent="0.5">
      <c r="A1282" s="7"/>
      <c r="B1282" s="26"/>
      <c r="C1282" s="26"/>
      <c r="D1282" s="12">
        <v>1147.73</v>
      </c>
      <c r="E1282" s="13" t="s">
        <v>1410</v>
      </c>
      <c r="F1282" s="27">
        <v>45058</v>
      </c>
      <c r="G1282" s="27">
        <v>45057</v>
      </c>
      <c r="H1282" s="14">
        <v>110718.53</v>
      </c>
      <c r="I1282" s="15">
        <v>1</v>
      </c>
      <c r="J1282" s="13" t="s">
        <v>301</v>
      </c>
      <c r="K1282" s="36">
        <f>D1282*VLOOKUP(L1282,Assumptions!$B$5:$C$11,2,FALSE)</f>
        <v>39.367138999999995</v>
      </c>
      <c r="L1282" s="39" t="s">
        <v>4889</v>
      </c>
      <c r="M1282" s="46">
        <f>DATE(YEAR(F1282),MONTH(F1282),1)</f>
        <v>45047</v>
      </c>
      <c r="N1282" s="47" t="str">
        <f>IF(B1282="",N1281,B1282)</f>
        <v>Glenmore Wealth plc</v>
      </c>
    </row>
    <row r="1283" spans="1:14" ht="15.75" x14ac:dyDescent="0.5">
      <c r="A1283" s="7"/>
      <c r="B1283" s="26"/>
      <c r="C1283" s="26"/>
      <c r="D1283" s="12">
        <v>945.71</v>
      </c>
      <c r="E1283" s="13" t="s">
        <v>1410</v>
      </c>
      <c r="F1283" s="27">
        <v>45058</v>
      </c>
      <c r="G1283" s="27">
        <v>45057</v>
      </c>
      <c r="H1283" s="14">
        <v>106697.4</v>
      </c>
      <c r="I1283" s="15">
        <v>1</v>
      </c>
      <c r="J1283" s="13" t="s">
        <v>301</v>
      </c>
      <c r="K1283" s="36">
        <f>D1283*VLOOKUP(L1283,Assumptions!$B$5:$C$11,2,FALSE)</f>
        <v>32.437852999999997</v>
      </c>
      <c r="L1283" s="39" t="s">
        <v>4889</v>
      </c>
      <c r="M1283" s="46">
        <f>DATE(YEAR(F1283),MONTH(F1283),1)</f>
        <v>45047</v>
      </c>
      <c r="N1283" s="47" t="str">
        <f>IF(B1283="",N1282,B1283)</f>
        <v>Glenmore Wealth plc</v>
      </c>
    </row>
    <row r="1284" spans="1:14" ht="15.75" x14ac:dyDescent="0.5">
      <c r="A1284" s="7"/>
      <c r="B1284" s="26"/>
      <c r="C1284" s="26"/>
      <c r="D1284" s="12">
        <v>18963.47</v>
      </c>
      <c r="E1284" s="13" t="s">
        <v>1411</v>
      </c>
      <c r="F1284" s="27">
        <v>45455</v>
      </c>
      <c r="G1284" s="27">
        <v>45302</v>
      </c>
      <c r="H1284" s="14">
        <v>170214.87</v>
      </c>
      <c r="I1284" s="15">
        <v>13</v>
      </c>
      <c r="J1284" s="13" t="s">
        <v>301</v>
      </c>
      <c r="K1284" s="36">
        <f>D1284*VLOOKUP(L1284,Assumptions!$B$5:$C$11,2,FALSE)</f>
        <v>650.44702099999995</v>
      </c>
      <c r="L1284" s="39" t="s">
        <v>4889</v>
      </c>
      <c r="M1284" s="46">
        <f>DATE(YEAR(F1284),MONTH(F1284),1)</f>
        <v>45444</v>
      </c>
      <c r="N1284" s="47" t="str">
        <f>IF(B1284="",N1283,B1284)</f>
        <v>Glenmore Wealth plc</v>
      </c>
    </row>
    <row r="1285" spans="1:14" ht="15.75" x14ac:dyDescent="0.5">
      <c r="A1285" s="7"/>
      <c r="B1285" s="26"/>
      <c r="C1285" s="26"/>
      <c r="D1285" s="12">
        <v>21310.04</v>
      </c>
      <c r="E1285" s="13" t="s">
        <v>1412</v>
      </c>
      <c r="F1285" s="27">
        <v>45455</v>
      </c>
      <c r="G1285" s="27">
        <v>45302</v>
      </c>
      <c r="H1285" s="14">
        <v>148158.03</v>
      </c>
      <c r="I1285" s="15">
        <v>3</v>
      </c>
      <c r="J1285" s="13" t="s">
        <v>300</v>
      </c>
      <c r="K1285" s="36">
        <f>D1285*VLOOKUP(L1285,Assumptions!$B$5:$C$11,2,FALSE)</f>
        <v>730.93437199999994</v>
      </c>
      <c r="L1285" s="39" t="s">
        <v>4889</v>
      </c>
      <c r="M1285" s="46">
        <f>DATE(YEAR(F1285),MONTH(F1285),1)</f>
        <v>45444</v>
      </c>
      <c r="N1285" s="47" t="str">
        <f>IF(B1285="",N1284,B1285)</f>
        <v>Glenmore Wealth plc</v>
      </c>
    </row>
    <row r="1286" spans="1:14" ht="15.75" x14ac:dyDescent="0.5">
      <c r="A1286" s="7"/>
      <c r="B1286" s="26"/>
      <c r="C1286" s="26"/>
      <c r="D1286" s="12">
        <v>20199.5</v>
      </c>
      <c r="E1286" s="13" t="s">
        <v>1413</v>
      </c>
      <c r="F1286" s="27">
        <v>45455</v>
      </c>
      <c r="G1286" s="27">
        <v>45302</v>
      </c>
      <c r="H1286" s="14">
        <v>174019.72</v>
      </c>
      <c r="I1286" s="15">
        <v>13</v>
      </c>
      <c r="J1286" s="13" t="s">
        <v>305</v>
      </c>
      <c r="K1286" s="36">
        <f>D1286*VLOOKUP(L1286,Assumptions!$B$5:$C$11,2,FALSE)</f>
        <v>692.84285</v>
      </c>
      <c r="L1286" s="39" t="s">
        <v>4889</v>
      </c>
      <c r="M1286" s="46">
        <f>DATE(YEAR(F1286),MONTH(F1286),1)</f>
        <v>45444</v>
      </c>
      <c r="N1286" s="47" t="str">
        <f>IF(B1286="",N1285,B1286)</f>
        <v>Glenmore Wealth plc</v>
      </c>
    </row>
    <row r="1287" spans="1:14" ht="15.75" x14ac:dyDescent="0.5">
      <c r="A1287" s="7"/>
      <c r="B1287" s="26"/>
      <c r="C1287" s="26"/>
      <c r="D1287" s="12">
        <v>26433.97</v>
      </c>
      <c r="E1287" s="13" t="s">
        <v>1414</v>
      </c>
      <c r="F1287" s="27">
        <v>45455</v>
      </c>
      <c r="G1287" s="27">
        <v>45302</v>
      </c>
      <c r="H1287" s="14">
        <v>137778.48000000001</v>
      </c>
      <c r="I1287" s="15">
        <v>1</v>
      </c>
      <c r="J1287" s="13" t="s">
        <v>304</v>
      </c>
      <c r="K1287" s="36">
        <f>D1287*VLOOKUP(L1287,Assumptions!$B$5:$C$11,2,FALSE)</f>
        <v>906.68517099999997</v>
      </c>
      <c r="L1287" s="39" t="s">
        <v>4889</v>
      </c>
      <c r="M1287" s="46">
        <f>DATE(YEAR(F1287),MONTH(F1287),1)</f>
        <v>45444</v>
      </c>
      <c r="N1287" s="47" t="str">
        <f>IF(B1287="",N1286,B1287)</f>
        <v>Glenmore Wealth plc</v>
      </c>
    </row>
    <row r="1288" spans="1:14" ht="15.75" x14ac:dyDescent="0.5">
      <c r="A1288" s="7"/>
      <c r="B1288" s="26"/>
      <c r="C1288" s="26"/>
      <c r="D1288" s="12">
        <v>23880.13</v>
      </c>
      <c r="E1288" s="13" t="s">
        <v>1415</v>
      </c>
      <c r="F1288" s="27">
        <v>45455</v>
      </c>
      <c r="G1288" s="27">
        <v>45302</v>
      </c>
      <c r="H1288" s="14">
        <v>152767.43</v>
      </c>
      <c r="I1288" s="15">
        <v>13</v>
      </c>
      <c r="J1288" s="13" t="s">
        <v>336</v>
      </c>
      <c r="K1288" s="36">
        <f>D1288*VLOOKUP(L1288,Assumptions!$B$5:$C$11,2,FALSE)</f>
        <v>819.08845899999994</v>
      </c>
      <c r="L1288" s="39" t="s">
        <v>4889</v>
      </c>
      <c r="M1288" s="46">
        <f>DATE(YEAR(F1288),MONTH(F1288),1)</f>
        <v>45444</v>
      </c>
      <c r="N1288" s="47" t="str">
        <f>IF(B1288="",N1287,B1288)</f>
        <v>Glenmore Wealth plc</v>
      </c>
    </row>
    <row r="1289" spans="1:14" ht="15.75" x14ac:dyDescent="0.5">
      <c r="A1289" s="7"/>
      <c r="B1289" s="26"/>
      <c r="C1289" s="26"/>
      <c r="D1289" s="12">
        <v>20716.36</v>
      </c>
      <c r="E1289" s="13" t="s">
        <v>1416</v>
      </c>
      <c r="F1289" s="27">
        <v>45455</v>
      </c>
      <c r="G1289" s="27">
        <v>45302</v>
      </c>
      <c r="H1289" s="14">
        <v>117888.48</v>
      </c>
      <c r="I1289" s="15">
        <v>13</v>
      </c>
      <c r="J1289" s="13" t="s">
        <v>322</v>
      </c>
      <c r="K1289" s="36">
        <f>D1289*VLOOKUP(L1289,Assumptions!$B$5:$C$11,2,FALSE)</f>
        <v>710.57114799999999</v>
      </c>
      <c r="L1289" s="39" t="s">
        <v>4889</v>
      </c>
      <c r="M1289" s="46">
        <f>DATE(YEAR(F1289),MONTH(F1289),1)</f>
        <v>45444</v>
      </c>
      <c r="N1289" s="47" t="str">
        <f>IF(B1289="",N1288,B1289)</f>
        <v>Glenmore Wealth plc</v>
      </c>
    </row>
    <row r="1290" spans="1:14" ht="15.75" x14ac:dyDescent="0.5">
      <c r="A1290" s="7"/>
      <c r="B1290" s="26"/>
      <c r="C1290" s="26"/>
      <c r="D1290" s="12">
        <v>26952.560000000001</v>
      </c>
      <c r="E1290" s="13" t="s">
        <v>1417</v>
      </c>
      <c r="F1290" s="27">
        <v>45455</v>
      </c>
      <c r="G1290" s="27">
        <v>45302</v>
      </c>
      <c r="H1290" s="14">
        <v>147012.97</v>
      </c>
      <c r="I1290" s="15">
        <v>13</v>
      </c>
      <c r="J1290" s="13" t="s">
        <v>333</v>
      </c>
      <c r="K1290" s="36">
        <f>D1290*VLOOKUP(L1290,Assumptions!$B$5:$C$11,2,FALSE)</f>
        <v>924.47280799999999</v>
      </c>
      <c r="L1290" s="39" t="s">
        <v>4889</v>
      </c>
      <c r="M1290" s="46">
        <f>DATE(YEAR(F1290),MONTH(F1290),1)</f>
        <v>45444</v>
      </c>
      <c r="N1290" s="47" t="str">
        <f>IF(B1290="",N1289,B1290)</f>
        <v>Glenmore Wealth plc</v>
      </c>
    </row>
    <row r="1291" spans="1:14" ht="15.75" x14ac:dyDescent="0.5">
      <c r="A1291" s="7"/>
      <c r="B1291" s="26"/>
      <c r="C1291" s="26"/>
      <c r="D1291" s="12">
        <v>17948.849999999999</v>
      </c>
      <c r="E1291" s="13" t="s">
        <v>1418</v>
      </c>
      <c r="F1291" s="27">
        <v>45455</v>
      </c>
      <c r="G1291" s="27">
        <v>45302</v>
      </c>
      <c r="H1291" s="14">
        <v>165181.51</v>
      </c>
      <c r="I1291" s="15">
        <v>13</v>
      </c>
      <c r="J1291" s="13" t="s">
        <v>334</v>
      </c>
      <c r="K1291" s="36">
        <f>D1291*VLOOKUP(L1291,Assumptions!$B$5:$C$11,2,FALSE)</f>
        <v>615.64555499999994</v>
      </c>
      <c r="L1291" s="39" t="s">
        <v>4889</v>
      </c>
      <c r="M1291" s="46">
        <f>DATE(YEAR(F1291),MONTH(F1291),1)</f>
        <v>45444</v>
      </c>
      <c r="N1291" s="47" t="str">
        <f>IF(B1291="",N1290,B1291)</f>
        <v>Glenmore Wealth plc</v>
      </c>
    </row>
    <row r="1292" spans="1:14" ht="15.75" x14ac:dyDescent="0.5">
      <c r="A1292" s="7"/>
      <c r="B1292" s="26"/>
      <c r="C1292" s="26"/>
      <c r="D1292" s="12">
        <v>22248.53</v>
      </c>
      <c r="E1292" s="13" t="s">
        <v>1419</v>
      </c>
      <c r="F1292" s="27">
        <v>45455</v>
      </c>
      <c r="G1292" s="27">
        <v>45302</v>
      </c>
      <c r="H1292" s="14">
        <v>166021.67000000001</v>
      </c>
      <c r="I1292" s="15">
        <v>1</v>
      </c>
      <c r="J1292" s="13" t="s">
        <v>311</v>
      </c>
      <c r="K1292" s="36">
        <f>D1292*VLOOKUP(L1292,Assumptions!$B$5:$C$11,2,FALSE)</f>
        <v>763.12457899999993</v>
      </c>
      <c r="L1292" s="39" t="s">
        <v>4889</v>
      </c>
      <c r="M1292" s="46">
        <f>DATE(YEAR(F1292),MONTH(F1292),1)</f>
        <v>45444</v>
      </c>
      <c r="N1292" s="47" t="str">
        <f>IF(B1292="",N1291,B1292)</f>
        <v>Glenmore Wealth plc</v>
      </c>
    </row>
    <row r="1293" spans="1:14" ht="15.75" x14ac:dyDescent="0.5">
      <c r="A1293" s="7"/>
      <c r="B1293" s="26"/>
      <c r="C1293" s="26"/>
      <c r="D1293" s="12">
        <v>25305.68</v>
      </c>
      <c r="E1293" s="13" t="s">
        <v>1420</v>
      </c>
      <c r="F1293" s="27">
        <v>45455</v>
      </c>
      <c r="G1293" s="27">
        <v>45302</v>
      </c>
      <c r="H1293" s="14">
        <v>134157.88</v>
      </c>
      <c r="I1293" s="15">
        <v>1</v>
      </c>
      <c r="J1293" s="13" t="s">
        <v>310</v>
      </c>
      <c r="K1293" s="36">
        <f>D1293*VLOOKUP(L1293,Assumptions!$B$5:$C$11,2,FALSE)</f>
        <v>867.98482399999989</v>
      </c>
      <c r="L1293" s="39" t="s">
        <v>4889</v>
      </c>
      <c r="M1293" s="46">
        <f>DATE(YEAR(F1293),MONTH(F1293),1)</f>
        <v>45444</v>
      </c>
      <c r="N1293" s="47" t="str">
        <f>IF(B1293="",N1292,B1293)</f>
        <v>Glenmore Wealth plc</v>
      </c>
    </row>
    <row r="1294" spans="1:14" ht="15.75" x14ac:dyDescent="0.5">
      <c r="A1294" s="7"/>
      <c r="B1294" s="26"/>
      <c r="C1294" s="26"/>
      <c r="D1294" s="12">
        <v>19220.72</v>
      </c>
      <c r="E1294" s="13" t="s">
        <v>1421</v>
      </c>
      <c r="F1294" s="27">
        <v>45455</v>
      </c>
      <c r="G1294" s="27">
        <v>45302</v>
      </c>
      <c r="H1294" s="14">
        <v>123080.41</v>
      </c>
      <c r="I1294" s="15">
        <v>1</v>
      </c>
      <c r="J1294" s="13" t="s">
        <v>309</v>
      </c>
      <c r="K1294" s="36">
        <f>D1294*VLOOKUP(L1294,Assumptions!$B$5:$C$11,2,FALSE)</f>
        <v>659.27069599999993</v>
      </c>
      <c r="L1294" s="39" t="s">
        <v>4889</v>
      </c>
      <c r="M1294" s="46">
        <f>DATE(YEAR(F1294),MONTH(F1294),1)</f>
        <v>45444</v>
      </c>
      <c r="N1294" s="47" t="str">
        <f>IF(B1294="",N1293,B1294)</f>
        <v>Glenmore Wealth plc</v>
      </c>
    </row>
    <row r="1295" spans="1:14" ht="15.75" x14ac:dyDescent="0.5">
      <c r="A1295" s="7"/>
      <c r="B1295" s="26"/>
      <c r="C1295" s="26"/>
      <c r="D1295" s="12">
        <v>28601.38</v>
      </c>
      <c r="E1295" s="13" t="s">
        <v>1422</v>
      </c>
      <c r="F1295" s="27">
        <v>45455</v>
      </c>
      <c r="G1295" s="27">
        <v>45302</v>
      </c>
      <c r="H1295" s="14">
        <v>138087.91</v>
      </c>
      <c r="I1295" s="15">
        <v>1</v>
      </c>
      <c r="J1295" s="13" t="s">
        <v>318</v>
      </c>
      <c r="K1295" s="36">
        <f>D1295*VLOOKUP(L1295,Assumptions!$B$5:$C$11,2,FALSE)</f>
        <v>981.027334</v>
      </c>
      <c r="L1295" s="39" t="s">
        <v>4889</v>
      </c>
      <c r="M1295" s="46">
        <f>DATE(YEAR(F1295),MONTH(F1295),1)</f>
        <v>45444</v>
      </c>
      <c r="N1295" s="47" t="str">
        <f>IF(B1295="",N1294,B1295)</f>
        <v>Glenmore Wealth plc</v>
      </c>
    </row>
    <row r="1296" spans="1:14" ht="15.75" x14ac:dyDescent="0.5">
      <c r="A1296" s="7"/>
      <c r="B1296" s="26"/>
      <c r="C1296" s="26"/>
      <c r="D1296" s="12">
        <v>4394.74</v>
      </c>
      <c r="E1296" s="13" t="s">
        <v>1423</v>
      </c>
      <c r="F1296" s="27">
        <v>45674</v>
      </c>
      <c r="G1296" s="27">
        <v>45631</v>
      </c>
      <c r="H1296" s="14">
        <v>127377.57</v>
      </c>
      <c r="I1296" s="15">
        <v>1</v>
      </c>
      <c r="J1296" s="13" t="s">
        <v>300</v>
      </c>
      <c r="K1296" s="36">
        <f>D1296*VLOOKUP(L1296,Assumptions!$B$5:$C$11,2,FALSE)</f>
        <v>150.73958199999998</v>
      </c>
      <c r="L1296" s="39" t="s">
        <v>4889</v>
      </c>
      <c r="M1296" s="46">
        <f>DATE(YEAR(F1296),MONTH(F1296),1)</f>
        <v>45658</v>
      </c>
      <c r="N1296" s="47" t="str">
        <f>IF(B1296="",N1295,B1296)</f>
        <v>Glenmore Wealth plc</v>
      </c>
    </row>
    <row r="1297" spans="1:14" ht="15.75" x14ac:dyDescent="0.5">
      <c r="A1297" s="7"/>
      <c r="B1297" s="25" t="s">
        <v>107</v>
      </c>
      <c r="C1297" s="25"/>
      <c r="D1297" s="12">
        <v>22787.63</v>
      </c>
      <c r="E1297" s="13" t="s">
        <v>1424</v>
      </c>
      <c r="F1297" s="27">
        <v>44361</v>
      </c>
      <c r="G1297" s="27">
        <v>44341</v>
      </c>
      <c r="H1297" s="14">
        <v>61330.98</v>
      </c>
      <c r="I1297" s="15">
        <v>4</v>
      </c>
      <c r="J1297" s="13" t="s">
        <v>300</v>
      </c>
      <c r="K1297" s="36">
        <f>D1297*VLOOKUP(L1297,Assumptions!$B$5:$C$11,2,FALSE)</f>
        <v>781.61570899999992</v>
      </c>
      <c r="L1297" s="39" t="s">
        <v>4889</v>
      </c>
      <c r="M1297" s="46">
        <f>DATE(YEAR(F1297),MONTH(F1297),1)</f>
        <v>44348</v>
      </c>
      <c r="N1297" s="47" t="str">
        <f>IF(B1297="",N1296,B1297)</f>
        <v>Redwood Bancorp Inc</v>
      </c>
    </row>
    <row r="1298" spans="1:14" ht="15.75" x14ac:dyDescent="0.5">
      <c r="A1298" s="7"/>
      <c r="B1298" s="26"/>
      <c r="C1298" s="26"/>
      <c r="D1298" s="12">
        <v>19895.41</v>
      </c>
      <c r="E1298" s="13" t="s">
        <v>1425</v>
      </c>
      <c r="F1298" s="27">
        <v>44361</v>
      </c>
      <c r="G1298" s="27">
        <v>44341</v>
      </c>
      <c r="H1298" s="14">
        <v>56186.3</v>
      </c>
      <c r="I1298" s="15">
        <v>1</v>
      </c>
      <c r="J1298" s="13" t="s">
        <v>312</v>
      </c>
      <c r="K1298" s="36">
        <f>D1298*VLOOKUP(L1298,Assumptions!$B$5:$C$11,2,FALSE)</f>
        <v>682.41256299999998</v>
      </c>
      <c r="L1298" s="39" t="s">
        <v>4889</v>
      </c>
      <c r="M1298" s="46">
        <f>DATE(YEAR(F1298),MONTH(F1298),1)</f>
        <v>44348</v>
      </c>
      <c r="N1298" s="47" t="str">
        <f>IF(B1298="",N1297,B1298)</f>
        <v>Redwood Bancorp Inc</v>
      </c>
    </row>
    <row r="1299" spans="1:14" ht="15.75" x14ac:dyDescent="0.5">
      <c r="A1299" s="7"/>
      <c r="B1299" s="26"/>
      <c r="C1299" s="26"/>
      <c r="D1299" s="12">
        <v>25984.63</v>
      </c>
      <c r="E1299" s="13" t="s">
        <v>1426</v>
      </c>
      <c r="F1299" s="27">
        <v>44361</v>
      </c>
      <c r="G1299" s="27">
        <v>44341</v>
      </c>
      <c r="H1299" s="14">
        <v>48456.81</v>
      </c>
      <c r="I1299" s="15">
        <v>5</v>
      </c>
      <c r="J1299" s="13" t="s">
        <v>328</v>
      </c>
      <c r="K1299" s="36">
        <f>D1299*VLOOKUP(L1299,Assumptions!$B$5:$C$11,2,FALSE)</f>
        <v>891.27280899999994</v>
      </c>
      <c r="L1299" s="39" t="s">
        <v>4889</v>
      </c>
      <c r="M1299" s="46">
        <f>DATE(YEAR(F1299),MONTH(F1299),1)</f>
        <v>44348</v>
      </c>
      <c r="N1299" s="47" t="str">
        <f>IF(B1299="",N1298,B1299)</f>
        <v>Redwood Bancorp Inc</v>
      </c>
    </row>
    <row r="1300" spans="1:14" ht="15.75" x14ac:dyDescent="0.5">
      <c r="A1300" s="7"/>
      <c r="B1300" s="26"/>
      <c r="C1300" s="26"/>
      <c r="D1300" s="12">
        <v>29483.45</v>
      </c>
      <c r="E1300" s="13" t="s">
        <v>1427</v>
      </c>
      <c r="F1300" s="27">
        <v>44361</v>
      </c>
      <c r="G1300" s="27">
        <v>44341</v>
      </c>
      <c r="H1300" s="14">
        <v>48111.68</v>
      </c>
      <c r="I1300" s="15">
        <v>5</v>
      </c>
      <c r="J1300" s="13" t="s">
        <v>333</v>
      </c>
      <c r="K1300" s="36">
        <f>D1300*VLOOKUP(L1300,Assumptions!$B$5:$C$11,2,FALSE)</f>
        <v>1011.282335</v>
      </c>
      <c r="L1300" s="39" t="s">
        <v>4889</v>
      </c>
      <c r="M1300" s="46">
        <f>DATE(YEAR(F1300),MONTH(F1300),1)</f>
        <v>44348</v>
      </c>
      <c r="N1300" s="47" t="str">
        <f>IF(B1300="",N1299,B1300)</f>
        <v>Redwood Bancorp Inc</v>
      </c>
    </row>
    <row r="1301" spans="1:14" ht="15.75" x14ac:dyDescent="0.5">
      <c r="A1301" s="7"/>
      <c r="B1301" s="26"/>
      <c r="C1301" s="26"/>
      <c r="D1301" s="12">
        <v>29972.19</v>
      </c>
      <c r="E1301" s="13" t="s">
        <v>1428</v>
      </c>
      <c r="F1301" s="27">
        <v>44361</v>
      </c>
      <c r="G1301" s="27">
        <v>44341</v>
      </c>
      <c r="H1301" s="14">
        <v>45339.199999999997</v>
      </c>
      <c r="I1301" s="15">
        <v>5</v>
      </c>
      <c r="J1301" s="13" t="s">
        <v>322</v>
      </c>
      <c r="K1301" s="36">
        <f>D1301*VLOOKUP(L1301,Assumptions!$B$5:$C$11,2,FALSE)</f>
        <v>1028.0461169999999</v>
      </c>
      <c r="L1301" s="39" t="s">
        <v>4889</v>
      </c>
      <c r="M1301" s="46">
        <f>DATE(YEAR(F1301),MONTH(F1301),1)</f>
        <v>44348</v>
      </c>
      <c r="N1301" s="47" t="str">
        <f>IF(B1301="",N1300,B1301)</f>
        <v>Redwood Bancorp Inc</v>
      </c>
    </row>
    <row r="1302" spans="1:14" ht="15.75" x14ac:dyDescent="0.5">
      <c r="A1302" s="7"/>
      <c r="B1302" s="26"/>
      <c r="C1302" s="26"/>
      <c r="D1302" s="12">
        <v>20509.23</v>
      </c>
      <c r="E1302" s="13" t="s">
        <v>1429</v>
      </c>
      <c r="F1302" s="27">
        <v>44361</v>
      </c>
      <c r="G1302" s="27">
        <v>44341</v>
      </c>
      <c r="H1302" s="14">
        <v>49172.22</v>
      </c>
      <c r="I1302" s="15">
        <v>5</v>
      </c>
      <c r="J1302" s="13" t="s">
        <v>336</v>
      </c>
      <c r="K1302" s="36">
        <f>D1302*VLOOKUP(L1302,Assumptions!$B$5:$C$11,2,FALSE)</f>
        <v>703.46658899999989</v>
      </c>
      <c r="L1302" s="39" t="s">
        <v>4889</v>
      </c>
      <c r="M1302" s="46">
        <f>DATE(YEAR(F1302),MONTH(F1302),1)</f>
        <v>44348</v>
      </c>
      <c r="N1302" s="47" t="str">
        <f>IF(B1302="",N1301,B1302)</f>
        <v>Redwood Bancorp Inc</v>
      </c>
    </row>
    <row r="1303" spans="1:14" ht="15.75" x14ac:dyDescent="0.5">
      <c r="A1303" s="7"/>
      <c r="B1303" s="26"/>
      <c r="C1303" s="26"/>
      <c r="D1303" s="12">
        <v>1859.92</v>
      </c>
      <c r="E1303" s="13" t="s">
        <v>1430</v>
      </c>
      <c r="F1303" s="27">
        <v>44505</v>
      </c>
      <c r="G1303" s="27">
        <v>44503</v>
      </c>
      <c r="H1303" s="14">
        <v>73041.63</v>
      </c>
      <c r="I1303" s="15">
        <v>1</v>
      </c>
      <c r="J1303" s="13" t="s">
        <v>304</v>
      </c>
      <c r="K1303" s="36">
        <f>D1303*VLOOKUP(L1303,Assumptions!$B$5:$C$11,2,FALSE)</f>
        <v>63.795255999999995</v>
      </c>
      <c r="L1303" s="39" t="s">
        <v>4889</v>
      </c>
      <c r="M1303" s="46">
        <f>DATE(YEAR(F1303),MONTH(F1303),1)</f>
        <v>44501</v>
      </c>
      <c r="N1303" s="47" t="str">
        <f>IF(B1303="",N1302,B1303)</f>
        <v>Redwood Bancorp Inc</v>
      </c>
    </row>
    <row r="1304" spans="1:14" ht="15.75" x14ac:dyDescent="0.5">
      <c r="A1304" s="7"/>
      <c r="B1304" s="26"/>
      <c r="C1304" s="26"/>
      <c r="D1304" s="12">
        <v>1758.28</v>
      </c>
      <c r="E1304" s="13" t="s">
        <v>1431</v>
      </c>
      <c r="F1304" s="27">
        <v>44505</v>
      </c>
      <c r="G1304" s="27">
        <v>44503</v>
      </c>
      <c r="H1304" s="14">
        <v>71310.210000000006</v>
      </c>
      <c r="I1304" s="15">
        <v>14</v>
      </c>
      <c r="J1304" s="13" t="s">
        <v>305</v>
      </c>
      <c r="K1304" s="36">
        <f>D1304*VLOOKUP(L1304,Assumptions!$B$5:$C$11,2,FALSE)</f>
        <v>60.309003999999995</v>
      </c>
      <c r="L1304" s="39" t="s">
        <v>4889</v>
      </c>
      <c r="M1304" s="46">
        <f>DATE(YEAR(F1304),MONTH(F1304),1)</f>
        <v>44501</v>
      </c>
      <c r="N1304" s="47" t="str">
        <f>IF(B1304="",N1303,B1304)</f>
        <v>Redwood Bancorp Inc</v>
      </c>
    </row>
    <row r="1305" spans="1:14" ht="15.75" x14ac:dyDescent="0.5">
      <c r="A1305" s="7"/>
      <c r="B1305" s="26"/>
      <c r="C1305" s="26"/>
      <c r="D1305" s="12">
        <v>33771.43</v>
      </c>
      <c r="E1305" s="13" t="s">
        <v>1432</v>
      </c>
      <c r="F1305" s="27">
        <v>44718</v>
      </c>
      <c r="G1305" s="27">
        <v>44603</v>
      </c>
      <c r="H1305" s="14">
        <v>63700.31</v>
      </c>
      <c r="I1305" s="15">
        <v>5</v>
      </c>
      <c r="J1305" s="13" t="s">
        <v>300</v>
      </c>
      <c r="K1305" s="36">
        <f>D1305*VLOOKUP(L1305,Assumptions!$B$5:$C$11,2,FALSE)</f>
        <v>1158.3600489999999</v>
      </c>
      <c r="L1305" s="39" t="s">
        <v>4889</v>
      </c>
      <c r="M1305" s="46">
        <f>DATE(YEAR(F1305),MONTH(F1305),1)</f>
        <v>44713</v>
      </c>
      <c r="N1305" s="47" t="str">
        <f>IF(B1305="",N1304,B1305)</f>
        <v>Redwood Bancorp Inc</v>
      </c>
    </row>
    <row r="1306" spans="1:14" ht="15.75" x14ac:dyDescent="0.5">
      <c r="A1306" s="7"/>
      <c r="B1306" s="26"/>
      <c r="C1306" s="26"/>
      <c r="D1306" s="12">
        <v>25704.39</v>
      </c>
      <c r="E1306" s="13" t="s">
        <v>1433</v>
      </c>
      <c r="F1306" s="27">
        <v>44718</v>
      </c>
      <c r="G1306" s="27">
        <v>44603</v>
      </c>
      <c r="H1306" s="14">
        <v>63572.28</v>
      </c>
      <c r="I1306" s="15">
        <v>11</v>
      </c>
      <c r="J1306" s="13" t="s">
        <v>328</v>
      </c>
      <c r="K1306" s="36">
        <f>D1306*VLOOKUP(L1306,Assumptions!$B$5:$C$11,2,FALSE)</f>
        <v>881.66057699999988</v>
      </c>
      <c r="L1306" s="39" t="s">
        <v>4889</v>
      </c>
      <c r="M1306" s="46">
        <f>DATE(YEAR(F1306),MONTH(F1306),1)</f>
        <v>44713</v>
      </c>
      <c r="N1306" s="47" t="str">
        <f>IF(B1306="",N1305,B1306)</f>
        <v>Redwood Bancorp Inc</v>
      </c>
    </row>
    <row r="1307" spans="1:14" ht="15.75" x14ac:dyDescent="0.5">
      <c r="A1307" s="7"/>
      <c r="B1307" s="26"/>
      <c r="C1307" s="26"/>
      <c r="D1307" s="12">
        <v>37690.1</v>
      </c>
      <c r="E1307" s="13" t="s">
        <v>1434</v>
      </c>
      <c r="F1307" s="27">
        <v>44718</v>
      </c>
      <c r="G1307" s="27">
        <v>44603</v>
      </c>
      <c r="H1307" s="14">
        <v>62346.720000000001</v>
      </c>
      <c r="I1307" s="15">
        <v>11</v>
      </c>
      <c r="J1307" s="13" t="s">
        <v>322</v>
      </c>
      <c r="K1307" s="36">
        <f>D1307*VLOOKUP(L1307,Assumptions!$B$5:$C$11,2,FALSE)</f>
        <v>1292.7704299999998</v>
      </c>
      <c r="L1307" s="39" t="s">
        <v>4889</v>
      </c>
      <c r="M1307" s="46">
        <f>DATE(YEAR(F1307),MONTH(F1307),1)</f>
        <v>44713</v>
      </c>
      <c r="N1307" s="47" t="str">
        <f>IF(B1307="",N1306,B1307)</f>
        <v>Redwood Bancorp Inc</v>
      </c>
    </row>
    <row r="1308" spans="1:14" ht="15.75" x14ac:dyDescent="0.5">
      <c r="A1308" s="7"/>
      <c r="B1308" s="26"/>
      <c r="C1308" s="26"/>
      <c r="D1308" s="12">
        <v>32481.18</v>
      </c>
      <c r="E1308" s="13" t="s">
        <v>1435</v>
      </c>
      <c r="F1308" s="27">
        <v>44718</v>
      </c>
      <c r="G1308" s="27">
        <v>44603</v>
      </c>
      <c r="H1308" s="14">
        <v>44726.03</v>
      </c>
      <c r="I1308" s="15">
        <v>11</v>
      </c>
      <c r="J1308" s="13" t="s">
        <v>333</v>
      </c>
      <c r="K1308" s="36">
        <f>D1308*VLOOKUP(L1308,Assumptions!$B$5:$C$11,2,FALSE)</f>
        <v>1114.104474</v>
      </c>
      <c r="L1308" s="39" t="s">
        <v>4889</v>
      </c>
      <c r="M1308" s="46">
        <f>DATE(YEAR(F1308),MONTH(F1308),1)</f>
        <v>44713</v>
      </c>
      <c r="N1308" s="47" t="str">
        <f>IF(B1308="",N1307,B1308)</f>
        <v>Redwood Bancorp Inc</v>
      </c>
    </row>
    <row r="1309" spans="1:14" ht="15.75" x14ac:dyDescent="0.5">
      <c r="A1309" s="7"/>
      <c r="B1309" s="26"/>
      <c r="C1309" s="26"/>
      <c r="D1309" s="12">
        <v>34978.730000000003</v>
      </c>
      <c r="E1309" s="13" t="s">
        <v>1436</v>
      </c>
      <c r="F1309" s="27">
        <v>44718</v>
      </c>
      <c r="G1309" s="27">
        <v>44603</v>
      </c>
      <c r="H1309" s="14">
        <v>45086.59</v>
      </c>
      <c r="I1309" s="15">
        <v>11</v>
      </c>
      <c r="J1309" s="13" t="s">
        <v>336</v>
      </c>
      <c r="K1309" s="36">
        <f>D1309*VLOOKUP(L1309,Assumptions!$B$5:$C$11,2,FALSE)</f>
        <v>1199.7704390000001</v>
      </c>
      <c r="L1309" s="39" t="s">
        <v>4889</v>
      </c>
      <c r="M1309" s="46">
        <f>DATE(YEAR(F1309),MONTH(F1309),1)</f>
        <v>44713</v>
      </c>
      <c r="N1309" s="47" t="str">
        <f>IF(B1309="",N1308,B1309)</f>
        <v>Redwood Bancorp Inc</v>
      </c>
    </row>
    <row r="1310" spans="1:14" ht="15.75" x14ac:dyDescent="0.5">
      <c r="A1310" s="7"/>
      <c r="B1310" s="26"/>
      <c r="C1310" s="26"/>
      <c r="D1310" s="12">
        <v>35194.559999999998</v>
      </c>
      <c r="E1310" s="13" t="s">
        <v>1437</v>
      </c>
      <c r="F1310" s="27">
        <v>44718</v>
      </c>
      <c r="G1310" s="27">
        <v>44603</v>
      </c>
      <c r="H1310" s="14">
        <v>61781.760000000002</v>
      </c>
      <c r="I1310" s="15">
        <v>1</v>
      </c>
      <c r="J1310" s="13" t="s">
        <v>312</v>
      </c>
      <c r="K1310" s="36">
        <f>D1310*VLOOKUP(L1310,Assumptions!$B$5:$C$11,2,FALSE)</f>
        <v>1207.1734079999999</v>
      </c>
      <c r="L1310" s="39" t="s">
        <v>4889</v>
      </c>
      <c r="M1310" s="46">
        <f>DATE(YEAR(F1310),MONTH(F1310),1)</f>
        <v>44713</v>
      </c>
      <c r="N1310" s="47" t="str">
        <f>IF(B1310="",N1309,B1310)</f>
        <v>Redwood Bancorp Inc</v>
      </c>
    </row>
    <row r="1311" spans="1:14" ht="15.75" x14ac:dyDescent="0.5">
      <c r="A1311" s="7"/>
      <c r="B1311" s="26"/>
      <c r="C1311" s="26"/>
      <c r="D1311" s="12">
        <v>25130.15</v>
      </c>
      <c r="E1311" s="13" t="s">
        <v>1438</v>
      </c>
      <c r="F1311" s="27">
        <v>45083</v>
      </c>
      <c r="G1311" s="27">
        <v>44894</v>
      </c>
      <c r="H1311" s="14">
        <v>66134.94</v>
      </c>
      <c r="I1311" s="15">
        <v>4</v>
      </c>
      <c r="J1311" s="13" t="s">
        <v>327</v>
      </c>
      <c r="K1311" s="36">
        <f>D1311*VLOOKUP(L1311,Assumptions!$B$5:$C$11,2,FALSE)</f>
        <v>861.96414500000003</v>
      </c>
      <c r="L1311" s="39" t="s">
        <v>4889</v>
      </c>
      <c r="M1311" s="46">
        <f>DATE(YEAR(F1311),MONTH(F1311),1)</f>
        <v>45078</v>
      </c>
      <c r="N1311" s="47" t="str">
        <f>IF(B1311="",N1310,B1311)</f>
        <v>Redwood Bancorp Inc</v>
      </c>
    </row>
    <row r="1312" spans="1:14" ht="15.75" x14ac:dyDescent="0.5">
      <c r="A1312" s="7"/>
      <c r="B1312" s="26"/>
      <c r="C1312" s="26"/>
      <c r="D1312" s="12">
        <v>29667.64</v>
      </c>
      <c r="E1312" s="13" t="s">
        <v>1439</v>
      </c>
      <c r="F1312" s="27">
        <v>45083</v>
      </c>
      <c r="G1312" s="27">
        <v>44894</v>
      </c>
      <c r="H1312" s="14">
        <v>47944.67</v>
      </c>
      <c r="I1312" s="15">
        <v>7</v>
      </c>
      <c r="J1312" s="13" t="s">
        <v>305</v>
      </c>
      <c r="K1312" s="36">
        <f>D1312*VLOOKUP(L1312,Assumptions!$B$5:$C$11,2,FALSE)</f>
        <v>1017.6000519999999</v>
      </c>
      <c r="L1312" s="39" t="s">
        <v>4889</v>
      </c>
      <c r="M1312" s="46">
        <f>DATE(YEAR(F1312),MONTH(F1312),1)</f>
        <v>45078</v>
      </c>
      <c r="N1312" s="47" t="str">
        <f>IF(B1312="",N1311,B1312)</f>
        <v>Redwood Bancorp Inc</v>
      </c>
    </row>
    <row r="1313" spans="1:14" ht="15.75" x14ac:dyDescent="0.5">
      <c r="A1313" s="7"/>
      <c r="B1313" s="26"/>
      <c r="C1313" s="26"/>
      <c r="D1313" s="12">
        <v>24337.21</v>
      </c>
      <c r="E1313" s="13" t="s">
        <v>1440</v>
      </c>
      <c r="F1313" s="27">
        <v>45083</v>
      </c>
      <c r="G1313" s="27">
        <v>44894</v>
      </c>
      <c r="H1313" s="14">
        <v>52113.41</v>
      </c>
      <c r="I1313" s="15">
        <v>1</v>
      </c>
      <c r="J1313" s="13" t="s">
        <v>304</v>
      </c>
      <c r="K1313" s="36">
        <f>D1313*VLOOKUP(L1313,Assumptions!$B$5:$C$11,2,FALSE)</f>
        <v>834.76630299999988</v>
      </c>
      <c r="L1313" s="39" t="s">
        <v>4889</v>
      </c>
      <c r="M1313" s="46">
        <f>DATE(YEAR(F1313),MONTH(F1313),1)</f>
        <v>45078</v>
      </c>
      <c r="N1313" s="47" t="str">
        <f>IF(B1313="",N1312,B1313)</f>
        <v>Redwood Bancorp Inc</v>
      </c>
    </row>
    <row r="1314" spans="1:14" ht="15.75" x14ac:dyDescent="0.5">
      <c r="A1314" s="7"/>
      <c r="B1314" s="26"/>
      <c r="C1314" s="26"/>
      <c r="D1314" s="12">
        <v>25077.85</v>
      </c>
      <c r="E1314" s="13" t="s">
        <v>1441</v>
      </c>
      <c r="F1314" s="27">
        <v>45083</v>
      </c>
      <c r="G1314" s="27">
        <v>44894</v>
      </c>
      <c r="H1314" s="14">
        <v>44588.36</v>
      </c>
      <c r="I1314" s="15">
        <v>1</v>
      </c>
      <c r="J1314" s="13" t="s">
        <v>310</v>
      </c>
      <c r="K1314" s="36">
        <f>D1314*VLOOKUP(L1314,Assumptions!$B$5:$C$11,2,FALSE)</f>
        <v>860.17025499999988</v>
      </c>
      <c r="L1314" s="39" t="s">
        <v>4889</v>
      </c>
      <c r="M1314" s="46">
        <f>DATE(YEAR(F1314),MONTH(F1314),1)</f>
        <v>45078</v>
      </c>
      <c r="N1314" s="47" t="str">
        <f>IF(B1314="",N1313,B1314)</f>
        <v>Redwood Bancorp Inc</v>
      </c>
    </row>
    <row r="1315" spans="1:14" ht="15.75" x14ac:dyDescent="0.5">
      <c r="A1315" s="7"/>
      <c r="B1315" s="26"/>
      <c r="C1315" s="26"/>
      <c r="D1315" s="12">
        <v>29597.17</v>
      </c>
      <c r="E1315" s="13" t="s">
        <v>1442</v>
      </c>
      <c r="F1315" s="27">
        <v>45083</v>
      </c>
      <c r="G1315" s="27">
        <v>44894</v>
      </c>
      <c r="H1315" s="14">
        <v>58835.58</v>
      </c>
      <c r="I1315" s="15">
        <v>1</v>
      </c>
      <c r="J1315" s="13" t="s">
        <v>312</v>
      </c>
      <c r="K1315" s="36">
        <f>D1315*VLOOKUP(L1315,Assumptions!$B$5:$C$11,2,FALSE)</f>
        <v>1015.1829309999998</v>
      </c>
      <c r="L1315" s="39" t="s">
        <v>4889</v>
      </c>
      <c r="M1315" s="46">
        <f>DATE(YEAR(F1315),MONTH(F1315),1)</f>
        <v>45078</v>
      </c>
      <c r="N1315" s="47" t="str">
        <f>IF(B1315="",N1314,B1315)</f>
        <v>Redwood Bancorp Inc</v>
      </c>
    </row>
    <row r="1316" spans="1:14" ht="15.75" x14ac:dyDescent="0.5">
      <c r="A1316" s="7"/>
      <c r="B1316" s="26"/>
      <c r="C1316" s="26"/>
      <c r="D1316" s="12">
        <v>29196.83</v>
      </c>
      <c r="E1316" s="13" t="s">
        <v>1443</v>
      </c>
      <c r="F1316" s="27">
        <v>45083</v>
      </c>
      <c r="G1316" s="27">
        <v>44894</v>
      </c>
      <c r="H1316" s="14">
        <v>71014.77</v>
      </c>
      <c r="I1316" s="15">
        <v>8</v>
      </c>
      <c r="J1316" s="13" t="s">
        <v>335</v>
      </c>
      <c r="K1316" s="36">
        <f>D1316*VLOOKUP(L1316,Assumptions!$B$5:$C$11,2,FALSE)</f>
        <v>1001.451269</v>
      </c>
      <c r="L1316" s="39" t="s">
        <v>4889</v>
      </c>
      <c r="M1316" s="46">
        <f>DATE(YEAR(F1316),MONTH(F1316),1)</f>
        <v>45078</v>
      </c>
      <c r="N1316" s="47" t="str">
        <f>IF(B1316="",N1315,B1316)</f>
        <v>Redwood Bancorp Inc</v>
      </c>
    </row>
    <row r="1317" spans="1:14" ht="15.75" x14ac:dyDescent="0.5">
      <c r="A1317" s="7"/>
      <c r="B1317" s="26"/>
      <c r="C1317" s="26"/>
      <c r="D1317" s="12">
        <v>24669.21</v>
      </c>
      <c r="E1317" s="13" t="s">
        <v>1444</v>
      </c>
      <c r="F1317" s="27">
        <v>45083</v>
      </c>
      <c r="G1317" s="27">
        <v>44894</v>
      </c>
      <c r="H1317" s="14">
        <v>68448.44</v>
      </c>
      <c r="I1317" s="15">
        <v>8</v>
      </c>
      <c r="J1317" s="13" t="s">
        <v>328</v>
      </c>
      <c r="K1317" s="36">
        <f>D1317*VLOOKUP(L1317,Assumptions!$B$5:$C$11,2,FALSE)</f>
        <v>846.1539029999999</v>
      </c>
      <c r="L1317" s="39" t="s">
        <v>4889</v>
      </c>
      <c r="M1317" s="46">
        <f>DATE(YEAR(F1317),MONTH(F1317),1)</f>
        <v>45078</v>
      </c>
      <c r="N1317" s="47" t="str">
        <f>IF(B1317="",N1316,B1317)</f>
        <v>Redwood Bancorp Inc</v>
      </c>
    </row>
    <row r="1318" spans="1:14" ht="15.75" x14ac:dyDescent="0.5">
      <c r="A1318" s="7"/>
      <c r="B1318" s="26"/>
      <c r="C1318" s="26"/>
      <c r="D1318" s="12">
        <v>32397.33</v>
      </c>
      <c r="E1318" s="13" t="s">
        <v>1445</v>
      </c>
      <c r="F1318" s="27">
        <v>45083</v>
      </c>
      <c r="G1318" s="27">
        <v>44894</v>
      </c>
      <c r="H1318" s="14">
        <v>62936.99</v>
      </c>
      <c r="I1318" s="15">
        <v>1</v>
      </c>
      <c r="J1318" s="13" t="s">
        <v>318</v>
      </c>
      <c r="K1318" s="36">
        <f>D1318*VLOOKUP(L1318,Assumptions!$B$5:$C$11,2,FALSE)</f>
        <v>1111.228419</v>
      </c>
      <c r="L1318" s="39" t="s">
        <v>4889</v>
      </c>
      <c r="M1318" s="46">
        <f>DATE(YEAR(F1318),MONTH(F1318),1)</f>
        <v>45078</v>
      </c>
      <c r="N1318" s="47" t="str">
        <f>IF(B1318="",N1317,B1318)</f>
        <v>Redwood Bancorp Inc</v>
      </c>
    </row>
    <row r="1319" spans="1:14" ht="15.75" x14ac:dyDescent="0.5">
      <c r="A1319" s="7"/>
      <c r="B1319" s="26"/>
      <c r="C1319" s="26"/>
      <c r="D1319" s="12">
        <v>32353.09</v>
      </c>
      <c r="E1319" s="13" t="s">
        <v>1446</v>
      </c>
      <c r="F1319" s="27">
        <v>45083</v>
      </c>
      <c r="G1319" s="27">
        <v>44894</v>
      </c>
      <c r="H1319" s="14">
        <v>56498.59</v>
      </c>
      <c r="I1319" s="15">
        <v>1</v>
      </c>
      <c r="J1319" s="13" t="s">
        <v>311</v>
      </c>
      <c r="K1319" s="36">
        <f>D1319*VLOOKUP(L1319,Assumptions!$B$5:$C$11,2,FALSE)</f>
        <v>1109.7109869999999</v>
      </c>
      <c r="L1319" s="39" t="s">
        <v>4889</v>
      </c>
      <c r="M1319" s="46">
        <f>DATE(YEAR(F1319),MONTH(F1319),1)</f>
        <v>45078</v>
      </c>
      <c r="N1319" s="47" t="str">
        <f>IF(B1319="",N1318,B1319)</f>
        <v>Redwood Bancorp Inc</v>
      </c>
    </row>
    <row r="1320" spans="1:14" ht="15.75" x14ac:dyDescent="0.5">
      <c r="A1320" s="7"/>
      <c r="B1320" s="26"/>
      <c r="C1320" s="26"/>
      <c r="D1320" s="12">
        <v>31518.61</v>
      </c>
      <c r="E1320" s="13" t="s">
        <v>1447</v>
      </c>
      <c r="F1320" s="27">
        <v>45083</v>
      </c>
      <c r="G1320" s="27">
        <v>44894</v>
      </c>
      <c r="H1320" s="14">
        <v>71440.38</v>
      </c>
      <c r="I1320" s="15">
        <v>1</v>
      </c>
      <c r="J1320" s="13" t="s">
        <v>309</v>
      </c>
      <c r="K1320" s="36">
        <f>D1320*VLOOKUP(L1320,Assumptions!$B$5:$C$11,2,FALSE)</f>
        <v>1081.0883229999999</v>
      </c>
      <c r="L1320" s="39" t="s">
        <v>4889</v>
      </c>
      <c r="M1320" s="46">
        <f>DATE(YEAR(F1320),MONTH(F1320),1)</f>
        <v>45078</v>
      </c>
      <c r="N1320" s="47" t="str">
        <f>IF(B1320="",N1319,B1320)</f>
        <v>Redwood Bancorp Inc</v>
      </c>
    </row>
    <row r="1321" spans="1:14" ht="15.75" x14ac:dyDescent="0.5">
      <c r="A1321" s="7"/>
      <c r="B1321" s="26"/>
      <c r="C1321" s="26"/>
      <c r="D1321" s="12">
        <v>30588.57</v>
      </c>
      <c r="E1321" s="13" t="s">
        <v>1448</v>
      </c>
      <c r="F1321" s="27">
        <v>45447</v>
      </c>
      <c r="G1321" s="27">
        <v>45224</v>
      </c>
      <c r="H1321" s="14">
        <v>73681.009999999995</v>
      </c>
      <c r="I1321" s="15">
        <v>7</v>
      </c>
      <c r="J1321" s="13" t="s">
        <v>328</v>
      </c>
      <c r="K1321" s="36">
        <f>D1321*VLOOKUP(L1321,Assumptions!$B$5:$C$11,2,FALSE)</f>
        <v>1049.1879509999999</v>
      </c>
      <c r="L1321" s="39" t="s">
        <v>4889</v>
      </c>
      <c r="M1321" s="46">
        <f>DATE(YEAR(F1321),MONTH(F1321),1)</f>
        <v>45444</v>
      </c>
      <c r="N1321" s="47" t="str">
        <f>IF(B1321="",N1320,B1321)</f>
        <v>Redwood Bancorp Inc</v>
      </c>
    </row>
    <row r="1322" spans="1:14" ht="15.75" x14ac:dyDescent="0.5">
      <c r="A1322" s="7"/>
      <c r="B1322" s="26"/>
      <c r="C1322" s="26"/>
      <c r="D1322" s="12">
        <v>19126.96</v>
      </c>
      <c r="E1322" s="13" t="s">
        <v>1449</v>
      </c>
      <c r="F1322" s="27">
        <v>45447</v>
      </c>
      <c r="G1322" s="27">
        <v>45224</v>
      </c>
      <c r="H1322" s="14">
        <v>51652.28</v>
      </c>
      <c r="I1322" s="15">
        <v>7</v>
      </c>
      <c r="J1322" s="13" t="s">
        <v>333</v>
      </c>
      <c r="K1322" s="36">
        <f>D1322*VLOOKUP(L1322,Assumptions!$B$5:$C$11,2,FALSE)</f>
        <v>656.05472799999995</v>
      </c>
      <c r="L1322" s="39" t="s">
        <v>4889</v>
      </c>
      <c r="M1322" s="46">
        <f>DATE(YEAR(F1322),MONTH(F1322),1)</f>
        <v>45444</v>
      </c>
      <c r="N1322" s="47" t="str">
        <f>IF(B1322="",N1321,B1322)</f>
        <v>Redwood Bancorp Inc</v>
      </c>
    </row>
    <row r="1323" spans="1:14" ht="15.75" x14ac:dyDescent="0.5">
      <c r="A1323" s="7"/>
      <c r="B1323" s="26"/>
      <c r="C1323" s="26"/>
      <c r="D1323" s="12">
        <v>30023.89</v>
      </c>
      <c r="E1323" s="13" t="s">
        <v>1450</v>
      </c>
      <c r="F1323" s="27">
        <v>45447</v>
      </c>
      <c r="G1323" s="27">
        <v>45224</v>
      </c>
      <c r="H1323" s="14">
        <v>53204.94</v>
      </c>
      <c r="I1323" s="15">
        <v>1</v>
      </c>
      <c r="J1323" s="13" t="s">
        <v>311</v>
      </c>
      <c r="K1323" s="36">
        <f>D1323*VLOOKUP(L1323,Assumptions!$B$5:$C$11,2,FALSE)</f>
        <v>1029.8194269999999</v>
      </c>
      <c r="L1323" s="39" t="s">
        <v>4889</v>
      </c>
      <c r="M1323" s="46">
        <f>DATE(YEAR(F1323),MONTH(F1323),1)</f>
        <v>45444</v>
      </c>
      <c r="N1323" s="47" t="str">
        <f>IF(B1323="",N1322,B1323)</f>
        <v>Redwood Bancorp Inc</v>
      </c>
    </row>
    <row r="1324" spans="1:14" ht="15.75" x14ac:dyDescent="0.5">
      <c r="A1324" s="7"/>
      <c r="B1324" s="26"/>
      <c r="C1324" s="26"/>
      <c r="D1324" s="12">
        <v>30584.79</v>
      </c>
      <c r="E1324" s="13" t="s">
        <v>1451</v>
      </c>
      <c r="F1324" s="27">
        <v>45447</v>
      </c>
      <c r="G1324" s="27">
        <v>45224</v>
      </c>
      <c r="H1324" s="14">
        <v>47258.46</v>
      </c>
      <c r="I1324" s="15">
        <v>1</v>
      </c>
      <c r="J1324" s="13" t="s">
        <v>310</v>
      </c>
      <c r="K1324" s="36">
        <f>D1324*VLOOKUP(L1324,Assumptions!$B$5:$C$11,2,FALSE)</f>
        <v>1049.058297</v>
      </c>
      <c r="L1324" s="39" t="s">
        <v>4889</v>
      </c>
      <c r="M1324" s="46">
        <f>DATE(YEAR(F1324),MONTH(F1324),1)</f>
        <v>45444</v>
      </c>
      <c r="N1324" s="47" t="str">
        <f>IF(B1324="",N1323,B1324)</f>
        <v>Redwood Bancorp Inc</v>
      </c>
    </row>
    <row r="1325" spans="1:14" ht="15.75" x14ac:dyDescent="0.5">
      <c r="A1325" s="7"/>
      <c r="B1325" s="26"/>
      <c r="C1325" s="26"/>
      <c r="D1325" s="12">
        <v>19707.11</v>
      </c>
      <c r="E1325" s="13" t="s">
        <v>1452</v>
      </c>
      <c r="F1325" s="27">
        <v>45447</v>
      </c>
      <c r="G1325" s="27">
        <v>45224</v>
      </c>
      <c r="H1325" s="14">
        <v>54056.36</v>
      </c>
      <c r="I1325" s="15">
        <v>1</v>
      </c>
      <c r="J1325" s="13" t="s">
        <v>318</v>
      </c>
      <c r="K1325" s="36">
        <f>D1325*VLOOKUP(L1325,Assumptions!$B$5:$C$11,2,FALSE)</f>
        <v>675.95387299999993</v>
      </c>
      <c r="L1325" s="39" t="s">
        <v>4889</v>
      </c>
      <c r="M1325" s="46">
        <f>DATE(YEAR(F1325),MONTH(F1325),1)</f>
        <v>45444</v>
      </c>
      <c r="N1325" s="47" t="str">
        <f>IF(B1325="",N1324,B1325)</f>
        <v>Redwood Bancorp Inc</v>
      </c>
    </row>
    <row r="1326" spans="1:14" ht="15.75" x14ac:dyDescent="0.5">
      <c r="A1326" s="7"/>
      <c r="B1326" s="26"/>
      <c r="C1326" s="26"/>
      <c r="D1326" s="12">
        <v>24917.95</v>
      </c>
      <c r="E1326" s="13" t="s">
        <v>1453</v>
      </c>
      <c r="F1326" s="27">
        <v>45447</v>
      </c>
      <c r="G1326" s="27">
        <v>45224</v>
      </c>
      <c r="H1326" s="14">
        <v>75749.679999999993</v>
      </c>
      <c r="I1326" s="15">
        <v>1</v>
      </c>
      <c r="J1326" s="13" t="s">
        <v>309</v>
      </c>
      <c r="K1326" s="36">
        <f>D1326*VLOOKUP(L1326,Assumptions!$B$5:$C$11,2,FALSE)</f>
        <v>854.68568499999992</v>
      </c>
      <c r="L1326" s="39" t="s">
        <v>4889</v>
      </c>
      <c r="M1326" s="46">
        <f>DATE(YEAR(F1326),MONTH(F1326),1)</f>
        <v>45444</v>
      </c>
      <c r="N1326" s="47" t="str">
        <f>IF(B1326="",N1325,B1326)</f>
        <v>Redwood Bancorp Inc</v>
      </c>
    </row>
    <row r="1327" spans="1:14" ht="15.75" x14ac:dyDescent="0.5">
      <c r="A1327" s="7"/>
      <c r="B1327" s="26"/>
      <c r="C1327" s="26"/>
      <c r="D1327" s="12">
        <v>28981.86</v>
      </c>
      <c r="E1327" s="13" t="s">
        <v>1454</v>
      </c>
      <c r="F1327" s="27">
        <v>45447</v>
      </c>
      <c r="G1327" s="27">
        <v>45224</v>
      </c>
      <c r="H1327" s="14">
        <v>62295.26</v>
      </c>
      <c r="I1327" s="15">
        <v>1</v>
      </c>
      <c r="J1327" s="13" t="s">
        <v>312</v>
      </c>
      <c r="K1327" s="36">
        <f>D1327*VLOOKUP(L1327,Assumptions!$B$5:$C$11,2,FALSE)</f>
        <v>994.07779799999992</v>
      </c>
      <c r="L1327" s="39" t="s">
        <v>4889</v>
      </c>
      <c r="M1327" s="46">
        <f>DATE(YEAR(F1327),MONTH(F1327),1)</f>
        <v>45444</v>
      </c>
      <c r="N1327" s="47" t="str">
        <f>IF(B1327="",N1326,B1327)</f>
        <v>Redwood Bancorp Inc</v>
      </c>
    </row>
    <row r="1328" spans="1:14" ht="15.75" x14ac:dyDescent="0.5">
      <c r="A1328" s="7"/>
      <c r="B1328" s="26"/>
      <c r="C1328" s="26"/>
      <c r="D1328" s="12">
        <v>30115.8</v>
      </c>
      <c r="E1328" s="13" t="s">
        <v>1455</v>
      </c>
      <c r="F1328" s="27">
        <v>45447</v>
      </c>
      <c r="G1328" s="27">
        <v>45224</v>
      </c>
      <c r="H1328" s="14">
        <v>56719.6</v>
      </c>
      <c r="I1328" s="15">
        <v>4</v>
      </c>
      <c r="J1328" s="13" t="s">
        <v>300</v>
      </c>
      <c r="K1328" s="36">
        <f>D1328*VLOOKUP(L1328,Assumptions!$B$5:$C$11,2,FALSE)</f>
        <v>1032.9719399999999</v>
      </c>
      <c r="L1328" s="39" t="s">
        <v>4889</v>
      </c>
      <c r="M1328" s="46">
        <f>DATE(YEAR(F1328),MONTH(F1328),1)</f>
        <v>45444</v>
      </c>
      <c r="N1328" s="47" t="str">
        <f>IF(B1328="",N1327,B1328)</f>
        <v>Redwood Bancorp Inc</v>
      </c>
    </row>
    <row r="1329" spans="1:14" ht="15.75" x14ac:dyDescent="0.5">
      <c r="A1329" s="7"/>
      <c r="B1329" s="26"/>
      <c r="C1329" s="26"/>
      <c r="D1329" s="12">
        <v>16421.22</v>
      </c>
      <c r="E1329" s="13" t="s">
        <v>1456</v>
      </c>
      <c r="F1329" s="27">
        <v>45811</v>
      </c>
      <c r="G1329" s="27">
        <v>45581</v>
      </c>
      <c r="H1329" s="14">
        <v>63873.2</v>
      </c>
      <c r="I1329" s="15">
        <v>3</v>
      </c>
      <c r="J1329" s="13" t="s">
        <v>300</v>
      </c>
      <c r="K1329" s="36">
        <f>D1329*VLOOKUP(L1329,Assumptions!$B$5:$C$11,2,FALSE)</f>
        <v>563.24784599999998</v>
      </c>
      <c r="L1329" s="39" t="s">
        <v>4889</v>
      </c>
      <c r="M1329" s="46">
        <f>DATE(YEAR(F1329),MONTH(F1329),1)</f>
        <v>45809</v>
      </c>
      <c r="N1329" s="47" t="str">
        <f>IF(B1329="",N1328,B1329)</f>
        <v>Redwood Bancorp Inc</v>
      </c>
    </row>
    <row r="1330" spans="1:14" ht="15.75" x14ac:dyDescent="0.5">
      <c r="A1330" s="7"/>
      <c r="B1330" s="26"/>
      <c r="C1330" s="26"/>
      <c r="D1330" s="12">
        <v>21083.61</v>
      </c>
      <c r="E1330" s="13" t="s">
        <v>1457</v>
      </c>
      <c r="F1330" s="27">
        <v>45811</v>
      </c>
      <c r="G1330" s="27">
        <v>45581</v>
      </c>
      <c r="H1330" s="14">
        <v>52129.25</v>
      </c>
      <c r="I1330" s="15">
        <v>1</v>
      </c>
      <c r="J1330" s="13" t="s">
        <v>310</v>
      </c>
      <c r="K1330" s="36">
        <f>D1330*VLOOKUP(L1330,Assumptions!$B$5:$C$11,2,FALSE)</f>
        <v>723.167823</v>
      </c>
      <c r="L1330" s="39" t="s">
        <v>4889</v>
      </c>
      <c r="M1330" s="46">
        <f>DATE(YEAR(F1330),MONTH(F1330),1)</f>
        <v>45809</v>
      </c>
      <c r="N1330" s="47" t="str">
        <f>IF(B1330="",N1329,B1330)</f>
        <v>Redwood Bancorp Inc</v>
      </c>
    </row>
    <row r="1331" spans="1:14" ht="15.75" x14ac:dyDescent="0.5">
      <c r="A1331" s="7"/>
      <c r="B1331" s="26"/>
      <c r="C1331" s="26"/>
      <c r="D1331" s="12">
        <v>19844.490000000002</v>
      </c>
      <c r="E1331" s="13" t="s">
        <v>1458</v>
      </c>
      <c r="F1331" s="27">
        <v>45811</v>
      </c>
      <c r="G1331" s="27">
        <v>45581</v>
      </c>
      <c r="H1331" s="14">
        <v>73782.37</v>
      </c>
      <c r="I1331" s="15">
        <v>1</v>
      </c>
      <c r="J1331" s="13" t="s">
        <v>311</v>
      </c>
      <c r="K1331" s="36">
        <f>D1331*VLOOKUP(L1331,Assumptions!$B$5:$C$11,2,FALSE)</f>
        <v>680.66600700000004</v>
      </c>
      <c r="L1331" s="39" t="s">
        <v>4889</v>
      </c>
      <c r="M1331" s="46">
        <f>DATE(YEAR(F1331),MONTH(F1331),1)</f>
        <v>45809</v>
      </c>
      <c r="N1331" s="47" t="str">
        <f>IF(B1331="",N1330,B1331)</f>
        <v>Redwood Bancorp Inc</v>
      </c>
    </row>
    <row r="1332" spans="1:14" ht="15.75" x14ac:dyDescent="0.5">
      <c r="A1332" s="7"/>
      <c r="B1332" s="26"/>
      <c r="C1332" s="26"/>
      <c r="D1332" s="12">
        <v>19019.63</v>
      </c>
      <c r="E1332" s="13" t="s">
        <v>1459</v>
      </c>
      <c r="F1332" s="27">
        <v>45811</v>
      </c>
      <c r="G1332" s="27">
        <v>45581</v>
      </c>
      <c r="H1332" s="14">
        <v>61993.18</v>
      </c>
      <c r="I1332" s="15">
        <v>9</v>
      </c>
      <c r="J1332" s="13" t="s">
        <v>336</v>
      </c>
      <c r="K1332" s="36">
        <f>D1332*VLOOKUP(L1332,Assumptions!$B$5:$C$11,2,FALSE)</f>
        <v>652.37330899999995</v>
      </c>
      <c r="L1332" s="39" t="s">
        <v>4889</v>
      </c>
      <c r="M1332" s="46">
        <f>DATE(YEAR(F1332),MONTH(F1332),1)</f>
        <v>45809</v>
      </c>
      <c r="N1332" s="47" t="str">
        <f>IF(B1332="",N1331,B1332)</f>
        <v>Redwood Bancorp Inc</v>
      </c>
    </row>
    <row r="1333" spans="1:14" ht="15.75" x14ac:dyDescent="0.5">
      <c r="A1333" s="7"/>
      <c r="B1333" s="26"/>
      <c r="C1333" s="26"/>
      <c r="D1333" s="12">
        <v>19963.59</v>
      </c>
      <c r="E1333" s="13" t="s">
        <v>1460</v>
      </c>
      <c r="F1333" s="27">
        <v>45811</v>
      </c>
      <c r="G1333" s="27">
        <v>45581</v>
      </c>
      <c r="H1333" s="14">
        <v>73037.31</v>
      </c>
      <c r="I1333" s="15">
        <v>9</v>
      </c>
      <c r="J1333" s="13" t="s">
        <v>333</v>
      </c>
      <c r="K1333" s="36">
        <f>D1333*VLOOKUP(L1333,Assumptions!$B$5:$C$11,2,FALSE)</f>
        <v>684.75113699999997</v>
      </c>
      <c r="L1333" s="39" t="s">
        <v>4889</v>
      </c>
      <c r="M1333" s="46">
        <f>DATE(YEAR(F1333),MONTH(F1333),1)</f>
        <v>45809</v>
      </c>
      <c r="N1333" s="47" t="str">
        <f>IF(B1333="",N1332,B1333)</f>
        <v>Redwood Bancorp Inc</v>
      </c>
    </row>
    <row r="1334" spans="1:14" ht="15.75" x14ac:dyDescent="0.5">
      <c r="A1334" s="7"/>
      <c r="B1334" s="25" t="s">
        <v>108</v>
      </c>
      <c r="C1334" s="25"/>
      <c r="D1334" s="12">
        <v>15939.66</v>
      </c>
      <c r="E1334" s="13" t="s">
        <v>1461</v>
      </c>
      <c r="F1334" s="27">
        <v>45897</v>
      </c>
      <c r="G1334" s="27">
        <v>45789</v>
      </c>
      <c r="H1334" s="14">
        <v>0</v>
      </c>
      <c r="I1334" s="15">
        <v>2</v>
      </c>
      <c r="J1334" s="13" t="s">
        <v>300</v>
      </c>
      <c r="K1334" s="36">
        <f>D1334*VLOOKUP(L1334,Assumptions!$B$5:$C$11,2,FALSE)</f>
        <v>546.73033799999996</v>
      </c>
      <c r="L1334" s="39" t="s">
        <v>4889</v>
      </c>
      <c r="M1334" s="46">
        <f>DATE(YEAR(F1334),MONTH(F1334),1)</f>
        <v>45870</v>
      </c>
      <c r="N1334" s="47" t="str">
        <f>IF(B1334="",N1333,B1334)</f>
        <v>Northbridge Partners</v>
      </c>
    </row>
    <row r="1335" spans="1:14" ht="15.75" x14ac:dyDescent="0.5">
      <c r="A1335" s="7"/>
      <c r="B1335" s="25" t="s">
        <v>109</v>
      </c>
      <c r="C1335" s="25"/>
      <c r="D1335" s="14">
        <v>1449.28</v>
      </c>
      <c r="E1335" s="13" t="s">
        <v>1462</v>
      </c>
      <c r="F1335" s="27">
        <v>44733</v>
      </c>
      <c r="G1335" s="27">
        <v>44732</v>
      </c>
      <c r="H1335" s="14">
        <v>1511.36</v>
      </c>
      <c r="I1335" s="15">
        <v>2</v>
      </c>
      <c r="J1335" s="13" t="s">
        <v>313</v>
      </c>
      <c r="K1335" s="36">
        <f>D1335*VLOOKUP(L1335,Assumptions!$B$5:$C$11,2,FALSE)</f>
        <v>1449.28</v>
      </c>
      <c r="L1335" s="39" t="s">
        <v>4883</v>
      </c>
      <c r="M1335" s="46">
        <f>DATE(YEAR(F1335),MONTH(F1335),1)</f>
        <v>44713</v>
      </c>
      <c r="N1335" s="47" t="str">
        <f>IF(B1335="",N1334,B1335)</f>
        <v>Evergreen Ventures SA</v>
      </c>
    </row>
    <row r="1336" spans="1:14" ht="15.75" x14ac:dyDescent="0.5">
      <c r="A1336" s="7"/>
      <c r="B1336" s="25" t="s">
        <v>110</v>
      </c>
      <c r="C1336" s="25"/>
      <c r="D1336" s="14">
        <v>1223.6300000000001</v>
      </c>
      <c r="E1336" s="13" t="s">
        <v>1463</v>
      </c>
      <c r="F1336" s="27">
        <v>44229</v>
      </c>
      <c r="G1336" s="27">
        <v>44127</v>
      </c>
      <c r="H1336" s="14">
        <v>12780.09</v>
      </c>
      <c r="I1336" s="15">
        <v>2</v>
      </c>
      <c r="J1336" s="13" t="s">
        <v>340</v>
      </c>
      <c r="K1336" s="36">
        <f>D1336*VLOOKUP(L1336,Assumptions!$B$5:$C$11,2,FALSE)</f>
        <v>1223.6300000000001</v>
      </c>
      <c r="L1336" s="39" t="s">
        <v>4883</v>
      </c>
      <c r="M1336" s="46">
        <f>DATE(YEAR(F1336),MONTH(F1336),1)</f>
        <v>44228</v>
      </c>
      <c r="N1336" s="47" t="str">
        <f>IF(B1336="",N1335,B1336)</f>
        <v>Alder Global</v>
      </c>
    </row>
    <row r="1337" spans="1:14" ht="15.75" x14ac:dyDescent="0.5">
      <c r="A1337" s="7"/>
      <c r="B1337" s="26"/>
      <c r="C1337" s="26"/>
      <c r="D1337" s="14">
        <v>1266.46</v>
      </c>
      <c r="E1337" s="13" t="s">
        <v>1464</v>
      </c>
      <c r="F1337" s="27">
        <v>44203</v>
      </c>
      <c r="G1337" s="27">
        <v>44175</v>
      </c>
      <c r="H1337" s="14">
        <v>13710.74</v>
      </c>
      <c r="I1337" s="15">
        <v>7</v>
      </c>
      <c r="J1337" s="13" t="s">
        <v>349</v>
      </c>
      <c r="K1337" s="36">
        <f>D1337*VLOOKUP(L1337,Assumptions!$B$5:$C$11,2,FALSE)</f>
        <v>1266.46</v>
      </c>
      <c r="L1337" s="39" t="s">
        <v>4883</v>
      </c>
      <c r="M1337" s="46">
        <f>DATE(YEAR(F1337),MONTH(F1337),1)</f>
        <v>44197</v>
      </c>
      <c r="N1337" s="47" t="str">
        <f>IF(B1337="",N1336,B1337)</f>
        <v>Alder Global</v>
      </c>
    </row>
    <row r="1338" spans="1:14" ht="15.75" x14ac:dyDescent="0.5">
      <c r="A1338" s="7"/>
      <c r="B1338" s="26"/>
      <c r="C1338" s="26"/>
      <c r="D1338" s="14">
        <v>267.57</v>
      </c>
      <c r="E1338" s="13" t="s">
        <v>1465</v>
      </c>
      <c r="F1338" s="27">
        <v>44384</v>
      </c>
      <c r="G1338" s="27">
        <v>44384</v>
      </c>
      <c r="H1338" s="14">
        <v>12565.16</v>
      </c>
      <c r="I1338" s="15">
        <v>2</v>
      </c>
      <c r="J1338" s="13" t="s">
        <v>349</v>
      </c>
      <c r="K1338" s="36">
        <f>D1338*VLOOKUP(L1338,Assumptions!$B$5:$C$11,2,FALSE)</f>
        <v>267.57</v>
      </c>
      <c r="L1338" s="39" t="s">
        <v>4883</v>
      </c>
      <c r="M1338" s="46">
        <f>DATE(YEAR(F1338),MONTH(F1338),1)</f>
        <v>44378</v>
      </c>
      <c r="N1338" s="47" t="str">
        <f>IF(B1338="",N1337,B1338)</f>
        <v>Alder Global</v>
      </c>
    </row>
    <row r="1339" spans="1:14" ht="15.75" x14ac:dyDescent="0.5">
      <c r="A1339" s="7"/>
      <c r="B1339" s="26"/>
      <c r="C1339" s="26"/>
      <c r="D1339" s="14">
        <v>4982.51</v>
      </c>
      <c r="E1339" s="13" t="s">
        <v>1466</v>
      </c>
      <c r="F1339" s="27">
        <v>44770</v>
      </c>
      <c r="G1339" s="27">
        <v>44748</v>
      </c>
      <c r="H1339" s="14">
        <v>14252.72</v>
      </c>
      <c r="I1339" s="15">
        <v>1</v>
      </c>
      <c r="J1339" s="13" t="s">
        <v>301</v>
      </c>
      <c r="K1339" s="36">
        <f>D1339*VLOOKUP(L1339,Assumptions!$B$5:$C$11,2,FALSE)</f>
        <v>4982.51</v>
      </c>
      <c r="L1339" s="39" t="s">
        <v>4883</v>
      </c>
      <c r="M1339" s="46">
        <f>DATE(YEAR(F1339),MONTH(F1339),1)</f>
        <v>44743</v>
      </c>
      <c r="N1339" s="47" t="str">
        <f>IF(B1339="",N1338,B1339)</f>
        <v>Alder Global</v>
      </c>
    </row>
    <row r="1340" spans="1:14" ht="15.75" x14ac:dyDescent="0.5">
      <c r="A1340" s="7"/>
      <c r="B1340" s="26"/>
      <c r="C1340" s="26"/>
      <c r="D1340" s="14">
        <v>1780.14</v>
      </c>
      <c r="E1340" s="13" t="s">
        <v>1466</v>
      </c>
      <c r="F1340" s="27">
        <v>44770</v>
      </c>
      <c r="G1340" s="27">
        <v>44769</v>
      </c>
      <c r="H1340" s="14">
        <v>13534.02</v>
      </c>
      <c r="I1340" s="15">
        <v>6</v>
      </c>
      <c r="J1340" s="13" t="s">
        <v>301</v>
      </c>
      <c r="K1340" s="36">
        <f>D1340*VLOOKUP(L1340,Assumptions!$B$5:$C$11,2,FALSE)</f>
        <v>1780.14</v>
      </c>
      <c r="L1340" s="39" t="s">
        <v>4883</v>
      </c>
      <c r="M1340" s="46">
        <f>DATE(YEAR(F1340),MONTH(F1340),1)</f>
        <v>44743</v>
      </c>
      <c r="N1340" s="47" t="str">
        <f>IF(B1340="",N1339,B1340)</f>
        <v>Alder Global</v>
      </c>
    </row>
    <row r="1341" spans="1:14" ht="15.75" x14ac:dyDescent="0.5">
      <c r="A1341" s="7"/>
      <c r="B1341" s="26"/>
      <c r="C1341" s="26"/>
      <c r="D1341" s="14">
        <v>244.7</v>
      </c>
      <c r="E1341" s="13" t="s">
        <v>1467</v>
      </c>
      <c r="F1341" s="27">
        <v>45016</v>
      </c>
      <c r="G1341" s="27">
        <v>45000</v>
      </c>
      <c r="H1341" s="14">
        <v>9530.57</v>
      </c>
      <c r="I1341" s="15">
        <v>1</v>
      </c>
      <c r="J1341" s="13" t="s">
        <v>301</v>
      </c>
      <c r="K1341" s="36">
        <f>D1341*VLOOKUP(L1341,Assumptions!$B$5:$C$11,2,FALSE)</f>
        <v>244.7</v>
      </c>
      <c r="L1341" s="39" t="s">
        <v>4883</v>
      </c>
      <c r="M1341" s="46">
        <f>DATE(YEAR(F1341),MONTH(F1341),1)</f>
        <v>44986</v>
      </c>
      <c r="N1341" s="47" t="str">
        <f>IF(B1341="",N1340,B1341)</f>
        <v>Alder Global</v>
      </c>
    </row>
    <row r="1342" spans="1:14" ht="15.75" x14ac:dyDescent="0.5">
      <c r="A1342" s="7"/>
      <c r="B1342" s="25" t="s">
        <v>111</v>
      </c>
      <c r="C1342" s="25"/>
      <c r="D1342" s="14">
        <v>1216.78</v>
      </c>
      <c r="E1342" s="13" t="s">
        <v>1468</v>
      </c>
      <c r="F1342" s="27">
        <v>45407</v>
      </c>
      <c r="G1342" s="27">
        <v>45358</v>
      </c>
      <c r="H1342" s="14">
        <v>0</v>
      </c>
      <c r="I1342" s="15">
        <v>5</v>
      </c>
      <c r="J1342" s="13" t="s">
        <v>301</v>
      </c>
      <c r="K1342" s="36">
        <f>D1342*VLOOKUP(L1342,Assumptions!$B$5:$C$11,2,FALSE)</f>
        <v>1216.78</v>
      </c>
      <c r="L1342" s="39" t="s">
        <v>4883</v>
      </c>
      <c r="M1342" s="46">
        <f>DATE(YEAR(F1342),MONTH(F1342),1)</f>
        <v>45383</v>
      </c>
      <c r="N1342" s="47" t="str">
        <f>IF(B1342="",N1341,B1342)</f>
        <v>Blackwood Securities Ltd</v>
      </c>
    </row>
    <row r="1343" spans="1:14" ht="15.75" x14ac:dyDescent="0.5">
      <c r="A1343" s="7"/>
      <c r="B1343" s="25" t="s">
        <v>112</v>
      </c>
      <c r="C1343" s="25"/>
      <c r="D1343" s="14">
        <v>2371.16</v>
      </c>
      <c r="E1343" s="13" t="s">
        <v>1469</v>
      </c>
      <c r="F1343" s="27">
        <v>44837</v>
      </c>
      <c r="G1343" s="27">
        <v>44834</v>
      </c>
      <c r="H1343" s="14">
        <v>2429</v>
      </c>
      <c r="I1343" s="15">
        <v>1</v>
      </c>
      <c r="J1343" s="13" t="s">
        <v>350</v>
      </c>
      <c r="K1343" s="36">
        <f>D1343*VLOOKUP(L1343,Assumptions!$B$5:$C$11,2,FALSE)</f>
        <v>2371.16</v>
      </c>
      <c r="L1343" s="39" t="s">
        <v>4883</v>
      </c>
      <c r="M1343" s="46">
        <f>DATE(YEAR(F1343),MONTH(F1343),1)</f>
        <v>44835</v>
      </c>
      <c r="N1343" s="47" t="str">
        <f>IF(B1343="",N1342,B1343)</f>
        <v>Valemont Management Inc</v>
      </c>
    </row>
    <row r="1344" spans="1:14" ht="15.75" x14ac:dyDescent="0.5">
      <c r="A1344" s="7"/>
      <c r="B1344" s="25" t="s">
        <v>113</v>
      </c>
      <c r="C1344" s="25"/>
      <c r="D1344" s="14">
        <v>18053.7</v>
      </c>
      <c r="E1344" s="13" t="s">
        <v>1470</v>
      </c>
      <c r="F1344" s="27">
        <v>44819</v>
      </c>
      <c r="G1344" s="27">
        <v>44778</v>
      </c>
      <c r="H1344" s="14">
        <v>17524.95</v>
      </c>
      <c r="I1344" s="15">
        <v>6</v>
      </c>
      <c r="J1344" s="13" t="s">
        <v>300</v>
      </c>
      <c r="K1344" s="36">
        <f>D1344*VLOOKUP(L1344,Assumptions!$B$5:$C$11,2,FALSE)</f>
        <v>18053.7</v>
      </c>
      <c r="L1344" s="39" t="s">
        <v>4883</v>
      </c>
      <c r="M1344" s="46">
        <f>DATE(YEAR(F1344),MONTH(F1344),1)</f>
        <v>44805</v>
      </c>
      <c r="N1344" s="47" t="str">
        <f>IF(B1344="",N1343,B1344)</f>
        <v>Parkside Markets</v>
      </c>
    </row>
    <row r="1345" spans="1:14" ht="15.75" x14ac:dyDescent="0.5">
      <c r="A1345" s="7"/>
      <c r="B1345" s="25" t="s">
        <v>114</v>
      </c>
      <c r="C1345" s="25"/>
      <c r="D1345" s="14">
        <v>1557.54</v>
      </c>
      <c r="E1345" s="13" t="s">
        <v>1471</v>
      </c>
      <c r="F1345" s="27">
        <v>44680</v>
      </c>
      <c r="G1345" s="27">
        <v>44503</v>
      </c>
      <c r="H1345" s="14">
        <v>1504.86</v>
      </c>
      <c r="I1345" s="15">
        <v>1</v>
      </c>
      <c r="J1345" s="13" t="s">
        <v>300</v>
      </c>
      <c r="K1345" s="36">
        <f>D1345*VLOOKUP(L1345,Assumptions!$B$5:$C$11,2,FALSE)</f>
        <v>1557.54</v>
      </c>
      <c r="L1345" s="39" t="s">
        <v>4883</v>
      </c>
      <c r="M1345" s="46">
        <f>DATE(YEAR(F1345),MONTH(F1345),1)</f>
        <v>44652</v>
      </c>
      <c r="N1345" s="47" t="str">
        <f>IF(B1345="",N1344,B1345)</f>
        <v>Ulster Credit plc</v>
      </c>
    </row>
    <row r="1346" spans="1:14" ht="15.75" x14ac:dyDescent="0.5">
      <c r="A1346" s="7"/>
      <c r="B1346" s="25" t="s">
        <v>115</v>
      </c>
      <c r="C1346" s="25"/>
      <c r="D1346" s="14">
        <v>4414.12</v>
      </c>
      <c r="E1346" s="13" t="s">
        <v>1472</v>
      </c>
      <c r="F1346" s="27">
        <v>44458</v>
      </c>
      <c r="G1346" s="27">
        <v>44389</v>
      </c>
      <c r="H1346" s="14">
        <v>10193.780000000001</v>
      </c>
      <c r="I1346" s="15">
        <v>3</v>
      </c>
      <c r="J1346" s="13" t="s">
        <v>340</v>
      </c>
      <c r="K1346" s="36">
        <f>D1346*VLOOKUP(L1346,Assumptions!$B$5:$C$11,2,FALSE)</f>
        <v>4414.12</v>
      </c>
      <c r="L1346" s="39" t="s">
        <v>4883</v>
      </c>
      <c r="M1346" s="46">
        <f>DATE(YEAR(F1346),MONTH(F1346),1)</f>
        <v>44440</v>
      </c>
      <c r="N1346" s="47" t="str">
        <f>IF(B1346="",N1345,B1346)</f>
        <v>Vantage Trust AG</v>
      </c>
    </row>
    <row r="1347" spans="1:14" ht="15.75" x14ac:dyDescent="0.5">
      <c r="A1347" s="7"/>
      <c r="B1347" s="26"/>
      <c r="C1347" s="26"/>
      <c r="D1347" s="14">
        <v>3285.26</v>
      </c>
      <c r="E1347" s="13" t="s">
        <v>1473</v>
      </c>
      <c r="F1347" s="27">
        <v>45824</v>
      </c>
      <c r="G1347" s="27">
        <v>45817</v>
      </c>
      <c r="H1347" s="14">
        <v>7211.99</v>
      </c>
      <c r="I1347" s="15">
        <v>7</v>
      </c>
      <c r="J1347" s="13" t="s">
        <v>308</v>
      </c>
      <c r="K1347" s="36">
        <f>D1347*VLOOKUP(L1347,Assumptions!$B$5:$C$11,2,FALSE)</f>
        <v>3285.26</v>
      </c>
      <c r="L1347" s="39" t="s">
        <v>4883</v>
      </c>
      <c r="M1347" s="46">
        <f>DATE(YEAR(F1347),MONTH(F1347),1)</f>
        <v>45809</v>
      </c>
      <c r="N1347" s="47" t="str">
        <f>IF(B1347="",N1346,B1347)</f>
        <v>Vantage Trust AG</v>
      </c>
    </row>
    <row r="1348" spans="1:14" ht="15.75" x14ac:dyDescent="0.5">
      <c r="A1348" s="7"/>
      <c r="B1348" s="25" t="s">
        <v>116</v>
      </c>
      <c r="C1348" s="25"/>
      <c r="D1348" s="14">
        <v>11031.57</v>
      </c>
      <c r="E1348" s="13" t="s">
        <v>1474</v>
      </c>
      <c r="F1348" s="27">
        <v>44705</v>
      </c>
      <c r="G1348" s="27">
        <v>44589</v>
      </c>
      <c r="H1348" s="14">
        <v>35270.03</v>
      </c>
      <c r="I1348" s="15">
        <v>2</v>
      </c>
      <c r="J1348" s="13" t="s">
        <v>300</v>
      </c>
      <c r="K1348" s="36">
        <f>D1348*VLOOKUP(L1348,Assumptions!$B$5:$C$11,2,FALSE)</f>
        <v>11031.57</v>
      </c>
      <c r="L1348" s="39" t="s">
        <v>4883</v>
      </c>
      <c r="M1348" s="46">
        <f>DATE(YEAR(F1348),MONTH(F1348),1)</f>
        <v>44682</v>
      </c>
      <c r="N1348" s="47" t="str">
        <f>IF(B1348="",N1347,B1348)</f>
        <v>Linden Asset Management Inc</v>
      </c>
    </row>
    <row r="1349" spans="1:14" ht="15.75" x14ac:dyDescent="0.5">
      <c r="A1349" s="7"/>
      <c r="B1349" s="26"/>
      <c r="C1349" s="26"/>
      <c r="D1349" s="14">
        <v>10846.7</v>
      </c>
      <c r="E1349" s="13" t="s">
        <v>1475</v>
      </c>
      <c r="F1349" s="27">
        <v>44705</v>
      </c>
      <c r="G1349" s="27">
        <v>44589</v>
      </c>
      <c r="H1349" s="14">
        <v>23263.599999999999</v>
      </c>
      <c r="I1349" s="15">
        <v>2</v>
      </c>
      <c r="J1349" s="13" t="s">
        <v>317</v>
      </c>
      <c r="K1349" s="36">
        <f>D1349*VLOOKUP(L1349,Assumptions!$B$5:$C$11,2,FALSE)</f>
        <v>10846.7</v>
      </c>
      <c r="L1349" s="39" t="s">
        <v>4883</v>
      </c>
      <c r="M1349" s="46">
        <f>DATE(YEAR(F1349),MONTH(F1349),1)</f>
        <v>44682</v>
      </c>
      <c r="N1349" s="47" t="str">
        <f>IF(B1349="",N1348,B1349)</f>
        <v>Linden Asset Management Inc</v>
      </c>
    </row>
    <row r="1350" spans="1:14" ht="15.75" x14ac:dyDescent="0.5">
      <c r="A1350" s="7"/>
      <c r="B1350" s="26"/>
      <c r="C1350" s="26"/>
      <c r="D1350" s="14">
        <v>10304.049999999999</v>
      </c>
      <c r="E1350" s="13" t="s">
        <v>1476</v>
      </c>
      <c r="F1350" s="27">
        <v>44705</v>
      </c>
      <c r="G1350" s="27">
        <v>44589</v>
      </c>
      <c r="H1350" s="14">
        <v>31094.26</v>
      </c>
      <c r="I1350" s="15">
        <v>1</v>
      </c>
      <c r="J1350" s="13" t="s">
        <v>311</v>
      </c>
      <c r="K1350" s="36">
        <f>D1350*VLOOKUP(L1350,Assumptions!$B$5:$C$11,2,FALSE)</f>
        <v>10304.049999999999</v>
      </c>
      <c r="L1350" s="39" t="s">
        <v>4883</v>
      </c>
      <c r="M1350" s="46">
        <f>DATE(YEAR(F1350),MONTH(F1350),1)</f>
        <v>44682</v>
      </c>
      <c r="N1350" s="47" t="str">
        <f>IF(B1350="",N1349,B1350)</f>
        <v>Linden Asset Management Inc</v>
      </c>
    </row>
    <row r="1351" spans="1:14" ht="15.75" x14ac:dyDescent="0.5">
      <c r="A1351" s="7"/>
      <c r="B1351" s="26"/>
      <c r="C1351" s="26"/>
      <c r="D1351" s="14">
        <v>13161.74</v>
      </c>
      <c r="E1351" s="13" t="s">
        <v>1477</v>
      </c>
      <c r="F1351" s="27">
        <v>44705</v>
      </c>
      <c r="G1351" s="27">
        <v>44589</v>
      </c>
      <c r="H1351" s="14">
        <v>27811.56</v>
      </c>
      <c r="I1351" s="15">
        <v>1</v>
      </c>
      <c r="J1351" s="13" t="s">
        <v>310</v>
      </c>
      <c r="K1351" s="36">
        <f>D1351*VLOOKUP(L1351,Assumptions!$B$5:$C$11,2,FALSE)</f>
        <v>13161.74</v>
      </c>
      <c r="L1351" s="39" t="s">
        <v>4883</v>
      </c>
      <c r="M1351" s="46">
        <f>DATE(YEAR(F1351),MONTH(F1351),1)</f>
        <v>44682</v>
      </c>
      <c r="N1351" s="47" t="str">
        <f>IF(B1351="",N1350,B1351)</f>
        <v>Linden Asset Management Inc</v>
      </c>
    </row>
    <row r="1352" spans="1:14" ht="15.75" x14ac:dyDescent="0.5">
      <c r="A1352" s="7"/>
      <c r="B1352" s="26"/>
      <c r="C1352" s="26"/>
      <c r="D1352" s="14">
        <v>13390.58</v>
      </c>
      <c r="E1352" s="13" t="s">
        <v>1478</v>
      </c>
      <c r="F1352" s="27">
        <v>44705</v>
      </c>
      <c r="G1352" s="27">
        <v>44589</v>
      </c>
      <c r="H1352" s="14">
        <v>35196.449999999997</v>
      </c>
      <c r="I1352" s="15">
        <v>1</v>
      </c>
      <c r="J1352" s="13" t="s">
        <v>318</v>
      </c>
      <c r="K1352" s="36">
        <f>D1352*VLOOKUP(L1352,Assumptions!$B$5:$C$11,2,FALSE)</f>
        <v>13390.58</v>
      </c>
      <c r="L1352" s="39" t="s">
        <v>4883</v>
      </c>
      <c r="M1352" s="46">
        <f>DATE(YEAR(F1352),MONTH(F1352),1)</f>
        <v>44682</v>
      </c>
      <c r="N1352" s="47" t="str">
        <f>IF(B1352="",N1351,B1352)</f>
        <v>Linden Asset Management Inc</v>
      </c>
    </row>
    <row r="1353" spans="1:14" ht="15.75" x14ac:dyDescent="0.5">
      <c r="A1353" s="7"/>
      <c r="B1353" s="26"/>
      <c r="C1353" s="26"/>
      <c r="D1353" s="14">
        <v>13132.59</v>
      </c>
      <c r="E1353" s="13" t="s">
        <v>1479</v>
      </c>
      <c r="F1353" s="27">
        <v>44705</v>
      </c>
      <c r="G1353" s="27">
        <v>44589</v>
      </c>
      <c r="H1353" s="14">
        <v>36401.57</v>
      </c>
      <c r="I1353" s="15">
        <v>1</v>
      </c>
      <c r="J1353" s="13" t="s">
        <v>309</v>
      </c>
      <c r="K1353" s="36">
        <f>D1353*VLOOKUP(L1353,Assumptions!$B$5:$C$11,2,FALSE)</f>
        <v>13132.59</v>
      </c>
      <c r="L1353" s="39" t="s">
        <v>4883</v>
      </c>
      <c r="M1353" s="46">
        <f>DATE(YEAR(F1353),MONTH(F1353),1)</f>
        <v>44682</v>
      </c>
      <c r="N1353" s="47" t="str">
        <f>IF(B1353="",N1352,B1353)</f>
        <v>Linden Asset Management Inc</v>
      </c>
    </row>
    <row r="1354" spans="1:14" ht="15.75" x14ac:dyDescent="0.5">
      <c r="A1354" s="7"/>
      <c r="B1354" s="26"/>
      <c r="C1354" s="26"/>
      <c r="D1354" s="14">
        <v>3197.75</v>
      </c>
      <c r="E1354" s="13" t="s">
        <v>1480</v>
      </c>
      <c r="F1354" s="27">
        <v>44901</v>
      </c>
      <c r="G1354" s="27">
        <v>44658</v>
      </c>
      <c r="H1354" s="14">
        <v>34633.550000000003</v>
      </c>
      <c r="I1354" s="15">
        <v>1</v>
      </c>
      <c r="J1354" s="13" t="s">
        <v>300</v>
      </c>
      <c r="K1354" s="36">
        <f>D1354*VLOOKUP(L1354,Assumptions!$B$5:$C$11,2,FALSE)</f>
        <v>3197.75</v>
      </c>
      <c r="L1354" s="39" t="s">
        <v>4883</v>
      </c>
      <c r="M1354" s="46">
        <f>DATE(YEAR(F1354),MONTH(F1354),1)</f>
        <v>44896</v>
      </c>
      <c r="N1354" s="47" t="str">
        <f>IF(B1354="",N1353,B1354)</f>
        <v>Linden Asset Management Inc</v>
      </c>
    </row>
    <row r="1355" spans="1:14" ht="15.75" x14ac:dyDescent="0.5">
      <c r="A1355" s="7"/>
      <c r="B1355" s="26"/>
      <c r="C1355" s="26"/>
      <c r="D1355" s="14">
        <v>8181.36</v>
      </c>
      <c r="E1355" s="13" t="s">
        <v>1481</v>
      </c>
      <c r="F1355" s="27">
        <v>44946</v>
      </c>
      <c r="G1355" s="27">
        <v>44876</v>
      </c>
      <c r="H1355" s="14">
        <v>35553.919999999998</v>
      </c>
      <c r="I1355" s="15">
        <v>2</v>
      </c>
      <c r="J1355" s="13" t="s">
        <v>300</v>
      </c>
      <c r="K1355" s="36">
        <f>D1355*VLOOKUP(L1355,Assumptions!$B$5:$C$11,2,FALSE)</f>
        <v>8181.36</v>
      </c>
      <c r="L1355" s="39" t="s">
        <v>4883</v>
      </c>
      <c r="M1355" s="46">
        <f>DATE(YEAR(F1355),MONTH(F1355),1)</f>
        <v>44927</v>
      </c>
      <c r="N1355" s="47" t="str">
        <f>IF(B1355="",N1354,B1355)</f>
        <v>Linden Asset Management Inc</v>
      </c>
    </row>
    <row r="1356" spans="1:14" ht="15.75" x14ac:dyDescent="0.5">
      <c r="A1356" s="7"/>
      <c r="B1356" s="26"/>
      <c r="C1356" s="26"/>
      <c r="D1356" s="14">
        <v>6961.65</v>
      </c>
      <c r="E1356" s="13" t="s">
        <v>1482</v>
      </c>
      <c r="F1356" s="27">
        <v>44946</v>
      </c>
      <c r="G1356" s="27">
        <v>44876</v>
      </c>
      <c r="H1356" s="14">
        <v>33371.22</v>
      </c>
      <c r="I1356" s="15">
        <v>1</v>
      </c>
      <c r="J1356" s="13" t="s">
        <v>317</v>
      </c>
      <c r="K1356" s="36">
        <f>D1356*VLOOKUP(L1356,Assumptions!$B$5:$C$11,2,FALSE)</f>
        <v>6961.65</v>
      </c>
      <c r="L1356" s="39" t="s">
        <v>4883</v>
      </c>
      <c r="M1356" s="46">
        <f>DATE(YEAR(F1356),MONTH(F1356),1)</f>
        <v>44927</v>
      </c>
      <c r="N1356" s="47" t="str">
        <f>IF(B1356="",N1355,B1356)</f>
        <v>Linden Asset Management Inc</v>
      </c>
    </row>
    <row r="1357" spans="1:14" ht="15.75" x14ac:dyDescent="0.5">
      <c r="A1357" s="7"/>
      <c r="B1357" s="26"/>
      <c r="C1357" s="26"/>
      <c r="D1357" s="14">
        <v>5614.29</v>
      </c>
      <c r="E1357" s="13" t="s">
        <v>1483</v>
      </c>
      <c r="F1357" s="27">
        <v>44986</v>
      </c>
      <c r="G1357" s="27">
        <v>44903</v>
      </c>
      <c r="H1357" s="14">
        <v>34886.1</v>
      </c>
      <c r="I1357" s="15">
        <v>1</v>
      </c>
      <c r="J1357" s="13" t="s">
        <v>300</v>
      </c>
      <c r="K1357" s="36">
        <f>D1357*VLOOKUP(L1357,Assumptions!$B$5:$C$11,2,FALSE)</f>
        <v>5614.29</v>
      </c>
      <c r="L1357" s="39" t="s">
        <v>4883</v>
      </c>
      <c r="M1357" s="46">
        <f>DATE(YEAR(F1357),MONTH(F1357),1)</f>
        <v>44986</v>
      </c>
      <c r="N1357" s="47" t="str">
        <f>IF(B1357="",N1356,B1357)</f>
        <v>Linden Asset Management Inc</v>
      </c>
    </row>
    <row r="1358" spans="1:14" ht="15.75" x14ac:dyDescent="0.5">
      <c r="A1358" s="7"/>
      <c r="B1358" s="26"/>
      <c r="C1358" s="26"/>
      <c r="D1358" s="14">
        <v>4037.5</v>
      </c>
      <c r="E1358" s="13" t="s">
        <v>1484</v>
      </c>
      <c r="F1358" s="27">
        <v>44986</v>
      </c>
      <c r="G1358" s="27">
        <v>44903</v>
      </c>
      <c r="H1358" s="14">
        <v>37153.46</v>
      </c>
      <c r="I1358" s="15">
        <v>1</v>
      </c>
      <c r="J1358" s="13" t="s">
        <v>311</v>
      </c>
      <c r="K1358" s="36">
        <f>D1358*VLOOKUP(L1358,Assumptions!$B$5:$C$11,2,FALSE)</f>
        <v>4037.5</v>
      </c>
      <c r="L1358" s="39" t="s">
        <v>4883</v>
      </c>
      <c r="M1358" s="46">
        <f>DATE(YEAR(F1358),MONTH(F1358),1)</f>
        <v>44986</v>
      </c>
      <c r="N1358" s="47" t="str">
        <f>IF(B1358="",N1357,B1358)</f>
        <v>Linden Asset Management Inc</v>
      </c>
    </row>
    <row r="1359" spans="1:14" ht="15.75" x14ac:dyDescent="0.5">
      <c r="A1359" s="7"/>
      <c r="B1359" s="26"/>
      <c r="C1359" s="26"/>
      <c r="D1359" s="14">
        <v>5289.82</v>
      </c>
      <c r="E1359" s="13" t="s">
        <v>1485</v>
      </c>
      <c r="F1359" s="27">
        <v>44986</v>
      </c>
      <c r="G1359" s="27">
        <v>44903</v>
      </c>
      <c r="H1359" s="14">
        <v>37307.730000000003</v>
      </c>
      <c r="I1359" s="15">
        <v>1</v>
      </c>
      <c r="J1359" s="13" t="s">
        <v>310</v>
      </c>
      <c r="K1359" s="36">
        <f>D1359*VLOOKUP(L1359,Assumptions!$B$5:$C$11,2,FALSE)</f>
        <v>5289.82</v>
      </c>
      <c r="L1359" s="39" t="s">
        <v>4883</v>
      </c>
      <c r="M1359" s="46">
        <f>DATE(YEAR(F1359),MONTH(F1359),1)</f>
        <v>44986</v>
      </c>
      <c r="N1359" s="47" t="str">
        <f>IF(B1359="",N1358,B1359)</f>
        <v>Linden Asset Management Inc</v>
      </c>
    </row>
    <row r="1360" spans="1:14" ht="15.75" x14ac:dyDescent="0.5">
      <c r="A1360" s="7"/>
      <c r="B1360" s="26"/>
      <c r="C1360" s="26"/>
      <c r="D1360" s="14">
        <v>5272.55</v>
      </c>
      <c r="E1360" s="13" t="s">
        <v>1486</v>
      </c>
      <c r="F1360" s="27">
        <v>44986</v>
      </c>
      <c r="G1360" s="27">
        <v>44903</v>
      </c>
      <c r="H1360" s="14">
        <v>21973.99</v>
      </c>
      <c r="I1360" s="15">
        <v>1</v>
      </c>
      <c r="J1360" s="13" t="s">
        <v>318</v>
      </c>
      <c r="K1360" s="36">
        <f>D1360*VLOOKUP(L1360,Assumptions!$B$5:$C$11,2,FALSE)</f>
        <v>5272.55</v>
      </c>
      <c r="L1360" s="39" t="s">
        <v>4883</v>
      </c>
      <c r="M1360" s="46">
        <f>DATE(YEAR(F1360),MONTH(F1360),1)</f>
        <v>44986</v>
      </c>
      <c r="N1360" s="47" t="str">
        <f>IF(B1360="",N1359,B1360)</f>
        <v>Linden Asset Management Inc</v>
      </c>
    </row>
    <row r="1361" spans="1:14" ht="15.75" x14ac:dyDescent="0.5">
      <c r="A1361" s="7"/>
      <c r="B1361" s="26"/>
      <c r="C1361" s="26"/>
      <c r="D1361" s="14">
        <v>5933.08</v>
      </c>
      <c r="E1361" s="13" t="s">
        <v>1487</v>
      </c>
      <c r="F1361" s="27">
        <v>44986</v>
      </c>
      <c r="G1361" s="27">
        <v>44903</v>
      </c>
      <c r="H1361" s="14">
        <v>35957.199999999997</v>
      </c>
      <c r="I1361" s="15">
        <v>1</v>
      </c>
      <c r="J1361" s="13" t="s">
        <v>309</v>
      </c>
      <c r="K1361" s="36">
        <f>D1361*VLOOKUP(L1361,Assumptions!$B$5:$C$11,2,FALSE)</f>
        <v>5933.08</v>
      </c>
      <c r="L1361" s="39" t="s">
        <v>4883</v>
      </c>
      <c r="M1361" s="46">
        <f>DATE(YEAR(F1361),MONTH(F1361),1)</f>
        <v>44986</v>
      </c>
      <c r="N1361" s="47" t="str">
        <f>IF(B1361="",N1360,B1361)</f>
        <v>Linden Asset Management Inc</v>
      </c>
    </row>
    <row r="1362" spans="1:14" ht="15.75" x14ac:dyDescent="0.5">
      <c r="A1362" s="7"/>
      <c r="B1362" s="26"/>
      <c r="C1362" s="26"/>
      <c r="D1362" s="14">
        <v>19478.09</v>
      </c>
      <c r="E1362" s="13" t="s">
        <v>1488</v>
      </c>
      <c r="F1362" s="27">
        <v>45398</v>
      </c>
      <c r="G1362" s="27">
        <v>45385</v>
      </c>
      <c r="H1362" s="14">
        <v>37123.61</v>
      </c>
      <c r="I1362" s="15">
        <v>5</v>
      </c>
      <c r="J1362" s="13" t="s">
        <v>300</v>
      </c>
      <c r="K1362" s="36">
        <f>D1362*VLOOKUP(L1362,Assumptions!$B$5:$C$11,2,FALSE)</f>
        <v>19478.09</v>
      </c>
      <c r="L1362" s="39" t="s">
        <v>4883</v>
      </c>
      <c r="M1362" s="46">
        <f>DATE(YEAR(F1362),MONTH(F1362),1)</f>
        <v>45383</v>
      </c>
      <c r="N1362" s="47" t="str">
        <f>IF(B1362="",N1361,B1362)</f>
        <v>Linden Asset Management Inc</v>
      </c>
    </row>
    <row r="1363" spans="1:14" ht="15.75" x14ac:dyDescent="0.5">
      <c r="A1363" s="7"/>
      <c r="B1363" s="26"/>
      <c r="C1363" s="26"/>
      <c r="D1363" s="14">
        <v>12755.07</v>
      </c>
      <c r="E1363" s="13" t="s">
        <v>1489</v>
      </c>
      <c r="F1363" s="27">
        <v>45707</v>
      </c>
      <c r="G1363" s="27">
        <v>45665</v>
      </c>
      <c r="H1363" s="14">
        <v>22702.04</v>
      </c>
      <c r="I1363" s="15">
        <v>2</v>
      </c>
      <c r="J1363" s="13" t="s">
        <v>300</v>
      </c>
      <c r="K1363" s="36">
        <f>D1363*VLOOKUP(L1363,Assumptions!$B$5:$C$11,2,FALSE)</f>
        <v>12755.07</v>
      </c>
      <c r="L1363" s="39" t="s">
        <v>4883</v>
      </c>
      <c r="M1363" s="46">
        <f>DATE(YEAR(F1363),MONTH(F1363),1)</f>
        <v>45689</v>
      </c>
      <c r="N1363" s="47" t="str">
        <f>IF(B1363="",N1362,B1363)</f>
        <v>Linden Asset Management Inc</v>
      </c>
    </row>
    <row r="1364" spans="1:14" ht="15.75" x14ac:dyDescent="0.5">
      <c r="A1364" s="7"/>
      <c r="B1364" s="26"/>
      <c r="C1364" s="26"/>
      <c r="D1364" s="14">
        <v>13811.86</v>
      </c>
      <c r="E1364" s="13" t="s">
        <v>1490</v>
      </c>
      <c r="F1364" s="27">
        <v>45707</v>
      </c>
      <c r="G1364" s="27">
        <v>45665</v>
      </c>
      <c r="H1364" s="14">
        <v>22757.37</v>
      </c>
      <c r="I1364" s="15">
        <v>1</v>
      </c>
      <c r="J1364" s="13" t="s">
        <v>304</v>
      </c>
      <c r="K1364" s="36">
        <f>D1364*VLOOKUP(L1364,Assumptions!$B$5:$C$11,2,FALSE)</f>
        <v>13811.86</v>
      </c>
      <c r="L1364" s="39" t="s">
        <v>4883</v>
      </c>
      <c r="M1364" s="46">
        <f>DATE(YEAR(F1364),MONTH(F1364),1)</f>
        <v>45689</v>
      </c>
      <c r="N1364" s="47" t="str">
        <f>IF(B1364="",N1363,B1364)</f>
        <v>Linden Asset Management Inc</v>
      </c>
    </row>
    <row r="1365" spans="1:14" ht="15.75" x14ac:dyDescent="0.5">
      <c r="A1365" s="7"/>
      <c r="B1365" s="26"/>
      <c r="C1365" s="26"/>
      <c r="D1365" s="14">
        <v>13250.74</v>
      </c>
      <c r="E1365" s="13" t="s">
        <v>1491</v>
      </c>
      <c r="F1365" s="27">
        <v>45707</v>
      </c>
      <c r="G1365" s="27">
        <v>45665</v>
      </c>
      <c r="H1365" s="14">
        <v>36932.61</v>
      </c>
      <c r="I1365" s="15">
        <v>17</v>
      </c>
      <c r="J1365" s="13" t="s">
        <v>305</v>
      </c>
      <c r="K1365" s="36">
        <f>D1365*VLOOKUP(L1365,Assumptions!$B$5:$C$11,2,FALSE)</f>
        <v>13250.74</v>
      </c>
      <c r="L1365" s="39" t="s">
        <v>4883</v>
      </c>
      <c r="M1365" s="46">
        <f>DATE(YEAR(F1365),MONTH(F1365),1)</f>
        <v>45689</v>
      </c>
      <c r="N1365" s="47" t="str">
        <f>IF(B1365="",N1364,B1365)</f>
        <v>Linden Asset Management Inc</v>
      </c>
    </row>
    <row r="1366" spans="1:14" ht="15.75" x14ac:dyDescent="0.5">
      <c r="A1366" s="7"/>
      <c r="B1366" s="26"/>
      <c r="C1366" s="26"/>
      <c r="D1366" s="14">
        <v>13315.04</v>
      </c>
      <c r="E1366" s="13" t="s">
        <v>1492</v>
      </c>
      <c r="F1366" s="27">
        <v>45707</v>
      </c>
      <c r="G1366" s="27">
        <v>45665</v>
      </c>
      <c r="H1366" s="14">
        <v>36231.89</v>
      </c>
      <c r="I1366" s="15">
        <v>17</v>
      </c>
      <c r="J1366" s="13" t="s">
        <v>301</v>
      </c>
      <c r="K1366" s="36">
        <f>D1366*VLOOKUP(L1366,Assumptions!$B$5:$C$11,2,FALSE)</f>
        <v>13315.04</v>
      </c>
      <c r="L1366" s="39" t="s">
        <v>4883</v>
      </c>
      <c r="M1366" s="46">
        <f>DATE(YEAR(F1366),MONTH(F1366),1)</f>
        <v>45689</v>
      </c>
      <c r="N1366" s="47" t="str">
        <f>IF(B1366="",N1365,B1366)</f>
        <v>Linden Asset Management Inc</v>
      </c>
    </row>
    <row r="1367" spans="1:14" ht="15.75" x14ac:dyDescent="0.5">
      <c r="A1367" s="7"/>
      <c r="B1367" s="26"/>
      <c r="C1367" s="26"/>
      <c r="D1367" s="14">
        <v>14304.07</v>
      </c>
      <c r="E1367" s="13" t="s">
        <v>1493</v>
      </c>
      <c r="F1367" s="27">
        <v>45707</v>
      </c>
      <c r="G1367" s="27">
        <v>45665</v>
      </c>
      <c r="H1367" s="14">
        <v>31774.39</v>
      </c>
      <c r="I1367" s="15">
        <v>1</v>
      </c>
      <c r="J1367" s="13" t="s">
        <v>311</v>
      </c>
      <c r="K1367" s="36">
        <f>D1367*VLOOKUP(L1367,Assumptions!$B$5:$C$11,2,FALSE)</f>
        <v>14304.07</v>
      </c>
      <c r="L1367" s="39" t="s">
        <v>4883</v>
      </c>
      <c r="M1367" s="46">
        <f>DATE(YEAR(F1367),MONTH(F1367),1)</f>
        <v>45689</v>
      </c>
      <c r="N1367" s="47" t="str">
        <f>IF(B1367="",N1366,B1367)</f>
        <v>Linden Asset Management Inc</v>
      </c>
    </row>
    <row r="1368" spans="1:14" ht="15.75" x14ac:dyDescent="0.5">
      <c r="A1368" s="7"/>
      <c r="B1368" s="26"/>
      <c r="C1368" s="26"/>
      <c r="D1368" s="14">
        <v>12880.55</v>
      </c>
      <c r="E1368" s="13" t="s">
        <v>1494</v>
      </c>
      <c r="F1368" s="27">
        <v>45707</v>
      </c>
      <c r="G1368" s="27">
        <v>45665</v>
      </c>
      <c r="H1368" s="14">
        <v>31365.759999999998</v>
      </c>
      <c r="I1368" s="15">
        <v>1</v>
      </c>
      <c r="J1368" s="13" t="s">
        <v>318</v>
      </c>
      <c r="K1368" s="36">
        <f>D1368*VLOOKUP(L1368,Assumptions!$B$5:$C$11,2,FALSE)</f>
        <v>12880.55</v>
      </c>
      <c r="L1368" s="39" t="s">
        <v>4883</v>
      </c>
      <c r="M1368" s="46">
        <f>DATE(YEAR(F1368),MONTH(F1368),1)</f>
        <v>45689</v>
      </c>
      <c r="N1368" s="47" t="str">
        <f>IF(B1368="",N1367,B1368)</f>
        <v>Linden Asset Management Inc</v>
      </c>
    </row>
    <row r="1369" spans="1:14" ht="15.75" x14ac:dyDescent="0.5">
      <c r="A1369" s="7"/>
      <c r="B1369" s="26"/>
      <c r="C1369" s="26"/>
      <c r="D1369" s="14">
        <v>9543.06</v>
      </c>
      <c r="E1369" s="13" t="s">
        <v>1495</v>
      </c>
      <c r="F1369" s="27">
        <v>45707</v>
      </c>
      <c r="G1369" s="27">
        <v>45665</v>
      </c>
      <c r="H1369" s="14">
        <v>24859.74</v>
      </c>
      <c r="I1369" s="15">
        <v>1</v>
      </c>
      <c r="J1369" s="13" t="s">
        <v>310</v>
      </c>
      <c r="K1369" s="36">
        <f>D1369*VLOOKUP(L1369,Assumptions!$B$5:$C$11,2,FALSE)</f>
        <v>9543.06</v>
      </c>
      <c r="L1369" s="39" t="s">
        <v>4883</v>
      </c>
      <c r="M1369" s="46">
        <f>DATE(YEAR(F1369),MONTH(F1369),1)</f>
        <v>45689</v>
      </c>
      <c r="N1369" s="47" t="str">
        <f>IF(B1369="",N1368,B1369)</f>
        <v>Linden Asset Management Inc</v>
      </c>
    </row>
    <row r="1370" spans="1:14" ht="15.75" x14ac:dyDescent="0.5">
      <c r="A1370" s="7"/>
      <c r="B1370" s="26"/>
      <c r="C1370" s="26"/>
      <c r="D1370" s="14">
        <v>8998.7800000000007</v>
      </c>
      <c r="E1370" s="13" t="s">
        <v>1496</v>
      </c>
      <c r="F1370" s="27">
        <v>45707</v>
      </c>
      <c r="G1370" s="27">
        <v>45665</v>
      </c>
      <c r="H1370" s="14">
        <v>34668.5</v>
      </c>
      <c r="I1370" s="15">
        <v>1</v>
      </c>
      <c r="J1370" s="13" t="s">
        <v>309</v>
      </c>
      <c r="K1370" s="36">
        <f>D1370*VLOOKUP(L1370,Assumptions!$B$5:$C$11,2,FALSE)</f>
        <v>8998.7800000000007</v>
      </c>
      <c r="L1370" s="39" t="s">
        <v>4883</v>
      </c>
      <c r="M1370" s="46">
        <f>DATE(YEAR(F1370),MONTH(F1370),1)</f>
        <v>45689</v>
      </c>
      <c r="N1370" s="47" t="str">
        <f>IF(B1370="",N1369,B1370)</f>
        <v>Linden Asset Management Inc</v>
      </c>
    </row>
    <row r="1371" spans="1:14" ht="15.75" x14ac:dyDescent="0.5">
      <c r="A1371" s="7"/>
      <c r="B1371" s="25" t="s">
        <v>117</v>
      </c>
      <c r="C1371" s="25"/>
      <c r="D1371" s="14">
        <v>948.81</v>
      </c>
      <c r="E1371" s="13" t="s">
        <v>1497</v>
      </c>
      <c r="F1371" s="27">
        <v>45089</v>
      </c>
      <c r="G1371" s="27">
        <v>45086</v>
      </c>
      <c r="H1371" s="14">
        <v>795.27</v>
      </c>
      <c r="I1371" s="15">
        <v>6</v>
      </c>
      <c r="J1371" s="13" t="s">
        <v>301</v>
      </c>
      <c r="K1371" s="36">
        <f>D1371*VLOOKUP(L1371,Assumptions!$B$5:$C$11,2,FALSE)</f>
        <v>948.81</v>
      </c>
      <c r="L1371" s="39" t="s">
        <v>4883</v>
      </c>
      <c r="M1371" s="46">
        <f>DATE(YEAR(F1371),MONTH(F1371),1)</f>
        <v>45078</v>
      </c>
      <c r="N1371" s="47" t="str">
        <f>IF(B1371="",N1370,B1371)</f>
        <v>Glenmore Global SA</v>
      </c>
    </row>
    <row r="1372" spans="1:14" ht="15.75" x14ac:dyDescent="0.5">
      <c r="A1372" s="7"/>
      <c r="B1372" s="26"/>
      <c r="C1372" s="26"/>
      <c r="D1372" s="14">
        <v>963.61</v>
      </c>
      <c r="E1372" s="13" t="s">
        <v>1498</v>
      </c>
      <c r="F1372" s="27">
        <v>45473</v>
      </c>
      <c r="G1372" s="27">
        <v>45399</v>
      </c>
      <c r="H1372" s="14">
        <v>815.78</v>
      </c>
      <c r="I1372" s="15">
        <v>9</v>
      </c>
      <c r="J1372" s="13" t="s">
        <v>301</v>
      </c>
      <c r="K1372" s="36">
        <f>D1372*VLOOKUP(L1372,Assumptions!$B$5:$C$11,2,FALSE)</f>
        <v>963.61</v>
      </c>
      <c r="L1372" s="39" t="s">
        <v>4883</v>
      </c>
      <c r="M1372" s="46">
        <f>DATE(YEAR(F1372),MONTH(F1372),1)</f>
        <v>45444</v>
      </c>
      <c r="N1372" s="47" t="str">
        <f>IF(B1372="",N1371,B1372)</f>
        <v>Glenmore Global SA</v>
      </c>
    </row>
    <row r="1373" spans="1:14" ht="15.75" x14ac:dyDescent="0.5">
      <c r="A1373" s="7"/>
      <c r="B1373" s="25" t="s">
        <v>118</v>
      </c>
      <c r="C1373" s="25"/>
      <c r="D1373" s="12">
        <v>33860.18</v>
      </c>
      <c r="E1373" s="13" t="s">
        <v>1499</v>
      </c>
      <c r="F1373" s="27">
        <v>45117</v>
      </c>
      <c r="G1373" s="27">
        <v>45044</v>
      </c>
      <c r="H1373" s="14">
        <v>30633.34</v>
      </c>
      <c r="I1373" s="15">
        <v>5</v>
      </c>
      <c r="J1373" s="13" t="s">
        <v>300</v>
      </c>
      <c r="K1373" s="36">
        <f>D1373*VLOOKUP(L1373,Assumptions!$B$5:$C$11,2,FALSE)</f>
        <v>1161.404174</v>
      </c>
      <c r="L1373" s="39" t="s">
        <v>4889</v>
      </c>
      <c r="M1373" s="46">
        <f>DATE(YEAR(F1373),MONTH(F1373),1)</f>
        <v>45108</v>
      </c>
      <c r="N1373" s="47" t="str">
        <f>IF(B1373="",N1372,B1373)</f>
        <v>Redwood Global</v>
      </c>
    </row>
    <row r="1374" spans="1:14" ht="15.75" x14ac:dyDescent="0.5">
      <c r="A1374" s="7"/>
      <c r="B1374" s="26"/>
      <c r="C1374" s="26"/>
      <c r="D1374" s="12">
        <v>41168.339999999997</v>
      </c>
      <c r="E1374" s="13" t="s">
        <v>1500</v>
      </c>
      <c r="F1374" s="27">
        <v>45117</v>
      </c>
      <c r="G1374" s="27">
        <v>45044</v>
      </c>
      <c r="H1374" s="14">
        <v>31305.08</v>
      </c>
      <c r="I1374" s="15">
        <v>1</v>
      </c>
      <c r="J1374" s="13" t="s">
        <v>318</v>
      </c>
      <c r="K1374" s="36">
        <f>D1374*VLOOKUP(L1374,Assumptions!$B$5:$C$11,2,FALSE)</f>
        <v>1412.0740619999997</v>
      </c>
      <c r="L1374" s="39" t="s">
        <v>4889</v>
      </c>
      <c r="M1374" s="46">
        <f>DATE(YEAR(F1374),MONTH(F1374),1)</f>
        <v>45108</v>
      </c>
      <c r="N1374" s="47" t="str">
        <f>IF(B1374="",N1373,B1374)</f>
        <v>Redwood Global</v>
      </c>
    </row>
    <row r="1375" spans="1:14" ht="15.75" x14ac:dyDescent="0.5">
      <c r="A1375" s="7"/>
      <c r="B1375" s="26"/>
      <c r="C1375" s="26"/>
      <c r="D1375" s="12">
        <v>31569.88</v>
      </c>
      <c r="E1375" s="13" t="s">
        <v>1501</v>
      </c>
      <c r="F1375" s="27">
        <v>45117</v>
      </c>
      <c r="G1375" s="27">
        <v>45044</v>
      </c>
      <c r="H1375" s="14">
        <v>24796.66</v>
      </c>
      <c r="I1375" s="15">
        <v>1</v>
      </c>
      <c r="J1375" s="13" t="s">
        <v>312</v>
      </c>
      <c r="K1375" s="36">
        <f>D1375*VLOOKUP(L1375,Assumptions!$B$5:$C$11,2,FALSE)</f>
        <v>1082.846884</v>
      </c>
      <c r="L1375" s="39" t="s">
        <v>4889</v>
      </c>
      <c r="M1375" s="46">
        <f>DATE(YEAR(F1375),MONTH(F1375),1)</f>
        <v>45108</v>
      </c>
      <c r="N1375" s="47" t="str">
        <f>IF(B1375="",N1374,B1375)</f>
        <v>Redwood Global</v>
      </c>
    </row>
    <row r="1376" spans="1:14" ht="15.75" x14ac:dyDescent="0.5">
      <c r="A1376" s="7"/>
      <c r="B1376" s="26"/>
      <c r="C1376" s="26"/>
      <c r="D1376" s="12">
        <v>27969.77</v>
      </c>
      <c r="E1376" s="13" t="s">
        <v>1502</v>
      </c>
      <c r="F1376" s="27">
        <v>45117</v>
      </c>
      <c r="G1376" s="27">
        <v>45044</v>
      </c>
      <c r="H1376" s="14">
        <v>25814.01</v>
      </c>
      <c r="I1376" s="15">
        <v>3</v>
      </c>
      <c r="J1376" s="13" t="s">
        <v>301</v>
      </c>
      <c r="K1376" s="36">
        <f>D1376*VLOOKUP(L1376,Assumptions!$B$5:$C$11,2,FALSE)</f>
        <v>959.36311099999989</v>
      </c>
      <c r="L1376" s="39" t="s">
        <v>4889</v>
      </c>
      <c r="M1376" s="46">
        <f>DATE(YEAR(F1376),MONTH(F1376),1)</f>
        <v>45108</v>
      </c>
      <c r="N1376" s="47" t="str">
        <f>IF(B1376="",N1375,B1376)</f>
        <v>Redwood Global</v>
      </c>
    </row>
    <row r="1377" spans="1:14" ht="15.75" x14ac:dyDescent="0.5">
      <c r="A1377" s="7"/>
      <c r="B1377" s="26"/>
      <c r="C1377" s="26"/>
      <c r="D1377" s="12">
        <v>35876.410000000003</v>
      </c>
      <c r="E1377" s="13" t="s">
        <v>1503</v>
      </c>
      <c r="F1377" s="27">
        <v>45117</v>
      </c>
      <c r="G1377" s="27">
        <v>45044</v>
      </c>
      <c r="H1377" s="14">
        <v>24151.42</v>
      </c>
      <c r="I1377" s="15">
        <v>7</v>
      </c>
      <c r="J1377" s="13" t="s">
        <v>319</v>
      </c>
      <c r="K1377" s="36">
        <f>D1377*VLOOKUP(L1377,Assumptions!$B$5:$C$11,2,FALSE)</f>
        <v>1230.5608629999999</v>
      </c>
      <c r="L1377" s="39" t="s">
        <v>4889</v>
      </c>
      <c r="M1377" s="46">
        <f>DATE(YEAR(F1377),MONTH(F1377),1)</f>
        <v>45108</v>
      </c>
      <c r="N1377" s="47" t="str">
        <f>IF(B1377="",N1376,B1377)</f>
        <v>Redwood Global</v>
      </c>
    </row>
    <row r="1378" spans="1:14" ht="15.75" x14ac:dyDescent="0.5">
      <c r="A1378" s="7"/>
      <c r="B1378" s="26"/>
      <c r="C1378" s="26"/>
      <c r="D1378" s="12">
        <v>36072.019999999997</v>
      </c>
      <c r="E1378" s="13" t="s">
        <v>1504</v>
      </c>
      <c r="F1378" s="27">
        <v>45117</v>
      </c>
      <c r="G1378" s="27">
        <v>45044</v>
      </c>
      <c r="H1378" s="14">
        <v>26714.34</v>
      </c>
      <c r="I1378" s="15">
        <v>7</v>
      </c>
      <c r="J1378" s="13" t="s">
        <v>321</v>
      </c>
      <c r="K1378" s="36">
        <f>D1378*VLOOKUP(L1378,Assumptions!$B$5:$C$11,2,FALSE)</f>
        <v>1237.2702859999997</v>
      </c>
      <c r="L1378" s="39" t="s">
        <v>4889</v>
      </c>
      <c r="M1378" s="46">
        <f>DATE(YEAR(F1378),MONTH(F1378),1)</f>
        <v>45108</v>
      </c>
      <c r="N1378" s="47" t="str">
        <f>IF(B1378="",N1377,B1378)</f>
        <v>Redwood Global</v>
      </c>
    </row>
    <row r="1379" spans="1:14" ht="15.75" x14ac:dyDescent="0.5">
      <c r="A1379" s="7"/>
      <c r="B1379" s="26"/>
      <c r="C1379" s="26"/>
      <c r="D1379" s="12">
        <v>18742.490000000002</v>
      </c>
      <c r="E1379" s="13" t="s">
        <v>1505</v>
      </c>
      <c r="F1379" s="27">
        <v>45508</v>
      </c>
      <c r="G1379" s="27">
        <v>45489</v>
      </c>
      <c r="H1379" s="14">
        <v>21920.61</v>
      </c>
      <c r="I1379" s="15">
        <v>3</v>
      </c>
      <c r="J1379" s="13" t="s">
        <v>300</v>
      </c>
      <c r="K1379" s="36">
        <f>D1379*VLOOKUP(L1379,Assumptions!$B$5:$C$11,2,FALSE)</f>
        <v>642.86740699999996</v>
      </c>
      <c r="L1379" s="39" t="s">
        <v>4889</v>
      </c>
      <c r="M1379" s="46">
        <f>DATE(YEAR(F1379),MONTH(F1379),1)</f>
        <v>45505</v>
      </c>
      <c r="N1379" s="47" t="str">
        <f>IF(B1379="",N1378,B1379)</f>
        <v>Redwood Global</v>
      </c>
    </row>
    <row r="1380" spans="1:14" ht="15.75" x14ac:dyDescent="0.5">
      <c r="A1380" s="7"/>
      <c r="B1380" s="26"/>
      <c r="C1380" s="26"/>
      <c r="D1380" s="12">
        <v>16767.830000000002</v>
      </c>
      <c r="E1380" s="13" t="s">
        <v>1506</v>
      </c>
      <c r="F1380" s="27">
        <v>45508</v>
      </c>
      <c r="G1380" s="27">
        <v>45489</v>
      </c>
      <c r="H1380" s="14">
        <v>21401.33</v>
      </c>
      <c r="I1380" s="15">
        <v>3</v>
      </c>
      <c r="J1380" s="13" t="s">
        <v>321</v>
      </c>
      <c r="K1380" s="36">
        <f>D1380*VLOOKUP(L1380,Assumptions!$B$5:$C$11,2,FALSE)</f>
        <v>575.13656900000001</v>
      </c>
      <c r="L1380" s="39" t="s">
        <v>4889</v>
      </c>
      <c r="M1380" s="46">
        <f>DATE(YEAR(F1380),MONTH(F1380),1)</f>
        <v>45505</v>
      </c>
      <c r="N1380" s="47" t="str">
        <f>IF(B1380="",N1379,B1380)</f>
        <v>Redwood Global</v>
      </c>
    </row>
    <row r="1381" spans="1:14" ht="15.75" x14ac:dyDescent="0.5">
      <c r="A1381" s="7"/>
      <c r="B1381" s="26"/>
      <c r="C1381" s="26"/>
      <c r="D1381" s="12">
        <v>16714.650000000001</v>
      </c>
      <c r="E1381" s="13" t="s">
        <v>1507</v>
      </c>
      <c r="F1381" s="27">
        <v>45508</v>
      </c>
      <c r="G1381" s="27">
        <v>45489</v>
      </c>
      <c r="H1381" s="14">
        <v>24458.560000000001</v>
      </c>
      <c r="I1381" s="15">
        <v>3</v>
      </c>
      <c r="J1381" s="13" t="s">
        <v>319</v>
      </c>
      <c r="K1381" s="36">
        <f>D1381*VLOOKUP(L1381,Assumptions!$B$5:$C$11,2,FALSE)</f>
        <v>573.31249500000001</v>
      </c>
      <c r="L1381" s="39" t="s">
        <v>4889</v>
      </c>
      <c r="M1381" s="46">
        <f>DATE(YEAR(F1381),MONTH(F1381),1)</f>
        <v>45505</v>
      </c>
      <c r="N1381" s="47" t="str">
        <f>IF(B1381="",N1380,B1381)</f>
        <v>Redwood Global</v>
      </c>
    </row>
    <row r="1382" spans="1:14" ht="15.75" x14ac:dyDescent="0.5">
      <c r="A1382" s="7"/>
      <c r="B1382" s="26"/>
      <c r="C1382" s="26"/>
      <c r="D1382" s="12">
        <v>14925.76</v>
      </c>
      <c r="E1382" s="13" t="s">
        <v>1508</v>
      </c>
      <c r="F1382" s="27">
        <v>45508</v>
      </c>
      <c r="G1382" s="27">
        <v>45489</v>
      </c>
      <c r="H1382" s="14">
        <v>23901.72</v>
      </c>
      <c r="I1382" s="15">
        <v>3</v>
      </c>
      <c r="J1382" s="13" t="s">
        <v>301</v>
      </c>
      <c r="K1382" s="36">
        <f>D1382*VLOOKUP(L1382,Assumptions!$B$5:$C$11,2,FALSE)</f>
        <v>511.95356799999996</v>
      </c>
      <c r="L1382" s="39" t="s">
        <v>4889</v>
      </c>
      <c r="M1382" s="46">
        <f>DATE(YEAR(F1382),MONTH(F1382),1)</f>
        <v>45505</v>
      </c>
      <c r="N1382" s="47" t="str">
        <f>IF(B1382="",N1381,B1382)</f>
        <v>Redwood Global</v>
      </c>
    </row>
    <row r="1383" spans="1:14" ht="15.75" x14ac:dyDescent="0.5">
      <c r="A1383" s="7"/>
      <c r="B1383" s="26"/>
      <c r="C1383" s="26"/>
      <c r="D1383" s="12">
        <v>21246.35</v>
      </c>
      <c r="E1383" s="13" t="s">
        <v>1509</v>
      </c>
      <c r="F1383" s="27">
        <v>45874</v>
      </c>
      <c r="G1383" s="27">
        <v>45735</v>
      </c>
      <c r="H1383" s="14">
        <v>31003.37</v>
      </c>
      <c r="I1383" s="15">
        <v>3</v>
      </c>
      <c r="J1383" s="13" t="s">
        <v>300</v>
      </c>
      <c r="K1383" s="36">
        <f>D1383*VLOOKUP(L1383,Assumptions!$B$5:$C$11,2,FALSE)</f>
        <v>728.74980499999992</v>
      </c>
      <c r="L1383" s="39" t="s">
        <v>4889</v>
      </c>
      <c r="M1383" s="46">
        <f>DATE(YEAR(F1383),MONTH(F1383),1)</f>
        <v>45870</v>
      </c>
      <c r="N1383" s="47" t="str">
        <f>IF(B1383="",N1382,B1383)</f>
        <v>Redwood Global</v>
      </c>
    </row>
    <row r="1384" spans="1:14" ht="15.75" x14ac:dyDescent="0.5">
      <c r="A1384" s="7"/>
      <c r="B1384" s="26"/>
      <c r="C1384" s="26"/>
      <c r="D1384" s="12">
        <v>20277.23</v>
      </c>
      <c r="E1384" s="13" t="s">
        <v>1510</v>
      </c>
      <c r="F1384" s="27">
        <v>45874</v>
      </c>
      <c r="G1384" s="27">
        <v>45735</v>
      </c>
      <c r="H1384" s="14">
        <v>20153.77</v>
      </c>
      <c r="I1384" s="15">
        <v>3</v>
      </c>
      <c r="J1384" s="13" t="s">
        <v>321</v>
      </c>
      <c r="K1384" s="36">
        <f>D1384*VLOOKUP(L1384,Assumptions!$B$5:$C$11,2,FALSE)</f>
        <v>695.50898899999993</v>
      </c>
      <c r="L1384" s="39" t="s">
        <v>4889</v>
      </c>
      <c r="M1384" s="46">
        <f>DATE(YEAR(F1384),MONTH(F1384),1)</f>
        <v>45870</v>
      </c>
      <c r="N1384" s="47" t="str">
        <f>IF(B1384="",N1383,B1384)</f>
        <v>Redwood Global</v>
      </c>
    </row>
    <row r="1385" spans="1:14" ht="15.75" x14ac:dyDescent="0.5">
      <c r="A1385" s="7"/>
      <c r="B1385" s="26"/>
      <c r="C1385" s="26"/>
      <c r="D1385" s="12">
        <v>13659.62</v>
      </c>
      <c r="E1385" s="13" t="s">
        <v>1511</v>
      </c>
      <c r="F1385" s="27">
        <v>45874</v>
      </c>
      <c r="G1385" s="27">
        <v>45735</v>
      </c>
      <c r="H1385" s="14">
        <v>25632.65</v>
      </c>
      <c r="I1385" s="15">
        <v>3</v>
      </c>
      <c r="J1385" s="13" t="s">
        <v>319</v>
      </c>
      <c r="K1385" s="36">
        <f>D1385*VLOOKUP(L1385,Assumptions!$B$5:$C$11,2,FALSE)</f>
        <v>468.52496600000001</v>
      </c>
      <c r="L1385" s="39" t="s">
        <v>4889</v>
      </c>
      <c r="M1385" s="46">
        <f>DATE(YEAR(F1385),MONTH(F1385),1)</f>
        <v>45870</v>
      </c>
      <c r="N1385" s="47" t="str">
        <f>IF(B1385="",N1384,B1385)</f>
        <v>Redwood Global</v>
      </c>
    </row>
    <row r="1386" spans="1:14" ht="15.75" x14ac:dyDescent="0.5">
      <c r="A1386" s="7"/>
      <c r="B1386" s="25" t="s">
        <v>119</v>
      </c>
      <c r="C1386" s="25"/>
      <c r="D1386" s="12">
        <v>2253.46</v>
      </c>
      <c r="E1386" s="13" t="s">
        <v>1512</v>
      </c>
      <c r="F1386" s="27">
        <v>44536</v>
      </c>
      <c r="G1386" s="27">
        <v>44536</v>
      </c>
      <c r="H1386" s="14">
        <v>1587.04</v>
      </c>
      <c r="I1386" s="15">
        <v>3</v>
      </c>
      <c r="J1386" s="13" t="s">
        <v>301</v>
      </c>
      <c r="K1386" s="36">
        <f>D1386*VLOOKUP(L1386,Assumptions!$B$5:$C$11,2,FALSE)</f>
        <v>77.293678</v>
      </c>
      <c r="L1386" s="39" t="s">
        <v>4889</v>
      </c>
      <c r="M1386" s="46">
        <f>DATE(YEAR(F1386),MONTH(F1386),1)</f>
        <v>44531</v>
      </c>
      <c r="N1386" s="47" t="str">
        <f>IF(B1386="",N1385,B1386)</f>
        <v>Yew Fund LLC</v>
      </c>
    </row>
    <row r="1387" spans="1:14" ht="15.75" x14ac:dyDescent="0.5">
      <c r="A1387" s="7"/>
      <c r="B1387" s="26"/>
      <c r="C1387" s="26"/>
      <c r="D1387" s="12">
        <v>1884.53</v>
      </c>
      <c r="E1387" s="13" t="s">
        <v>1513</v>
      </c>
      <c r="F1387" s="27">
        <v>44536</v>
      </c>
      <c r="G1387" s="27">
        <v>44536</v>
      </c>
      <c r="H1387" s="14">
        <v>1557.34</v>
      </c>
      <c r="I1387" s="15">
        <v>3</v>
      </c>
      <c r="J1387" s="13" t="s">
        <v>313</v>
      </c>
      <c r="K1387" s="36">
        <f>D1387*VLOOKUP(L1387,Assumptions!$B$5:$C$11,2,FALSE)</f>
        <v>64.639378999999991</v>
      </c>
      <c r="L1387" s="39" t="s">
        <v>4889</v>
      </c>
      <c r="M1387" s="46">
        <f>DATE(YEAR(F1387),MONTH(F1387),1)</f>
        <v>44531</v>
      </c>
      <c r="N1387" s="47" t="str">
        <f>IF(B1387="",N1386,B1387)</f>
        <v>Yew Fund LLC</v>
      </c>
    </row>
    <row r="1388" spans="1:14" ht="15.75" x14ac:dyDescent="0.5">
      <c r="A1388" s="7"/>
      <c r="B1388" s="25" t="s">
        <v>120</v>
      </c>
      <c r="C1388" s="25"/>
      <c r="D1388" s="16">
        <v>7076.83</v>
      </c>
      <c r="E1388" s="13" t="s">
        <v>1514</v>
      </c>
      <c r="F1388" s="27">
        <v>45824</v>
      </c>
      <c r="G1388" s="27">
        <v>45744</v>
      </c>
      <c r="H1388" s="14">
        <v>0</v>
      </c>
      <c r="I1388" s="15">
        <v>1</v>
      </c>
      <c r="J1388" s="13" t="s">
        <v>300</v>
      </c>
      <c r="K1388" s="36">
        <f>D1388*VLOOKUP(L1388,Assumptions!$B$5:$C$11,2,FALSE)</f>
        <v>3376.3555930000002</v>
      </c>
      <c r="L1388" s="39" t="s">
        <v>4885</v>
      </c>
      <c r="M1388" s="46">
        <f>DATE(YEAR(F1388),MONTH(F1388),1)</f>
        <v>45809</v>
      </c>
      <c r="N1388" s="47" t="str">
        <f>IF(B1388="",N1387,B1388)</f>
        <v>Xander Wealth plc</v>
      </c>
    </row>
    <row r="1389" spans="1:14" ht="15.75" x14ac:dyDescent="0.5">
      <c r="A1389" s="7"/>
      <c r="B1389" s="26"/>
      <c r="C1389" s="26"/>
      <c r="D1389" s="16">
        <v>8640.9699999999993</v>
      </c>
      <c r="E1389" s="13" t="s">
        <v>1515</v>
      </c>
      <c r="F1389" s="27">
        <v>45824</v>
      </c>
      <c r="G1389" s="27">
        <v>45744</v>
      </c>
      <c r="H1389" s="14">
        <v>0</v>
      </c>
      <c r="I1389" s="15">
        <v>10</v>
      </c>
      <c r="J1389" s="13" t="s">
        <v>305</v>
      </c>
      <c r="K1389" s="36">
        <f>D1389*VLOOKUP(L1389,Assumptions!$B$5:$C$11,2,FALSE)</f>
        <v>4122.6067869999997</v>
      </c>
      <c r="L1389" s="39" t="s">
        <v>4885</v>
      </c>
      <c r="M1389" s="46">
        <f>DATE(YEAR(F1389),MONTH(F1389),1)</f>
        <v>45809</v>
      </c>
      <c r="N1389" s="47" t="str">
        <f>IF(B1389="",N1388,B1389)</f>
        <v>Xander Wealth plc</v>
      </c>
    </row>
    <row r="1390" spans="1:14" ht="15.75" x14ac:dyDescent="0.5">
      <c r="A1390" s="7"/>
      <c r="B1390" s="26"/>
      <c r="C1390" s="26"/>
      <c r="D1390" s="16">
        <v>8458.26</v>
      </c>
      <c r="E1390" s="13" t="s">
        <v>1516</v>
      </c>
      <c r="F1390" s="27">
        <v>45824</v>
      </c>
      <c r="G1390" s="27">
        <v>45744</v>
      </c>
      <c r="H1390" s="14">
        <v>0</v>
      </c>
      <c r="I1390" s="15">
        <v>1</v>
      </c>
      <c r="J1390" s="13" t="s">
        <v>304</v>
      </c>
      <c r="K1390" s="36">
        <f>D1390*VLOOKUP(L1390,Assumptions!$B$5:$C$11,2,FALSE)</f>
        <v>4035.4358460000003</v>
      </c>
      <c r="L1390" s="39" t="s">
        <v>4885</v>
      </c>
      <c r="M1390" s="46">
        <f>DATE(YEAR(F1390),MONTH(F1390),1)</f>
        <v>45809</v>
      </c>
      <c r="N1390" s="47" t="str">
        <f>IF(B1390="",N1389,B1390)</f>
        <v>Xander Wealth plc</v>
      </c>
    </row>
    <row r="1391" spans="1:14" ht="15.75" x14ac:dyDescent="0.5">
      <c r="A1391" s="7"/>
      <c r="B1391" s="26"/>
      <c r="C1391" s="26"/>
      <c r="D1391" s="16">
        <v>5774.01</v>
      </c>
      <c r="E1391" s="13" t="s">
        <v>1517</v>
      </c>
      <c r="F1391" s="27">
        <v>45824</v>
      </c>
      <c r="G1391" s="27">
        <v>45744</v>
      </c>
      <c r="H1391" s="14">
        <v>0</v>
      </c>
      <c r="I1391" s="15">
        <v>10</v>
      </c>
      <c r="J1391" s="13" t="s">
        <v>301</v>
      </c>
      <c r="K1391" s="36">
        <f>D1391*VLOOKUP(L1391,Assumptions!$B$5:$C$11,2,FALSE)</f>
        <v>2754.7801710000003</v>
      </c>
      <c r="L1391" s="39" t="s">
        <v>4885</v>
      </c>
      <c r="M1391" s="46">
        <f>DATE(YEAR(F1391),MONTH(F1391),1)</f>
        <v>45809</v>
      </c>
      <c r="N1391" s="47" t="str">
        <f>IF(B1391="",N1390,B1391)</f>
        <v>Xander Wealth plc</v>
      </c>
    </row>
    <row r="1392" spans="1:14" ht="15.75" x14ac:dyDescent="0.5">
      <c r="A1392" s="7"/>
      <c r="B1392" s="25" t="s">
        <v>121</v>
      </c>
      <c r="C1392" s="25"/>
      <c r="D1392" s="14">
        <v>1422.35</v>
      </c>
      <c r="E1392" s="13" t="s">
        <v>1518</v>
      </c>
      <c r="F1392" s="27">
        <v>45583</v>
      </c>
      <c r="G1392" s="27">
        <v>45446</v>
      </c>
      <c r="H1392" s="14">
        <v>0</v>
      </c>
      <c r="I1392" s="15">
        <v>6</v>
      </c>
      <c r="J1392" s="13" t="s">
        <v>301</v>
      </c>
      <c r="K1392" s="36">
        <f>D1392*VLOOKUP(L1392,Assumptions!$B$5:$C$11,2,FALSE)</f>
        <v>1422.35</v>
      </c>
      <c r="L1392" s="39" t="s">
        <v>4883</v>
      </c>
      <c r="M1392" s="46">
        <f>DATE(YEAR(F1392),MONTH(F1392),1)</f>
        <v>45566</v>
      </c>
      <c r="N1392" s="47" t="str">
        <f>IF(B1392="",N1391,B1392)</f>
        <v>Elmwood Resources LLC</v>
      </c>
    </row>
    <row r="1393" spans="1:14" ht="15.75" x14ac:dyDescent="0.5">
      <c r="A1393" s="7"/>
      <c r="B1393" s="25" t="s">
        <v>122</v>
      </c>
      <c r="C1393" s="25"/>
      <c r="D1393" s="14">
        <v>5806.73</v>
      </c>
      <c r="E1393" s="13" t="s">
        <v>1519</v>
      </c>
      <c r="F1393" s="27">
        <v>45181</v>
      </c>
      <c r="G1393" s="27">
        <v>45133</v>
      </c>
      <c r="H1393" s="14">
        <v>6462.12</v>
      </c>
      <c r="I1393" s="15">
        <v>1</v>
      </c>
      <c r="J1393" s="13" t="s">
        <v>300</v>
      </c>
      <c r="K1393" s="36">
        <f>D1393*VLOOKUP(L1393,Assumptions!$B$5:$C$11,2,FALSE)</f>
        <v>5806.73</v>
      </c>
      <c r="L1393" s="39" t="s">
        <v>4883</v>
      </c>
      <c r="M1393" s="46">
        <f>DATE(YEAR(F1393),MONTH(F1393),1)</f>
        <v>45170</v>
      </c>
      <c r="N1393" s="47" t="str">
        <f>IF(B1393="",N1392,B1393)</f>
        <v>Quorn Equity Ltd</v>
      </c>
    </row>
    <row r="1394" spans="1:14" ht="15.75" x14ac:dyDescent="0.5">
      <c r="A1394" s="7"/>
      <c r="B1394" s="26"/>
      <c r="C1394" s="26"/>
      <c r="D1394" s="14">
        <v>7362.86</v>
      </c>
      <c r="E1394" s="13" t="s">
        <v>1520</v>
      </c>
      <c r="F1394" s="27">
        <v>45181</v>
      </c>
      <c r="G1394" s="27">
        <v>45133</v>
      </c>
      <c r="H1394" s="14">
        <v>9022.42</v>
      </c>
      <c r="I1394" s="15">
        <v>1</v>
      </c>
      <c r="J1394" s="13" t="s">
        <v>307</v>
      </c>
      <c r="K1394" s="36">
        <f>D1394*VLOOKUP(L1394,Assumptions!$B$5:$C$11,2,FALSE)</f>
        <v>7362.86</v>
      </c>
      <c r="L1394" s="39" t="s">
        <v>4883</v>
      </c>
      <c r="M1394" s="46">
        <f>DATE(YEAR(F1394),MONTH(F1394),1)</f>
        <v>45170</v>
      </c>
      <c r="N1394" s="47" t="str">
        <f>IF(B1394="",N1393,B1394)</f>
        <v>Quorn Equity Ltd</v>
      </c>
    </row>
    <row r="1395" spans="1:14" ht="15.75" x14ac:dyDescent="0.5">
      <c r="A1395" s="7"/>
      <c r="B1395" s="26"/>
      <c r="C1395" s="26"/>
      <c r="D1395" s="14">
        <v>6068.58</v>
      </c>
      <c r="E1395" s="13" t="s">
        <v>1521</v>
      </c>
      <c r="F1395" s="27">
        <v>45490</v>
      </c>
      <c r="G1395" s="27">
        <v>45478</v>
      </c>
      <c r="H1395" s="14">
        <v>6645.56</v>
      </c>
      <c r="I1395" s="15">
        <v>1</v>
      </c>
      <c r="J1395" s="13" t="s">
        <v>300</v>
      </c>
      <c r="K1395" s="36">
        <f>D1395*VLOOKUP(L1395,Assumptions!$B$5:$C$11,2,FALSE)</f>
        <v>6068.58</v>
      </c>
      <c r="L1395" s="39" t="s">
        <v>4883</v>
      </c>
      <c r="M1395" s="46">
        <f>DATE(YEAR(F1395),MONTH(F1395),1)</f>
        <v>45474</v>
      </c>
      <c r="N1395" s="47" t="str">
        <f>IF(B1395="",N1394,B1395)</f>
        <v>Quorn Equity Ltd</v>
      </c>
    </row>
    <row r="1396" spans="1:14" ht="15.75" x14ac:dyDescent="0.5">
      <c r="A1396" s="7"/>
      <c r="B1396" s="26"/>
      <c r="C1396" s="26"/>
      <c r="D1396" s="14">
        <v>4210.5200000000004</v>
      </c>
      <c r="E1396" s="13" t="s">
        <v>1522</v>
      </c>
      <c r="F1396" s="27">
        <v>45490</v>
      </c>
      <c r="G1396" s="27">
        <v>45478</v>
      </c>
      <c r="H1396" s="14">
        <v>9041.82</v>
      </c>
      <c r="I1396" s="15">
        <v>11</v>
      </c>
      <c r="J1396" s="13" t="s">
        <v>324</v>
      </c>
      <c r="K1396" s="36">
        <f>D1396*VLOOKUP(L1396,Assumptions!$B$5:$C$11,2,FALSE)</f>
        <v>4210.5200000000004</v>
      </c>
      <c r="L1396" s="39" t="s">
        <v>4883</v>
      </c>
      <c r="M1396" s="46">
        <f>DATE(YEAR(F1396),MONTH(F1396),1)</f>
        <v>45474</v>
      </c>
      <c r="N1396" s="47" t="str">
        <f>IF(B1396="",N1395,B1396)</f>
        <v>Quorn Equity Ltd</v>
      </c>
    </row>
    <row r="1397" spans="1:14" ht="15.75" x14ac:dyDescent="0.5">
      <c r="A1397" s="7"/>
      <c r="B1397" s="26"/>
      <c r="C1397" s="26"/>
      <c r="D1397" s="14">
        <v>13638.6</v>
      </c>
      <c r="E1397" s="13" t="s">
        <v>1523</v>
      </c>
      <c r="F1397" s="27">
        <v>45777</v>
      </c>
      <c r="G1397" s="27">
        <v>45545</v>
      </c>
      <c r="H1397" s="14">
        <v>5743.65</v>
      </c>
      <c r="I1397" s="15">
        <v>3</v>
      </c>
      <c r="J1397" s="13" t="s">
        <v>300</v>
      </c>
      <c r="K1397" s="36">
        <f>D1397*VLOOKUP(L1397,Assumptions!$B$5:$C$11,2,FALSE)</f>
        <v>13638.6</v>
      </c>
      <c r="L1397" s="39" t="s">
        <v>4883</v>
      </c>
      <c r="M1397" s="46">
        <f>DATE(YEAR(F1397),MONTH(F1397),1)</f>
        <v>45748</v>
      </c>
      <c r="N1397" s="47" t="str">
        <f>IF(B1397="",N1396,B1397)</f>
        <v>Quorn Equity Ltd</v>
      </c>
    </row>
    <row r="1398" spans="1:14" ht="15.75" x14ac:dyDescent="0.5">
      <c r="A1398" s="7"/>
      <c r="B1398" s="26"/>
      <c r="C1398" s="26"/>
      <c r="D1398" s="14">
        <v>14464.57</v>
      </c>
      <c r="E1398" s="13" t="s">
        <v>1524</v>
      </c>
      <c r="F1398" s="27">
        <v>45777</v>
      </c>
      <c r="G1398" s="27">
        <v>45545</v>
      </c>
      <c r="H1398" s="14">
        <v>7172.51</v>
      </c>
      <c r="I1398" s="15">
        <v>40</v>
      </c>
      <c r="J1398" s="13" t="s">
        <v>324</v>
      </c>
      <c r="K1398" s="36">
        <f>D1398*VLOOKUP(L1398,Assumptions!$B$5:$C$11,2,FALSE)</f>
        <v>14464.57</v>
      </c>
      <c r="L1398" s="39" t="s">
        <v>4883</v>
      </c>
      <c r="M1398" s="46">
        <f>DATE(YEAR(F1398),MONTH(F1398),1)</f>
        <v>45748</v>
      </c>
      <c r="N1398" s="47" t="str">
        <f>IF(B1398="",N1397,B1398)</f>
        <v>Quorn Equity Ltd</v>
      </c>
    </row>
    <row r="1399" spans="1:14" ht="15.75" x14ac:dyDescent="0.5">
      <c r="A1399" s="7"/>
      <c r="B1399" s="25" t="s">
        <v>123</v>
      </c>
      <c r="C1399" s="25"/>
      <c r="D1399" s="12">
        <v>109953.77</v>
      </c>
      <c r="E1399" s="13" t="s">
        <v>1525</v>
      </c>
      <c r="F1399" s="27">
        <v>45504</v>
      </c>
      <c r="G1399" s="27">
        <v>45334</v>
      </c>
      <c r="H1399" s="14">
        <v>0</v>
      </c>
      <c r="I1399" s="15">
        <v>1000</v>
      </c>
      <c r="J1399" s="13" t="s">
        <v>301</v>
      </c>
      <c r="K1399" s="36">
        <f>D1399*VLOOKUP(L1399,Assumptions!$B$5:$C$11,2,FALSE)</f>
        <v>3771.414311</v>
      </c>
      <c r="L1399" s="39" t="s">
        <v>4889</v>
      </c>
      <c r="M1399" s="46">
        <f>DATE(YEAR(F1399),MONTH(F1399),1)</f>
        <v>45474</v>
      </c>
      <c r="N1399" s="47" t="str">
        <f>IF(B1399="",N1398,B1399)</f>
        <v>Queensbury Management AG</v>
      </c>
    </row>
    <row r="1400" spans="1:14" ht="15.75" x14ac:dyDescent="0.5">
      <c r="A1400" s="7"/>
      <c r="B1400" s="26"/>
      <c r="C1400" s="26"/>
      <c r="D1400" s="12">
        <v>25995.25</v>
      </c>
      <c r="E1400" s="13" t="s">
        <v>1526</v>
      </c>
      <c r="F1400" s="27">
        <v>45649</v>
      </c>
      <c r="G1400" s="27">
        <v>45645</v>
      </c>
      <c r="H1400" s="14">
        <v>0</v>
      </c>
      <c r="I1400" s="15">
        <v>250</v>
      </c>
      <c r="J1400" s="13" t="s">
        <v>301</v>
      </c>
      <c r="K1400" s="36">
        <f>D1400*VLOOKUP(L1400,Assumptions!$B$5:$C$11,2,FALSE)</f>
        <v>891.63707499999998</v>
      </c>
      <c r="L1400" s="39" t="s">
        <v>4889</v>
      </c>
      <c r="M1400" s="46">
        <f>DATE(YEAR(F1400),MONTH(F1400),1)</f>
        <v>45627</v>
      </c>
      <c r="N1400" s="47" t="str">
        <f>IF(B1400="",N1399,B1400)</f>
        <v>Queensbury Management AG</v>
      </c>
    </row>
    <row r="1401" spans="1:14" ht="15.75" x14ac:dyDescent="0.5">
      <c r="A1401" s="7"/>
      <c r="B1401" s="26"/>
      <c r="C1401" s="26"/>
      <c r="D1401" s="12">
        <v>88605.53</v>
      </c>
      <c r="E1401" s="13" t="s">
        <v>1527</v>
      </c>
      <c r="F1401" s="27">
        <v>45992</v>
      </c>
      <c r="G1401" s="27">
        <v>45748</v>
      </c>
      <c r="H1401" s="14">
        <v>0</v>
      </c>
      <c r="I1401" s="15">
        <v>850</v>
      </c>
      <c r="J1401" s="13" t="s">
        <v>301</v>
      </c>
      <c r="K1401" s="36">
        <f>D1401*VLOOKUP(L1401,Assumptions!$B$5:$C$11,2,FALSE)</f>
        <v>3039.1696789999996</v>
      </c>
      <c r="L1401" s="39" t="s">
        <v>4889</v>
      </c>
      <c r="M1401" s="46">
        <f>DATE(YEAR(F1401),MONTH(F1401),1)</f>
        <v>45992</v>
      </c>
      <c r="N1401" s="47" t="str">
        <f>IF(B1401="",N1400,B1401)</f>
        <v>Queensbury Management AG</v>
      </c>
    </row>
    <row r="1402" spans="1:14" ht="15.75" x14ac:dyDescent="0.5">
      <c r="A1402" s="7"/>
      <c r="B1402" s="25" t="s">
        <v>124</v>
      </c>
      <c r="C1402" s="25"/>
      <c r="D1402" s="14">
        <v>9117.18</v>
      </c>
      <c r="E1402" s="13" t="s">
        <v>1528</v>
      </c>
      <c r="F1402" s="27">
        <v>44616</v>
      </c>
      <c r="G1402" s="27">
        <v>44550</v>
      </c>
      <c r="H1402" s="14">
        <v>8481.5499999999993</v>
      </c>
      <c r="I1402" s="15">
        <v>84</v>
      </c>
      <c r="J1402" s="13" t="s">
        <v>308</v>
      </c>
      <c r="K1402" s="36">
        <f>D1402*VLOOKUP(L1402,Assumptions!$B$5:$C$11,2,FALSE)</f>
        <v>9117.18</v>
      </c>
      <c r="L1402" s="39" t="s">
        <v>4883</v>
      </c>
      <c r="M1402" s="46">
        <f>DATE(YEAR(F1402),MONTH(F1402),1)</f>
        <v>44593</v>
      </c>
      <c r="N1402" s="47" t="str">
        <f>IF(B1402="",N1401,B1402)</f>
        <v>Pierpont Trust LLP</v>
      </c>
    </row>
    <row r="1403" spans="1:14" ht="15.75" x14ac:dyDescent="0.5">
      <c r="A1403" s="7"/>
      <c r="B1403" s="25" t="s">
        <v>125</v>
      </c>
      <c r="C1403" s="25"/>
      <c r="D1403" s="14">
        <v>17618.560000000001</v>
      </c>
      <c r="E1403" s="13" t="s">
        <v>1529</v>
      </c>
      <c r="F1403" s="27">
        <v>44374</v>
      </c>
      <c r="G1403" s="27">
        <v>44172</v>
      </c>
      <c r="H1403" s="14">
        <v>213844.71</v>
      </c>
      <c r="I1403" s="15">
        <v>5</v>
      </c>
      <c r="J1403" s="13" t="s">
        <v>300</v>
      </c>
      <c r="K1403" s="36">
        <f>D1403*VLOOKUP(L1403,Assumptions!$B$5:$C$11,2,FALSE)</f>
        <v>17618.560000000001</v>
      </c>
      <c r="L1403" s="39" t="s">
        <v>4883</v>
      </c>
      <c r="M1403" s="46">
        <f>DATE(YEAR(F1403),MONTH(F1403),1)</f>
        <v>44348</v>
      </c>
      <c r="N1403" s="47" t="str">
        <f>IF(B1403="",N1402,B1403)</f>
        <v>Westbrook Strategies Inc</v>
      </c>
    </row>
    <row r="1404" spans="1:14" ht="15.75" x14ac:dyDescent="0.5">
      <c r="A1404" s="7"/>
      <c r="B1404" s="26"/>
      <c r="C1404" s="26"/>
      <c r="D1404" s="14">
        <v>30348.25</v>
      </c>
      <c r="E1404" s="13" t="s">
        <v>1530</v>
      </c>
      <c r="F1404" s="27">
        <v>44447</v>
      </c>
      <c r="G1404" s="27">
        <v>44225</v>
      </c>
      <c r="H1404" s="14">
        <v>155425.73000000001</v>
      </c>
      <c r="I1404" s="15">
        <v>7</v>
      </c>
      <c r="J1404" s="13" t="s">
        <v>300</v>
      </c>
      <c r="K1404" s="36">
        <f>D1404*VLOOKUP(L1404,Assumptions!$B$5:$C$11,2,FALSE)</f>
        <v>30348.25</v>
      </c>
      <c r="L1404" s="39" t="s">
        <v>4883</v>
      </c>
      <c r="M1404" s="46">
        <f>DATE(YEAR(F1404),MONTH(F1404),1)</f>
        <v>44440</v>
      </c>
      <c r="N1404" s="47" t="str">
        <f>IF(B1404="",N1403,B1404)</f>
        <v>Westbrook Strategies Inc</v>
      </c>
    </row>
    <row r="1405" spans="1:14" ht="15.75" x14ac:dyDescent="0.5">
      <c r="A1405" s="7"/>
      <c r="B1405" s="26"/>
      <c r="C1405" s="26"/>
      <c r="D1405" s="14">
        <v>22586.44</v>
      </c>
      <c r="E1405" s="13" t="s">
        <v>1531</v>
      </c>
      <c r="F1405" s="27">
        <v>44447</v>
      </c>
      <c r="G1405" s="27">
        <v>44225</v>
      </c>
      <c r="H1405" s="14">
        <v>207951.07</v>
      </c>
      <c r="I1405" s="15">
        <v>1</v>
      </c>
      <c r="J1405" s="13" t="s">
        <v>317</v>
      </c>
      <c r="K1405" s="36">
        <f>D1405*VLOOKUP(L1405,Assumptions!$B$5:$C$11,2,FALSE)</f>
        <v>22586.44</v>
      </c>
      <c r="L1405" s="39" t="s">
        <v>4883</v>
      </c>
      <c r="M1405" s="46">
        <f>DATE(YEAR(F1405),MONTH(F1405),1)</f>
        <v>44440</v>
      </c>
      <c r="N1405" s="47" t="str">
        <f>IF(B1405="",N1404,B1405)</f>
        <v>Westbrook Strategies Inc</v>
      </c>
    </row>
    <row r="1406" spans="1:14" ht="15.75" x14ac:dyDescent="0.5">
      <c r="A1406" s="7"/>
      <c r="B1406" s="26"/>
      <c r="C1406" s="26"/>
      <c r="D1406" s="14">
        <v>31443.33</v>
      </c>
      <c r="E1406" s="13" t="s">
        <v>1532</v>
      </c>
      <c r="F1406" s="27">
        <v>44447</v>
      </c>
      <c r="G1406" s="27">
        <v>44225</v>
      </c>
      <c r="H1406" s="14">
        <v>149616.95000000001</v>
      </c>
      <c r="I1406" s="15">
        <v>1</v>
      </c>
      <c r="J1406" s="13" t="s">
        <v>301</v>
      </c>
      <c r="K1406" s="36">
        <f>D1406*VLOOKUP(L1406,Assumptions!$B$5:$C$11,2,FALSE)</f>
        <v>31443.33</v>
      </c>
      <c r="L1406" s="39" t="s">
        <v>4883</v>
      </c>
      <c r="M1406" s="46">
        <f>DATE(YEAR(F1406),MONTH(F1406),1)</f>
        <v>44440</v>
      </c>
      <c r="N1406" s="47" t="str">
        <f>IF(B1406="",N1405,B1406)</f>
        <v>Westbrook Strategies Inc</v>
      </c>
    </row>
    <row r="1407" spans="1:14" ht="15.75" x14ac:dyDescent="0.5">
      <c r="A1407" s="7"/>
      <c r="B1407" s="26"/>
      <c r="C1407" s="26"/>
      <c r="D1407" s="14">
        <v>22038.55</v>
      </c>
      <c r="E1407" s="13" t="s">
        <v>1533</v>
      </c>
      <c r="F1407" s="27">
        <v>44447</v>
      </c>
      <c r="G1407" s="27">
        <v>44225</v>
      </c>
      <c r="H1407" s="14">
        <v>197645.42</v>
      </c>
      <c r="I1407" s="15">
        <v>18</v>
      </c>
      <c r="J1407" s="13" t="s">
        <v>321</v>
      </c>
      <c r="K1407" s="36">
        <f>D1407*VLOOKUP(L1407,Assumptions!$B$5:$C$11,2,FALSE)</f>
        <v>22038.55</v>
      </c>
      <c r="L1407" s="39" t="s">
        <v>4883</v>
      </c>
      <c r="M1407" s="46">
        <f>DATE(YEAR(F1407),MONTH(F1407),1)</f>
        <v>44440</v>
      </c>
      <c r="N1407" s="47" t="str">
        <f>IF(B1407="",N1406,B1407)</f>
        <v>Westbrook Strategies Inc</v>
      </c>
    </row>
    <row r="1408" spans="1:14" ht="15.75" x14ac:dyDescent="0.5">
      <c r="A1408" s="7"/>
      <c r="B1408" s="26"/>
      <c r="C1408" s="26"/>
      <c r="D1408" s="14">
        <v>31315.5</v>
      </c>
      <c r="E1408" s="13" t="s">
        <v>1534</v>
      </c>
      <c r="F1408" s="27">
        <v>44447</v>
      </c>
      <c r="G1408" s="27">
        <v>44225</v>
      </c>
      <c r="H1408" s="14">
        <v>129794.05</v>
      </c>
      <c r="I1408" s="15">
        <v>18</v>
      </c>
      <c r="J1408" s="13" t="s">
        <v>319</v>
      </c>
      <c r="K1408" s="36">
        <f>D1408*VLOOKUP(L1408,Assumptions!$B$5:$C$11,2,FALSE)</f>
        <v>31315.5</v>
      </c>
      <c r="L1408" s="39" t="s">
        <v>4883</v>
      </c>
      <c r="M1408" s="46">
        <f>DATE(YEAR(F1408),MONTH(F1408),1)</f>
        <v>44440</v>
      </c>
      <c r="N1408" s="47" t="str">
        <f>IF(B1408="",N1407,B1408)</f>
        <v>Westbrook Strategies Inc</v>
      </c>
    </row>
    <row r="1409" spans="1:14" ht="15.75" x14ac:dyDescent="0.5">
      <c r="A1409" s="7"/>
      <c r="B1409" s="26"/>
      <c r="C1409" s="26"/>
      <c r="D1409" s="14">
        <v>28996.23</v>
      </c>
      <c r="E1409" s="13" t="s">
        <v>1535</v>
      </c>
      <c r="F1409" s="27">
        <v>44447</v>
      </c>
      <c r="G1409" s="27">
        <v>44225</v>
      </c>
      <c r="H1409" s="14">
        <v>163411.45000000001</v>
      </c>
      <c r="I1409" s="15">
        <v>18</v>
      </c>
      <c r="J1409" s="13" t="s">
        <v>320</v>
      </c>
      <c r="K1409" s="36">
        <f>D1409*VLOOKUP(L1409,Assumptions!$B$5:$C$11,2,FALSE)</f>
        <v>28996.23</v>
      </c>
      <c r="L1409" s="39" t="s">
        <v>4883</v>
      </c>
      <c r="M1409" s="46">
        <f>DATE(YEAR(F1409),MONTH(F1409),1)</f>
        <v>44440</v>
      </c>
      <c r="N1409" s="47" t="str">
        <f>IF(B1409="",N1408,B1409)</f>
        <v>Westbrook Strategies Inc</v>
      </c>
    </row>
    <row r="1410" spans="1:14" ht="15.75" x14ac:dyDescent="0.5">
      <c r="A1410" s="7"/>
      <c r="B1410" s="26"/>
      <c r="C1410" s="26"/>
      <c r="D1410" s="14">
        <v>29550.19</v>
      </c>
      <c r="E1410" s="13" t="s">
        <v>1536</v>
      </c>
      <c r="F1410" s="27">
        <v>44811</v>
      </c>
      <c r="G1410" s="27">
        <v>44581</v>
      </c>
      <c r="H1410" s="14">
        <v>189815.21</v>
      </c>
      <c r="I1410" s="15">
        <v>9</v>
      </c>
      <c r="J1410" s="13" t="s">
        <v>300</v>
      </c>
      <c r="K1410" s="36">
        <f>D1410*VLOOKUP(L1410,Assumptions!$B$5:$C$11,2,FALSE)</f>
        <v>29550.19</v>
      </c>
      <c r="L1410" s="39" t="s">
        <v>4883</v>
      </c>
      <c r="M1410" s="46">
        <f>DATE(YEAR(F1410),MONTH(F1410),1)</f>
        <v>44805</v>
      </c>
      <c r="N1410" s="47" t="str">
        <f>IF(B1410="",N1409,B1410)</f>
        <v>Westbrook Strategies Inc</v>
      </c>
    </row>
    <row r="1411" spans="1:14" ht="15.75" x14ac:dyDescent="0.5">
      <c r="A1411" s="7"/>
      <c r="B1411" s="26"/>
      <c r="C1411" s="26"/>
      <c r="D1411" s="14">
        <v>42446.59</v>
      </c>
      <c r="E1411" s="13" t="s">
        <v>1537</v>
      </c>
      <c r="F1411" s="27">
        <v>44811</v>
      </c>
      <c r="G1411" s="27">
        <v>44581</v>
      </c>
      <c r="H1411" s="14">
        <v>175434.28</v>
      </c>
      <c r="I1411" s="15">
        <v>19</v>
      </c>
      <c r="J1411" s="13" t="s">
        <v>319</v>
      </c>
      <c r="K1411" s="36">
        <f>D1411*VLOOKUP(L1411,Assumptions!$B$5:$C$11,2,FALSE)</f>
        <v>42446.59</v>
      </c>
      <c r="L1411" s="39" t="s">
        <v>4883</v>
      </c>
      <c r="M1411" s="46">
        <f>DATE(YEAR(F1411),MONTH(F1411),1)</f>
        <v>44805</v>
      </c>
      <c r="N1411" s="47" t="str">
        <f>IF(B1411="",N1410,B1411)</f>
        <v>Westbrook Strategies Inc</v>
      </c>
    </row>
    <row r="1412" spans="1:14" ht="15.75" x14ac:dyDescent="0.5">
      <c r="A1412" s="7"/>
      <c r="B1412" s="26"/>
      <c r="C1412" s="26"/>
      <c r="D1412" s="14">
        <v>34431.58</v>
      </c>
      <c r="E1412" s="13" t="s">
        <v>1538</v>
      </c>
      <c r="F1412" s="27">
        <v>44811</v>
      </c>
      <c r="G1412" s="27">
        <v>44581</v>
      </c>
      <c r="H1412" s="14">
        <v>190803.77</v>
      </c>
      <c r="I1412" s="15">
        <v>17</v>
      </c>
      <c r="J1412" s="13" t="s">
        <v>320</v>
      </c>
      <c r="K1412" s="36">
        <f>D1412*VLOOKUP(L1412,Assumptions!$B$5:$C$11,2,FALSE)</f>
        <v>34431.58</v>
      </c>
      <c r="L1412" s="39" t="s">
        <v>4883</v>
      </c>
      <c r="M1412" s="46">
        <f>DATE(YEAR(F1412),MONTH(F1412),1)</f>
        <v>44805</v>
      </c>
      <c r="N1412" s="47" t="str">
        <f>IF(B1412="",N1411,B1412)</f>
        <v>Westbrook Strategies Inc</v>
      </c>
    </row>
    <row r="1413" spans="1:14" ht="15.75" x14ac:dyDescent="0.5">
      <c r="A1413" s="7"/>
      <c r="B1413" s="26"/>
      <c r="C1413" s="26"/>
      <c r="D1413" s="14">
        <v>38669.49</v>
      </c>
      <c r="E1413" s="13" t="s">
        <v>1539</v>
      </c>
      <c r="F1413" s="27">
        <v>44811</v>
      </c>
      <c r="G1413" s="27">
        <v>44581</v>
      </c>
      <c r="H1413" s="14">
        <v>135942.35999999999</v>
      </c>
      <c r="I1413" s="15">
        <v>1</v>
      </c>
      <c r="J1413" s="13" t="s">
        <v>301</v>
      </c>
      <c r="K1413" s="36">
        <f>D1413*VLOOKUP(L1413,Assumptions!$B$5:$C$11,2,FALSE)</f>
        <v>38669.49</v>
      </c>
      <c r="L1413" s="39" t="s">
        <v>4883</v>
      </c>
      <c r="M1413" s="46">
        <f>DATE(YEAR(F1413),MONTH(F1413),1)</f>
        <v>44805</v>
      </c>
      <c r="N1413" s="47" t="str">
        <f>IF(B1413="",N1412,B1413)</f>
        <v>Westbrook Strategies Inc</v>
      </c>
    </row>
    <row r="1414" spans="1:14" ht="15.75" x14ac:dyDescent="0.5">
      <c r="A1414" s="7"/>
      <c r="B1414" s="26"/>
      <c r="C1414" s="26"/>
      <c r="D1414" s="14">
        <v>22317.69</v>
      </c>
      <c r="E1414" s="13" t="s">
        <v>1540</v>
      </c>
      <c r="F1414" s="27">
        <v>44739</v>
      </c>
      <c r="G1414" s="27">
        <v>44631</v>
      </c>
      <c r="H1414" s="14">
        <v>180101.8</v>
      </c>
      <c r="I1414" s="15">
        <v>6</v>
      </c>
      <c r="J1414" s="13" t="s">
        <v>327</v>
      </c>
      <c r="K1414" s="36">
        <f>D1414*VLOOKUP(L1414,Assumptions!$B$5:$C$11,2,FALSE)</f>
        <v>22317.69</v>
      </c>
      <c r="L1414" s="39" t="s">
        <v>4883</v>
      </c>
      <c r="M1414" s="46">
        <f>DATE(YEAR(F1414),MONTH(F1414),1)</f>
        <v>44713</v>
      </c>
      <c r="N1414" s="47" t="str">
        <f>IF(B1414="",N1413,B1414)</f>
        <v>Westbrook Strategies Inc</v>
      </c>
    </row>
    <row r="1415" spans="1:14" ht="15.75" x14ac:dyDescent="0.5">
      <c r="A1415" s="7"/>
      <c r="B1415" s="26"/>
      <c r="C1415" s="26"/>
      <c r="D1415" s="14">
        <v>2758.2</v>
      </c>
      <c r="E1415" s="13" t="s">
        <v>1541</v>
      </c>
      <c r="F1415" s="27">
        <v>44655</v>
      </c>
      <c r="G1415" s="27">
        <v>44637</v>
      </c>
      <c r="H1415" s="14">
        <v>203636.77</v>
      </c>
      <c r="I1415" s="15">
        <v>2</v>
      </c>
      <c r="J1415" s="13" t="s">
        <v>340</v>
      </c>
      <c r="K1415" s="36">
        <f>D1415*VLOOKUP(L1415,Assumptions!$B$5:$C$11,2,FALSE)</f>
        <v>2758.2</v>
      </c>
      <c r="L1415" s="39" t="s">
        <v>4883</v>
      </c>
      <c r="M1415" s="46">
        <f>DATE(YEAR(F1415),MONTH(F1415),1)</f>
        <v>44652</v>
      </c>
      <c r="N1415" s="47" t="str">
        <f>IF(B1415="",N1414,B1415)</f>
        <v>Westbrook Strategies Inc</v>
      </c>
    </row>
    <row r="1416" spans="1:14" ht="15.75" x14ac:dyDescent="0.5">
      <c r="A1416" s="7"/>
      <c r="B1416" s="26"/>
      <c r="C1416" s="26"/>
      <c r="D1416" s="14">
        <v>16430.310000000001</v>
      </c>
      <c r="E1416" s="13" t="s">
        <v>1542</v>
      </c>
      <c r="F1416" s="27">
        <v>45102</v>
      </c>
      <c r="G1416" s="27">
        <v>44895</v>
      </c>
      <c r="H1416" s="14">
        <v>208208.56</v>
      </c>
      <c r="I1416" s="15">
        <v>6</v>
      </c>
      <c r="J1416" s="13" t="s">
        <v>300</v>
      </c>
      <c r="K1416" s="36">
        <f>D1416*VLOOKUP(L1416,Assumptions!$B$5:$C$11,2,FALSE)</f>
        <v>16430.310000000001</v>
      </c>
      <c r="L1416" s="39" t="s">
        <v>4883</v>
      </c>
      <c r="M1416" s="46">
        <f>DATE(YEAR(F1416),MONTH(F1416),1)</f>
        <v>45078</v>
      </c>
      <c r="N1416" s="47" t="str">
        <f>IF(B1416="",N1415,B1416)</f>
        <v>Westbrook Strategies Inc</v>
      </c>
    </row>
    <row r="1417" spans="1:14" ht="15.75" x14ac:dyDescent="0.5">
      <c r="A1417" s="7"/>
      <c r="B1417" s="26"/>
      <c r="C1417" s="26"/>
      <c r="D1417" s="14">
        <v>27149.07</v>
      </c>
      <c r="E1417" s="13" t="s">
        <v>1543</v>
      </c>
      <c r="F1417" s="27">
        <v>45175</v>
      </c>
      <c r="G1417" s="27">
        <v>44895</v>
      </c>
      <c r="H1417" s="14">
        <v>212743.78</v>
      </c>
      <c r="I1417" s="15">
        <v>9</v>
      </c>
      <c r="J1417" s="13" t="s">
        <v>300</v>
      </c>
      <c r="K1417" s="36">
        <f>D1417*VLOOKUP(L1417,Assumptions!$B$5:$C$11,2,FALSE)</f>
        <v>27149.07</v>
      </c>
      <c r="L1417" s="39" t="s">
        <v>4883</v>
      </c>
      <c r="M1417" s="46">
        <f>DATE(YEAR(F1417),MONTH(F1417),1)</f>
        <v>45170</v>
      </c>
      <c r="N1417" s="47" t="str">
        <f>IF(B1417="",N1416,B1417)</f>
        <v>Westbrook Strategies Inc</v>
      </c>
    </row>
    <row r="1418" spans="1:14" ht="15.75" x14ac:dyDescent="0.5">
      <c r="A1418" s="7"/>
      <c r="B1418" s="26"/>
      <c r="C1418" s="26"/>
      <c r="D1418" s="14">
        <v>30400.37</v>
      </c>
      <c r="E1418" s="13" t="s">
        <v>1544</v>
      </c>
      <c r="F1418" s="27">
        <v>45175</v>
      </c>
      <c r="G1418" s="27">
        <v>44895</v>
      </c>
      <c r="H1418" s="14">
        <v>179207.24</v>
      </c>
      <c r="I1418" s="15">
        <v>13</v>
      </c>
      <c r="J1418" s="13" t="s">
        <v>319</v>
      </c>
      <c r="K1418" s="36">
        <f>D1418*VLOOKUP(L1418,Assumptions!$B$5:$C$11,2,FALSE)</f>
        <v>30400.37</v>
      </c>
      <c r="L1418" s="39" t="s">
        <v>4883</v>
      </c>
      <c r="M1418" s="46">
        <f>DATE(YEAR(F1418),MONTH(F1418),1)</f>
        <v>45170</v>
      </c>
      <c r="N1418" s="47" t="str">
        <f>IF(B1418="",N1417,B1418)</f>
        <v>Westbrook Strategies Inc</v>
      </c>
    </row>
    <row r="1419" spans="1:14" ht="15.75" x14ac:dyDescent="0.5">
      <c r="A1419" s="7"/>
      <c r="B1419" s="26"/>
      <c r="C1419" s="26"/>
      <c r="D1419" s="14">
        <v>27641.63</v>
      </c>
      <c r="E1419" s="13" t="s">
        <v>1545</v>
      </c>
      <c r="F1419" s="27">
        <v>45175</v>
      </c>
      <c r="G1419" s="27">
        <v>44895</v>
      </c>
      <c r="H1419" s="14">
        <v>165062.84</v>
      </c>
      <c r="I1419" s="15">
        <v>13</v>
      </c>
      <c r="J1419" s="13" t="s">
        <v>320</v>
      </c>
      <c r="K1419" s="36">
        <f>D1419*VLOOKUP(L1419,Assumptions!$B$5:$C$11,2,FALSE)</f>
        <v>27641.63</v>
      </c>
      <c r="L1419" s="39" t="s">
        <v>4883</v>
      </c>
      <c r="M1419" s="46">
        <f>DATE(YEAR(F1419),MONTH(F1419),1)</f>
        <v>45170</v>
      </c>
      <c r="N1419" s="47" t="str">
        <f>IF(B1419="",N1418,B1419)</f>
        <v>Westbrook Strategies Inc</v>
      </c>
    </row>
    <row r="1420" spans="1:14" ht="15.75" x14ac:dyDescent="0.5">
      <c r="A1420" s="7"/>
      <c r="B1420" s="26"/>
      <c r="C1420" s="26"/>
      <c r="D1420" s="14">
        <v>29631.61</v>
      </c>
      <c r="E1420" s="13" t="s">
        <v>1546</v>
      </c>
      <c r="F1420" s="27">
        <v>45175</v>
      </c>
      <c r="G1420" s="27">
        <v>44895</v>
      </c>
      <c r="H1420" s="14">
        <v>147851.56</v>
      </c>
      <c r="I1420" s="15">
        <v>1</v>
      </c>
      <c r="J1420" s="13" t="s">
        <v>301</v>
      </c>
      <c r="K1420" s="36">
        <f>D1420*VLOOKUP(L1420,Assumptions!$B$5:$C$11,2,FALSE)</f>
        <v>29631.61</v>
      </c>
      <c r="L1420" s="39" t="s">
        <v>4883</v>
      </c>
      <c r="M1420" s="46">
        <f>DATE(YEAR(F1420),MONTH(F1420),1)</f>
        <v>45170</v>
      </c>
      <c r="N1420" s="47" t="str">
        <f>IF(B1420="",N1419,B1420)</f>
        <v>Westbrook Strategies Inc</v>
      </c>
    </row>
    <row r="1421" spans="1:14" ht="15.75" x14ac:dyDescent="0.5">
      <c r="A1421" s="7"/>
      <c r="B1421" s="26"/>
      <c r="C1421" s="26"/>
      <c r="D1421" s="14">
        <v>1874.42</v>
      </c>
      <c r="E1421" s="13" t="s">
        <v>1547</v>
      </c>
      <c r="F1421" s="27">
        <v>45011</v>
      </c>
      <c r="G1421" s="27">
        <v>44959</v>
      </c>
      <c r="H1421" s="14">
        <v>170348.88</v>
      </c>
      <c r="I1421" s="15">
        <v>2</v>
      </c>
      <c r="J1421" s="13" t="s">
        <v>340</v>
      </c>
      <c r="K1421" s="36">
        <f>D1421*VLOOKUP(L1421,Assumptions!$B$5:$C$11,2,FALSE)</f>
        <v>1874.42</v>
      </c>
      <c r="L1421" s="39" t="s">
        <v>4883</v>
      </c>
      <c r="M1421" s="46">
        <f>DATE(YEAR(F1421),MONTH(F1421),1)</f>
        <v>44986</v>
      </c>
      <c r="N1421" s="47" t="str">
        <f>IF(B1421="",N1420,B1421)</f>
        <v>Westbrook Strategies Inc</v>
      </c>
    </row>
    <row r="1422" spans="1:14" ht="15.75" x14ac:dyDescent="0.5">
      <c r="A1422" s="7"/>
      <c r="B1422" s="26"/>
      <c r="C1422" s="26"/>
      <c r="D1422" s="14">
        <v>22293.32</v>
      </c>
      <c r="E1422" s="13" t="s">
        <v>1548</v>
      </c>
      <c r="F1422" s="27">
        <v>45466</v>
      </c>
      <c r="G1422" s="27">
        <v>45224</v>
      </c>
      <c r="H1422" s="14">
        <v>151301.31</v>
      </c>
      <c r="I1422" s="15">
        <v>8</v>
      </c>
      <c r="J1422" s="13" t="s">
        <v>300</v>
      </c>
      <c r="K1422" s="36">
        <f>D1422*VLOOKUP(L1422,Assumptions!$B$5:$C$11,2,FALSE)</f>
        <v>22293.32</v>
      </c>
      <c r="L1422" s="39" t="s">
        <v>4883</v>
      </c>
      <c r="M1422" s="46">
        <f>DATE(YEAR(F1422),MONTH(F1422),1)</f>
        <v>45444</v>
      </c>
      <c r="N1422" s="47" t="str">
        <f>IF(B1422="",N1421,B1422)</f>
        <v>Westbrook Strategies Inc</v>
      </c>
    </row>
    <row r="1423" spans="1:14" ht="15.75" x14ac:dyDescent="0.5">
      <c r="A1423" s="7"/>
      <c r="B1423" s="26"/>
      <c r="C1423" s="26"/>
      <c r="D1423" s="14">
        <v>28649.66</v>
      </c>
      <c r="E1423" s="13" t="s">
        <v>1549</v>
      </c>
      <c r="F1423" s="27">
        <v>45466</v>
      </c>
      <c r="G1423" s="27">
        <v>45224</v>
      </c>
      <c r="H1423" s="14">
        <v>154628.93</v>
      </c>
      <c r="I1423" s="15">
        <v>1</v>
      </c>
      <c r="J1423" s="13" t="s">
        <v>319</v>
      </c>
      <c r="K1423" s="36">
        <f>D1423*VLOOKUP(L1423,Assumptions!$B$5:$C$11,2,FALSE)</f>
        <v>28649.66</v>
      </c>
      <c r="L1423" s="39" t="s">
        <v>4883</v>
      </c>
      <c r="M1423" s="46">
        <f>DATE(YEAR(F1423),MONTH(F1423),1)</f>
        <v>45444</v>
      </c>
      <c r="N1423" s="47" t="str">
        <f>IF(B1423="",N1422,B1423)</f>
        <v>Westbrook Strategies Inc</v>
      </c>
    </row>
    <row r="1424" spans="1:14" ht="15.75" x14ac:dyDescent="0.5">
      <c r="A1424" s="7"/>
      <c r="B1424" s="26"/>
      <c r="C1424" s="26"/>
      <c r="D1424" s="14">
        <v>20976.86</v>
      </c>
      <c r="E1424" s="13" t="s">
        <v>1550</v>
      </c>
      <c r="F1424" s="27">
        <v>45466</v>
      </c>
      <c r="G1424" s="27">
        <v>45224</v>
      </c>
      <c r="H1424" s="14">
        <v>196285.78</v>
      </c>
      <c r="I1424" s="15">
        <v>1</v>
      </c>
      <c r="J1424" s="13" t="s">
        <v>328</v>
      </c>
      <c r="K1424" s="36">
        <f>D1424*VLOOKUP(L1424,Assumptions!$B$5:$C$11,2,FALSE)</f>
        <v>20976.86</v>
      </c>
      <c r="L1424" s="39" t="s">
        <v>4883</v>
      </c>
      <c r="M1424" s="46">
        <f>DATE(YEAR(F1424),MONTH(F1424),1)</f>
        <v>45444</v>
      </c>
      <c r="N1424" s="47" t="str">
        <f>IF(B1424="",N1423,B1424)</f>
        <v>Westbrook Strategies Inc</v>
      </c>
    </row>
    <row r="1425" spans="1:14" ht="15.75" x14ac:dyDescent="0.5">
      <c r="A1425" s="7"/>
      <c r="B1425" s="26"/>
      <c r="C1425" s="26"/>
      <c r="D1425" s="14">
        <v>24001.03</v>
      </c>
      <c r="E1425" s="13" t="s">
        <v>1551</v>
      </c>
      <c r="F1425" s="27">
        <v>45466</v>
      </c>
      <c r="G1425" s="27">
        <v>45224</v>
      </c>
      <c r="H1425" s="14">
        <v>131812.12</v>
      </c>
      <c r="I1425" s="15">
        <v>1</v>
      </c>
      <c r="J1425" s="13" t="s">
        <v>333</v>
      </c>
      <c r="K1425" s="36">
        <f>D1425*VLOOKUP(L1425,Assumptions!$B$5:$C$11,2,FALSE)</f>
        <v>24001.03</v>
      </c>
      <c r="L1425" s="39" t="s">
        <v>4883</v>
      </c>
      <c r="M1425" s="46">
        <f>DATE(YEAR(F1425),MONTH(F1425),1)</f>
        <v>45444</v>
      </c>
      <c r="N1425" s="47" t="str">
        <f>IF(B1425="",N1424,B1425)</f>
        <v>Westbrook Strategies Inc</v>
      </c>
    </row>
    <row r="1426" spans="1:14" ht="15.75" x14ac:dyDescent="0.5">
      <c r="A1426" s="7"/>
      <c r="B1426" s="26"/>
      <c r="C1426" s="26"/>
      <c r="D1426" s="14">
        <v>21818.59</v>
      </c>
      <c r="E1426" s="13" t="s">
        <v>1552</v>
      </c>
      <c r="F1426" s="27">
        <v>45466</v>
      </c>
      <c r="G1426" s="27">
        <v>45224</v>
      </c>
      <c r="H1426" s="14">
        <v>143642.88</v>
      </c>
      <c r="I1426" s="15">
        <v>1</v>
      </c>
      <c r="J1426" s="13" t="s">
        <v>336</v>
      </c>
      <c r="K1426" s="36">
        <f>D1426*VLOOKUP(L1426,Assumptions!$B$5:$C$11,2,FALSE)</f>
        <v>21818.59</v>
      </c>
      <c r="L1426" s="39" t="s">
        <v>4883</v>
      </c>
      <c r="M1426" s="46">
        <f>DATE(YEAR(F1426),MONTH(F1426),1)</f>
        <v>45444</v>
      </c>
      <c r="N1426" s="47" t="str">
        <f>IF(B1426="",N1425,B1426)</f>
        <v>Westbrook Strategies Inc</v>
      </c>
    </row>
    <row r="1427" spans="1:14" ht="15.75" x14ac:dyDescent="0.5">
      <c r="A1427" s="7"/>
      <c r="B1427" s="26"/>
      <c r="C1427" s="26"/>
      <c r="D1427" s="14">
        <v>2830.74</v>
      </c>
      <c r="E1427" s="13" t="s">
        <v>1553</v>
      </c>
      <c r="F1427" s="27">
        <v>45369</v>
      </c>
      <c r="G1427" s="27">
        <v>45224</v>
      </c>
      <c r="H1427" s="14">
        <v>199479.66</v>
      </c>
      <c r="I1427" s="15">
        <v>2</v>
      </c>
      <c r="J1427" s="13" t="s">
        <v>340</v>
      </c>
      <c r="K1427" s="36">
        <f>D1427*VLOOKUP(L1427,Assumptions!$B$5:$C$11,2,FALSE)</f>
        <v>2830.74</v>
      </c>
      <c r="L1427" s="39" t="s">
        <v>4883</v>
      </c>
      <c r="M1427" s="46">
        <f>DATE(YEAR(F1427),MONTH(F1427),1)</f>
        <v>45352</v>
      </c>
      <c r="N1427" s="47" t="str">
        <f>IF(B1427="",N1426,B1427)</f>
        <v>Westbrook Strategies Inc</v>
      </c>
    </row>
    <row r="1428" spans="1:14" ht="15.75" x14ac:dyDescent="0.5">
      <c r="A1428" s="7"/>
      <c r="B1428" s="26"/>
      <c r="C1428" s="26"/>
      <c r="D1428" s="14">
        <v>2190.48</v>
      </c>
      <c r="E1428" s="13" t="s">
        <v>1554</v>
      </c>
      <c r="F1428" s="27">
        <v>45726</v>
      </c>
      <c r="G1428" s="27">
        <v>45617</v>
      </c>
      <c r="H1428" s="14">
        <v>192243.52</v>
      </c>
      <c r="I1428" s="15">
        <v>2</v>
      </c>
      <c r="J1428" s="13" t="s">
        <v>340</v>
      </c>
      <c r="K1428" s="36">
        <f>D1428*VLOOKUP(L1428,Assumptions!$B$5:$C$11,2,FALSE)</f>
        <v>2190.48</v>
      </c>
      <c r="L1428" s="39" t="s">
        <v>4883</v>
      </c>
      <c r="M1428" s="46">
        <f>DATE(YEAR(F1428),MONTH(F1428),1)</f>
        <v>45717</v>
      </c>
      <c r="N1428" s="47" t="str">
        <f>IF(B1428="",N1427,B1428)</f>
        <v>Westbrook Strategies Inc</v>
      </c>
    </row>
    <row r="1429" spans="1:14" ht="15.75" x14ac:dyDescent="0.5">
      <c r="A1429" s="7"/>
      <c r="B1429" s="26"/>
      <c r="C1429" s="26"/>
      <c r="D1429" s="14">
        <v>20977.86</v>
      </c>
      <c r="E1429" s="13" t="s">
        <v>1555</v>
      </c>
      <c r="F1429" s="27">
        <v>45830</v>
      </c>
      <c r="G1429" s="27">
        <v>45617</v>
      </c>
      <c r="H1429" s="14">
        <v>145225.01999999999</v>
      </c>
      <c r="I1429" s="15">
        <v>1</v>
      </c>
      <c r="J1429" s="13" t="s">
        <v>319</v>
      </c>
      <c r="K1429" s="36">
        <f>D1429*VLOOKUP(L1429,Assumptions!$B$5:$C$11,2,FALSE)</f>
        <v>20977.86</v>
      </c>
      <c r="L1429" s="39" t="s">
        <v>4883</v>
      </c>
      <c r="M1429" s="46">
        <f>DATE(YEAR(F1429),MONTH(F1429),1)</f>
        <v>45809</v>
      </c>
      <c r="N1429" s="47" t="str">
        <f>IF(B1429="",N1428,B1429)</f>
        <v>Westbrook Strategies Inc</v>
      </c>
    </row>
    <row r="1430" spans="1:14" ht="15.75" x14ac:dyDescent="0.5">
      <c r="A1430" s="7"/>
      <c r="B1430" s="26"/>
      <c r="C1430" s="26"/>
      <c r="D1430" s="14">
        <v>20464.59</v>
      </c>
      <c r="E1430" s="13" t="s">
        <v>1556</v>
      </c>
      <c r="F1430" s="27">
        <v>45830</v>
      </c>
      <c r="G1430" s="27">
        <v>45617</v>
      </c>
      <c r="H1430" s="14">
        <v>184468.27</v>
      </c>
      <c r="I1430" s="15">
        <v>8</v>
      </c>
      <c r="J1430" s="13" t="s">
        <v>300</v>
      </c>
      <c r="K1430" s="36">
        <f>D1430*VLOOKUP(L1430,Assumptions!$B$5:$C$11,2,FALSE)</f>
        <v>20464.59</v>
      </c>
      <c r="L1430" s="39" t="s">
        <v>4883</v>
      </c>
      <c r="M1430" s="46">
        <f>DATE(YEAR(F1430),MONTH(F1430),1)</f>
        <v>45809</v>
      </c>
      <c r="N1430" s="47" t="str">
        <f>IF(B1430="",N1429,B1430)</f>
        <v>Westbrook Strategies Inc</v>
      </c>
    </row>
    <row r="1431" spans="1:14" ht="15.75" x14ac:dyDescent="0.5">
      <c r="A1431" s="7"/>
      <c r="B1431" s="26"/>
      <c r="C1431" s="26"/>
      <c r="D1431" s="14">
        <v>27676.28</v>
      </c>
      <c r="E1431" s="13" t="s">
        <v>1557</v>
      </c>
      <c r="F1431" s="27">
        <v>45830</v>
      </c>
      <c r="G1431" s="27">
        <v>45617</v>
      </c>
      <c r="H1431" s="14">
        <v>211245.85</v>
      </c>
      <c r="I1431" s="15">
        <v>1</v>
      </c>
      <c r="J1431" s="13" t="s">
        <v>328</v>
      </c>
      <c r="K1431" s="36">
        <f>D1431*VLOOKUP(L1431,Assumptions!$B$5:$C$11,2,FALSE)</f>
        <v>27676.28</v>
      </c>
      <c r="L1431" s="39" t="s">
        <v>4883</v>
      </c>
      <c r="M1431" s="46">
        <f>DATE(YEAR(F1431),MONTH(F1431),1)</f>
        <v>45809</v>
      </c>
      <c r="N1431" s="47" t="str">
        <f>IF(B1431="",N1430,B1431)</f>
        <v>Westbrook Strategies Inc</v>
      </c>
    </row>
    <row r="1432" spans="1:14" ht="15.75" x14ac:dyDescent="0.5">
      <c r="A1432" s="7"/>
      <c r="B1432" s="26"/>
      <c r="C1432" s="26"/>
      <c r="D1432" s="14">
        <v>23676.82</v>
      </c>
      <c r="E1432" s="13" t="s">
        <v>1558</v>
      </c>
      <c r="F1432" s="27">
        <v>45830</v>
      </c>
      <c r="G1432" s="27">
        <v>45617</v>
      </c>
      <c r="H1432" s="14">
        <v>169103.9</v>
      </c>
      <c r="I1432" s="15">
        <v>1</v>
      </c>
      <c r="J1432" s="13" t="s">
        <v>336</v>
      </c>
      <c r="K1432" s="36">
        <f>D1432*VLOOKUP(L1432,Assumptions!$B$5:$C$11,2,FALSE)</f>
        <v>23676.82</v>
      </c>
      <c r="L1432" s="39" t="s">
        <v>4883</v>
      </c>
      <c r="M1432" s="46">
        <f>DATE(YEAR(F1432),MONTH(F1432),1)</f>
        <v>45809</v>
      </c>
      <c r="N1432" s="47" t="str">
        <f>IF(B1432="",N1431,B1432)</f>
        <v>Westbrook Strategies Inc</v>
      </c>
    </row>
    <row r="1433" spans="1:14" ht="15.75" x14ac:dyDescent="0.5">
      <c r="A1433" s="7"/>
      <c r="B1433" s="26"/>
      <c r="C1433" s="26"/>
      <c r="D1433" s="14">
        <v>24519.25</v>
      </c>
      <c r="E1433" s="13" t="s">
        <v>1559</v>
      </c>
      <c r="F1433" s="27">
        <v>45830</v>
      </c>
      <c r="G1433" s="27">
        <v>45617</v>
      </c>
      <c r="H1433" s="14">
        <v>189788.48</v>
      </c>
      <c r="I1433" s="15">
        <v>1</v>
      </c>
      <c r="J1433" s="13" t="s">
        <v>333</v>
      </c>
      <c r="K1433" s="36">
        <f>D1433*VLOOKUP(L1433,Assumptions!$B$5:$C$11,2,FALSE)</f>
        <v>24519.25</v>
      </c>
      <c r="L1433" s="39" t="s">
        <v>4883</v>
      </c>
      <c r="M1433" s="46">
        <f>DATE(YEAR(F1433),MONTH(F1433),1)</f>
        <v>45809</v>
      </c>
      <c r="N1433" s="47" t="str">
        <f>IF(B1433="",N1432,B1433)</f>
        <v>Westbrook Strategies Inc</v>
      </c>
    </row>
    <row r="1434" spans="1:14" ht="15.75" x14ac:dyDescent="0.5">
      <c r="A1434" s="7"/>
      <c r="B1434" s="26"/>
      <c r="C1434" s="26"/>
      <c r="D1434" s="14">
        <v>1680.87</v>
      </c>
      <c r="E1434" s="13" t="s">
        <v>1560</v>
      </c>
      <c r="F1434" s="27">
        <v>45839</v>
      </c>
      <c r="G1434" s="27">
        <v>45807</v>
      </c>
      <c r="H1434" s="14">
        <v>190170.23999999999</v>
      </c>
      <c r="I1434" s="15">
        <v>1</v>
      </c>
      <c r="J1434" s="13" t="s">
        <v>340</v>
      </c>
      <c r="K1434" s="36">
        <f>D1434*VLOOKUP(L1434,Assumptions!$B$5:$C$11,2,FALSE)</f>
        <v>1680.87</v>
      </c>
      <c r="L1434" s="39" t="s">
        <v>4883</v>
      </c>
      <c r="M1434" s="46">
        <f>DATE(YEAR(F1434),MONTH(F1434),1)</f>
        <v>45839</v>
      </c>
      <c r="N1434" s="47" t="str">
        <f>IF(B1434="",N1433,B1434)</f>
        <v>Westbrook Strategies Inc</v>
      </c>
    </row>
    <row r="1435" spans="1:14" ht="15.75" x14ac:dyDescent="0.5">
      <c r="A1435" s="7"/>
      <c r="B1435" s="25" t="s">
        <v>126</v>
      </c>
      <c r="C1435" s="25"/>
      <c r="D1435" s="12">
        <v>51631</v>
      </c>
      <c r="E1435" s="13" t="s">
        <v>1561</v>
      </c>
      <c r="F1435" s="27">
        <v>45046</v>
      </c>
      <c r="G1435" s="27">
        <v>44930</v>
      </c>
      <c r="H1435" s="14">
        <v>222908.37</v>
      </c>
      <c r="I1435" s="15">
        <v>1</v>
      </c>
      <c r="J1435" s="13" t="s">
        <v>315</v>
      </c>
      <c r="K1435" s="36">
        <f>D1435*VLOOKUP(L1435,Assumptions!$B$5:$C$11,2,FALSE)</f>
        <v>1770.9432999999999</v>
      </c>
      <c r="L1435" s="39" t="s">
        <v>4889</v>
      </c>
      <c r="M1435" s="46">
        <f>DATE(YEAR(F1435),MONTH(F1435),1)</f>
        <v>45017</v>
      </c>
      <c r="N1435" s="47" t="str">
        <f>IF(B1435="",N1434,B1435)</f>
        <v>Valemont Private SA</v>
      </c>
    </row>
    <row r="1436" spans="1:14" ht="15.75" x14ac:dyDescent="0.5">
      <c r="A1436" s="7"/>
      <c r="B1436" s="26"/>
      <c r="C1436" s="26"/>
      <c r="D1436" s="12">
        <v>10603.77</v>
      </c>
      <c r="E1436" s="13" t="s">
        <v>1562</v>
      </c>
      <c r="F1436" s="27">
        <v>45152</v>
      </c>
      <c r="G1436" s="27">
        <v>45070</v>
      </c>
      <c r="H1436" s="14">
        <v>280855.06</v>
      </c>
      <c r="I1436" s="15">
        <v>1</v>
      </c>
      <c r="J1436" s="13" t="s">
        <v>351</v>
      </c>
      <c r="K1436" s="36">
        <f>D1436*VLOOKUP(L1436,Assumptions!$B$5:$C$11,2,FALSE)</f>
        <v>363.70931099999996</v>
      </c>
      <c r="L1436" s="39" t="s">
        <v>4889</v>
      </c>
      <c r="M1436" s="46">
        <f>DATE(YEAR(F1436),MONTH(F1436),1)</f>
        <v>45139</v>
      </c>
      <c r="N1436" s="47" t="str">
        <f>IF(B1436="",N1435,B1436)</f>
        <v>Valemont Private SA</v>
      </c>
    </row>
    <row r="1437" spans="1:14" ht="15.75" x14ac:dyDescent="0.5">
      <c r="A1437" s="7"/>
      <c r="B1437" s="26"/>
      <c r="C1437" s="26"/>
      <c r="D1437" s="12">
        <v>14773.65</v>
      </c>
      <c r="E1437" s="13" t="s">
        <v>1563</v>
      </c>
      <c r="F1437" s="27">
        <v>45076</v>
      </c>
      <c r="G1437" s="27">
        <v>45070</v>
      </c>
      <c r="H1437" s="14">
        <v>219312.28</v>
      </c>
      <c r="I1437" s="15">
        <v>2</v>
      </c>
      <c r="J1437" s="13" t="s">
        <v>315</v>
      </c>
      <c r="K1437" s="36">
        <f>D1437*VLOOKUP(L1437,Assumptions!$B$5:$C$11,2,FALSE)</f>
        <v>506.73619499999995</v>
      </c>
      <c r="L1437" s="39" t="s">
        <v>4889</v>
      </c>
      <c r="M1437" s="46">
        <f>DATE(YEAR(F1437),MONTH(F1437),1)</f>
        <v>45047</v>
      </c>
      <c r="N1437" s="47" t="str">
        <f>IF(B1437="",N1436,B1437)</f>
        <v>Valemont Private SA</v>
      </c>
    </row>
    <row r="1438" spans="1:14" ht="15.75" x14ac:dyDescent="0.5">
      <c r="A1438" s="7"/>
      <c r="B1438" s="26"/>
      <c r="C1438" s="26"/>
      <c r="D1438" s="12">
        <v>16453.919999999998</v>
      </c>
      <c r="E1438" s="13" t="s">
        <v>1564</v>
      </c>
      <c r="F1438" s="27">
        <v>45076</v>
      </c>
      <c r="G1438" s="27">
        <v>44998</v>
      </c>
      <c r="H1438" s="14">
        <v>223283.38</v>
      </c>
      <c r="I1438" s="15">
        <v>1</v>
      </c>
      <c r="J1438" s="13" t="s">
        <v>351</v>
      </c>
      <c r="K1438" s="36">
        <f>D1438*VLOOKUP(L1438,Assumptions!$B$5:$C$11,2,FALSE)</f>
        <v>564.3694559999999</v>
      </c>
      <c r="L1438" s="39" t="s">
        <v>4889</v>
      </c>
      <c r="M1438" s="46">
        <f>DATE(YEAR(F1438),MONTH(F1438),1)</f>
        <v>45047</v>
      </c>
      <c r="N1438" s="47" t="str">
        <f>IF(B1438="",N1437,B1438)</f>
        <v>Valemont Private SA</v>
      </c>
    </row>
    <row r="1439" spans="1:14" ht="15.75" x14ac:dyDescent="0.5">
      <c r="A1439" s="7"/>
      <c r="B1439" s="26"/>
      <c r="C1439" s="26"/>
      <c r="D1439" s="12">
        <v>22072.55</v>
      </c>
      <c r="E1439" s="13" t="s">
        <v>1565</v>
      </c>
      <c r="F1439" s="27">
        <v>45187</v>
      </c>
      <c r="G1439" s="27">
        <v>45084</v>
      </c>
      <c r="H1439" s="14">
        <v>218041.73</v>
      </c>
      <c r="I1439" s="15">
        <v>3</v>
      </c>
      <c r="J1439" s="13" t="s">
        <v>300</v>
      </c>
      <c r="K1439" s="36">
        <f>D1439*VLOOKUP(L1439,Assumptions!$B$5:$C$11,2,FALSE)</f>
        <v>757.08846499999993</v>
      </c>
      <c r="L1439" s="39" t="s">
        <v>4889</v>
      </c>
      <c r="M1439" s="46">
        <f>DATE(YEAR(F1439),MONTH(F1439),1)</f>
        <v>45170</v>
      </c>
      <c r="N1439" s="47" t="str">
        <f>IF(B1439="",N1438,B1439)</f>
        <v>Valemont Private SA</v>
      </c>
    </row>
    <row r="1440" spans="1:14" ht="15.75" x14ac:dyDescent="0.5">
      <c r="A1440" s="7"/>
      <c r="B1440" s="26"/>
      <c r="C1440" s="26"/>
      <c r="D1440" s="12">
        <v>27036.98</v>
      </c>
      <c r="E1440" s="13" t="s">
        <v>1566</v>
      </c>
      <c r="F1440" s="27">
        <v>45163</v>
      </c>
      <c r="G1440" s="27">
        <v>45128</v>
      </c>
      <c r="H1440" s="14">
        <v>230824.68</v>
      </c>
      <c r="I1440" s="15">
        <v>7.5</v>
      </c>
      <c r="J1440" s="13" t="s">
        <v>317</v>
      </c>
      <c r="K1440" s="36">
        <f>D1440*VLOOKUP(L1440,Assumptions!$B$5:$C$11,2,FALSE)</f>
        <v>927.36841399999992</v>
      </c>
      <c r="L1440" s="39" t="s">
        <v>4889</v>
      </c>
      <c r="M1440" s="46">
        <f>DATE(YEAR(F1440),MONTH(F1440),1)</f>
        <v>45139</v>
      </c>
      <c r="N1440" s="47" t="str">
        <f>IF(B1440="",N1439,B1440)</f>
        <v>Valemont Private SA</v>
      </c>
    </row>
    <row r="1441" spans="1:14" ht="15.75" x14ac:dyDescent="0.5">
      <c r="A1441" s="7"/>
      <c r="B1441" s="26"/>
      <c r="C1441" s="26"/>
      <c r="D1441" s="12">
        <v>25255.89</v>
      </c>
      <c r="E1441" s="13" t="s">
        <v>1567</v>
      </c>
      <c r="F1441" s="27">
        <v>45163</v>
      </c>
      <c r="G1441" s="27">
        <v>45128</v>
      </c>
      <c r="H1441" s="14">
        <v>237288.43</v>
      </c>
      <c r="I1441" s="15">
        <v>6</v>
      </c>
      <c r="J1441" s="13" t="s">
        <v>304</v>
      </c>
      <c r="K1441" s="36">
        <f>D1441*VLOOKUP(L1441,Assumptions!$B$5:$C$11,2,FALSE)</f>
        <v>866.27702699999986</v>
      </c>
      <c r="L1441" s="39" t="s">
        <v>4889</v>
      </c>
      <c r="M1441" s="46">
        <f>DATE(YEAR(F1441),MONTH(F1441),1)</f>
        <v>45139</v>
      </c>
      <c r="N1441" s="47" t="str">
        <f>IF(B1441="",N1440,B1441)</f>
        <v>Valemont Private SA</v>
      </c>
    </row>
    <row r="1442" spans="1:14" ht="15.75" x14ac:dyDescent="0.5">
      <c r="A1442" s="7"/>
      <c r="B1442" s="26"/>
      <c r="C1442" s="26"/>
      <c r="D1442" s="12">
        <v>24145.46</v>
      </c>
      <c r="E1442" s="13" t="s">
        <v>1568</v>
      </c>
      <c r="F1442" s="27">
        <v>45194</v>
      </c>
      <c r="G1442" s="27">
        <v>45163</v>
      </c>
      <c r="H1442" s="14">
        <v>260207.84</v>
      </c>
      <c r="I1442" s="15">
        <v>6</v>
      </c>
      <c r="J1442" s="13" t="s">
        <v>307</v>
      </c>
      <c r="K1442" s="36">
        <f>D1442*VLOOKUP(L1442,Assumptions!$B$5:$C$11,2,FALSE)</f>
        <v>828.18927799999994</v>
      </c>
      <c r="L1442" s="39" t="s">
        <v>4889</v>
      </c>
      <c r="M1442" s="46">
        <f>DATE(YEAR(F1442),MONTH(F1442),1)</f>
        <v>45170</v>
      </c>
      <c r="N1442" s="47" t="str">
        <f>IF(B1442="",N1441,B1442)</f>
        <v>Valemont Private SA</v>
      </c>
    </row>
    <row r="1443" spans="1:14" ht="15.75" x14ac:dyDescent="0.5">
      <c r="A1443" s="7"/>
      <c r="B1443" s="26"/>
      <c r="C1443" s="26"/>
      <c r="D1443" s="12">
        <v>22433.13</v>
      </c>
      <c r="E1443" s="13" t="s">
        <v>1569</v>
      </c>
      <c r="F1443" s="27">
        <v>45215</v>
      </c>
      <c r="G1443" s="27">
        <v>45183</v>
      </c>
      <c r="H1443" s="14">
        <v>180619.66</v>
      </c>
      <c r="I1443" s="15">
        <v>3</v>
      </c>
      <c r="J1443" s="13" t="s">
        <v>300</v>
      </c>
      <c r="K1443" s="36">
        <f>D1443*VLOOKUP(L1443,Assumptions!$B$5:$C$11,2,FALSE)</f>
        <v>769.45635900000002</v>
      </c>
      <c r="L1443" s="39" t="s">
        <v>4889</v>
      </c>
      <c r="M1443" s="46">
        <f>DATE(YEAR(F1443),MONTH(F1443),1)</f>
        <v>45200</v>
      </c>
      <c r="N1443" s="47" t="str">
        <f>IF(B1443="",N1442,B1443)</f>
        <v>Valemont Private SA</v>
      </c>
    </row>
    <row r="1444" spans="1:14" ht="15.75" x14ac:dyDescent="0.5">
      <c r="A1444" s="7"/>
      <c r="B1444" s="26"/>
      <c r="C1444" s="26"/>
      <c r="D1444" s="12">
        <v>10862.5</v>
      </c>
      <c r="E1444" s="13" t="s">
        <v>1570</v>
      </c>
      <c r="F1444" s="27">
        <v>45221</v>
      </c>
      <c r="G1444" s="27">
        <v>45183</v>
      </c>
      <c r="H1444" s="14">
        <v>205472.24</v>
      </c>
      <c r="I1444" s="15">
        <v>4</v>
      </c>
      <c r="J1444" s="13" t="s">
        <v>307</v>
      </c>
      <c r="K1444" s="36">
        <f>D1444*VLOOKUP(L1444,Assumptions!$B$5:$C$11,2,FALSE)</f>
        <v>372.58374999999995</v>
      </c>
      <c r="L1444" s="39" t="s">
        <v>4889</v>
      </c>
      <c r="M1444" s="46">
        <f>DATE(YEAR(F1444),MONTH(F1444),1)</f>
        <v>45200</v>
      </c>
      <c r="N1444" s="47" t="str">
        <f>IF(B1444="",N1443,B1444)</f>
        <v>Valemont Private SA</v>
      </c>
    </row>
    <row r="1445" spans="1:14" ht="15.75" x14ac:dyDescent="0.5">
      <c r="A1445" s="7"/>
      <c r="B1445" s="26"/>
      <c r="C1445" s="26"/>
      <c r="D1445" s="12">
        <v>22188.77</v>
      </c>
      <c r="E1445" s="13" t="s">
        <v>1569</v>
      </c>
      <c r="F1445" s="27">
        <v>45201</v>
      </c>
      <c r="G1445" s="27">
        <v>45183</v>
      </c>
      <c r="H1445" s="14">
        <v>210453.96</v>
      </c>
      <c r="I1445" s="15">
        <v>4</v>
      </c>
      <c r="J1445" s="13" t="s">
        <v>300</v>
      </c>
      <c r="K1445" s="36">
        <f>D1445*VLOOKUP(L1445,Assumptions!$B$5:$C$11,2,FALSE)</f>
        <v>761.07481099999995</v>
      </c>
      <c r="L1445" s="39" t="s">
        <v>4889</v>
      </c>
      <c r="M1445" s="46">
        <f>DATE(YEAR(F1445),MONTH(F1445),1)</f>
        <v>45200</v>
      </c>
      <c r="N1445" s="47" t="str">
        <f>IF(B1445="",N1444,B1445)</f>
        <v>Valemont Private SA</v>
      </c>
    </row>
    <row r="1446" spans="1:14" ht="15.75" x14ac:dyDescent="0.5">
      <c r="A1446" s="7"/>
      <c r="B1446" s="26"/>
      <c r="C1446" s="26"/>
      <c r="D1446" s="12">
        <v>10050.719999999999</v>
      </c>
      <c r="E1446" s="13" t="s">
        <v>1570</v>
      </c>
      <c r="F1446" s="27">
        <v>45221</v>
      </c>
      <c r="G1446" s="27">
        <v>45183</v>
      </c>
      <c r="H1446" s="14">
        <v>271985.86</v>
      </c>
      <c r="I1446" s="15">
        <v>4</v>
      </c>
      <c r="J1446" s="13" t="s">
        <v>307</v>
      </c>
      <c r="K1446" s="36">
        <f>D1446*VLOOKUP(L1446,Assumptions!$B$5:$C$11,2,FALSE)</f>
        <v>344.73969599999992</v>
      </c>
      <c r="L1446" s="39" t="s">
        <v>4889</v>
      </c>
      <c r="M1446" s="46">
        <f>DATE(YEAR(F1446),MONTH(F1446),1)</f>
        <v>45200</v>
      </c>
      <c r="N1446" s="47" t="str">
        <f>IF(B1446="",N1445,B1446)</f>
        <v>Valemont Private SA</v>
      </c>
    </row>
    <row r="1447" spans="1:14" ht="15.75" x14ac:dyDescent="0.5">
      <c r="A1447" s="7"/>
      <c r="B1447" s="26"/>
      <c r="C1447" s="26"/>
      <c r="D1447" s="12">
        <v>19089.060000000001</v>
      </c>
      <c r="E1447" s="13" t="s">
        <v>1568</v>
      </c>
      <c r="F1447" s="27">
        <v>45194</v>
      </c>
      <c r="G1447" s="27">
        <v>45183</v>
      </c>
      <c r="H1447" s="14">
        <v>210582.56</v>
      </c>
      <c r="I1447" s="15">
        <v>6</v>
      </c>
      <c r="J1447" s="13" t="s">
        <v>307</v>
      </c>
      <c r="K1447" s="36">
        <f>D1447*VLOOKUP(L1447,Assumptions!$B$5:$C$11,2,FALSE)</f>
        <v>654.75475800000004</v>
      </c>
      <c r="L1447" s="39" t="s">
        <v>4889</v>
      </c>
      <c r="M1447" s="46">
        <f>DATE(YEAR(F1447),MONTH(F1447),1)</f>
        <v>45170</v>
      </c>
      <c r="N1447" s="47" t="str">
        <f>IF(B1447="",N1446,B1447)</f>
        <v>Valemont Private SA</v>
      </c>
    </row>
    <row r="1448" spans="1:14" ht="15.75" x14ac:dyDescent="0.5">
      <c r="A1448" s="7"/>
      <c r="B1448" s="26"/>
      <c r="C1448" s="26"/>
      <c r="D1448" s="12">
        <v>15984.61</v>
      </c>
      <c r="E1448" s="13" t="s">
        <v>1571</v>
      </c>
      <c r="F1448" s="27">
        <v>45306</v>
      </c>
      <c r="G1448" s="27">
        <v>45190</v>
      </c>
      <c r="H1448" s="14">
        <v>171517.04</v>
      </c>
      <c r="I1448" s="15">
        <v>2</v>
      </c>
      <c r="J1448" s="13" t="s">
        <v>300</v>
      </c>
      <c r="K1448" s="36">
        <f>D1448*VLOOKUP(L1448,Assumptions!$B$5:$C$11,2,FALSE)</f>
        <v>548.27212299999997</v>
      </c>
      <c r="L1448" s="39" t="s">
        <v>4889</v>
      </c>
      <c r="M1448" s="46">
        <f>DATE(YEAR(F1448),MONTH(F1448),1)</f>
        <v>45292</v>
      </c>
      <c r="N1448" s="47" t="str">
        <f>IF(B1448="",N1447,B1448)</f>
        <v>Valemont Private SA</v>
      </c>
    </row>
    <row r="1449" spans="1:14" ht="15.75" x14ac:dyDescent="0.5">
      <c r="A1449" s="7"/>
      <c r="B1449" s="26"/>
      <c r="C1449" s="26"/>
      <c r="D1449" s="12">
        <v>14814.68</v>
      </c>
      <c r="E1449" s="13" t="s">
        <v>1569</v>
      </c>
      <c r="F1449" s="27">
        <v>45229</v>
      </c>
      <c r="G1449" s="27">
        <v>45190</v>
      </c>
      <c r="H1449" s="14">
        <v>237685.09</v>
      </c>
      <c r="I1449" s="15">
        <v>2</v>
      </c>
      <c r="J1449" s="13" t="s">
        <v>300</v>
      </c>
      <c r="K1449" s="36">
        <f>D1449*VLOOKUP(L1449,Assumptions!$B$5:$C$11,2,FALSE)</f>
        <v>508.14352399999996</v>
      </c>
      <c r="L1449" s="39" t="s">
        <v>4889</v>
      </c>
      <c r="M1449" s="46">
        <f>DATE(YEAR(F1449),MONTH(F1449),1)</f>
        <v>45200</v>
      </c>
      <c r="N1449" s="47" t="str">
        <f>IF(B1449="",N1448,B1449)</f>
        <v>Valemont Private SA</v>
      </c>
    </row>
    <row r="1450" spans="1:14" ht="15.75" x14ac:dyDescent="0.5">
      <c r="A1450" s="7"/>
      <c r="B1450" s="26"/>
      <c r="C1450" s="26"/>
      <c r="D1450" s="12">
        <v>7025.54</v>
      </c>
      <c r="E1450" s="13" t="s">
        <v>1572</v>
      </c>
      <c r="F1450" s="27">
        <v>45335</v>
      </c>
      <c r="G1450" s="27">
        <v>45190</v>
      </c>
      <c r="H1450" s="14">
        <v>282772.76</v>
      </c>
      <c r="I1450" s="15">
        <v>1</v>
      </c>
      <c r="J1450" s="13" t="s">
        <v>300</v>
      </c>
      <c r="K1450" s="36">
        <f>D1450*VLOOKUP(L1450,Assumptions!$B$5:$C$11,2,FALSE)</f>
        <v>240.97602199999997</v>
      </c>
      <c r="L1450" s="39" t="s">
        <v>4889</v>
      </c>
      <c r="M1450" s="46">
        <f>DATE(YEAR(F1450),MONTH(F1450),1)</f>
        <v>45323</v>
      </c>
      <c r="N1450" s="47" t="str">
        <f>IF(B1450="",N1449,B1450)</f>
        <v>Valemont Private SA</v>
      </c>
    </row>
    <row r="1451" spans="1:14" ht="15.75" x14ac:dyDescent="0.5">
      <c r="A1451" s="7"/>
      <c r="B1451" s="26"/>
      <c r="C1451" s="26"/>
      <c r="D1451" s="12">
        <v>5631.2</v>
      </c>
      <c r="E1451" s="13" t="s">
        <v>1572</v>
      </c>
      <c r="F1451" s="27">
        <v>45337</v>
      </c>
      <c r="G1451" s="27">
        <v>45190</v>
      </c>
      <c r="H1451" s="14">
        <v>183655.21</v>
      </c>
      <c r="I1451" s="15">
        <v>1</v>
      </c>
      <c r="J1451" s="13" t="s">
        <v>300</v>
      </c>
      <c r="K1451" s="36">
        <f>D1451*VLOOKUP(L1451,Assumptions!$B$5:$C$11,2,FALSE)</f>
        <v>193.15015999999997</v>
      </c>
      <c r="L1451" s="39" t="s">
        <v>4889</v>
      </c>
      <c r="M1451" s="46">
        <f>DATE(YEAR(F1451),MONTH(F1451),1)</f>
        <v>45323</v>
      </c>
      <c r="N1451" s="47" t="str">
        <f>IF(B1451="",N1450,B1451)</f>
        <v>Valemont Private SA</v>
      </c>
    </row>
    <row r="1452" spans="1:14" ht="15.75" x14ac:dyDescent="0.5">
      <c r="A1452" s="7"/>
      <c r="B1452" s="26"/>
      <c r="C1452" s="26"/>
      <c r="D1452" s="12">
        <v>18355.990000000002</v>
      </c>
      <c r="E1452" s="13" t="s">
        <v>1573</v>
      </c>
      <c r="F1452" s="27">
        <v>45236</v>
      </c>
      <c r="G1452" s="27">
        <v>45190</v>
      </c>
      <c r="H1452" s="14">
        <v>278806.67</v>
      </c>
      <c r="I1452" s="15">
        <v>6</v>
      </c>
      <c r="J1452" s="13" t="s">
        <v>307</v>
      </c>
      <c r="K1452" s="36">
        <f>D1452*VLOOKUP(L1452,Assumptions!$B$5:$C$11,2,FALSE)</f>
        <v>629.610457</v>
      </c>
      <c r="L1452" s="39" t="s">
        <v>4889</v>
      </c>
      <c r="M1452" s="46">
        <f>DATE(YEAR(F1452),MONTH(F1452),1)</f>
        <v>45231</v>
      </c>
      <c r="N1452" s="47" t="str">
        <f>IF(B1452="",N1451,B1452)</f>
        <v>Valemont Private SA</v>
      </c>
    </row>
    <row r="1453" spans="1:14" ht="15.75" x14ac:dyDescent="0.5">
      <c r="A1453" s="7"/>
      <c r="B1453" s="26"/>
      <c r="C1453" s="26"/>
      <c r="D1453" s="12">
        <v>24669.73</v>
      </c>
      <c r="E1453" s="13" t="s">
        <v>1573</v>
      </c>
      <c r="F1453" s="27">
        <v>45236</v>
      </c>
      <c r="G1453" s="27">
        <v>45217</v>
      </c>
      <c r="H1453" s="14">
        <v>268527.09000000003</v>
      </c>
      <c r="I1453" s="15">
        <v>6</v>
      </c>
      <c r="J1453" s="13" t="s">
        <v>307</v>
      </c>
      <c r="K1453" s="36">
        <f>D1453*VLOOKUP(L1453,Assumptions!$B$5:$C$11,2,FALSE)</f>
        <v>846.17173899999989</v>
      </c>
      <c r="L1453" s="39" t="s">
        <v>4889</v>
      </c>
      <c r="M1453" s="46">
        <f>DATE(YEAR(F1453),MONTH(F1453),1)</f>
        <v>45231</v>
      </c>
      <c r="N1453" s="47" t="str">
        <f>IF(B1453="",N1452,B1453)</f>
        <v>Valemont Private SA</v>
      </c>
    </row>
    <row r="1454" spans="1:14" ht="15.75" x14ac:dyDescent="0.5">
      <c r="A1454" s="7"/>
      <c r="B1454" s="26"/>
      <c r="C1454" s="26"/>
      <c r="D1454" s="12">
        <v>7789.18</v>
      </c>
      <c r="E1454" s="13" t="s">
        <v>1574</v>
      </c>
      <c r="F1454" s="27">
        <v>45313</v>
      </c>
      <c r="G1454" s="27">
        <v>45218</v>
      </c>
      <c r="H1454" s="14">
        <v>227819.61</v>
      </c>
      <c r="I1454" s="15">
        <v>2</v>
      </c>
      <c r="J1454" s="13" t="s">
        <v>307</v>
      </c>
      <c r="K1454" s="36">
        <f>D1454*VLOOKUP(L1454,Assumptions!$B$5:$C$11,2,FALSE)</f>
        <v>267.16887399999996</v>
      </c>
      <c r="L1454" s="39" t="s">
        <v>4889</v>
      </c>
      <c r="M1454" s="46">
        <f>DATE(YEAR(F1454),MONTH(F1454),1)</f>
        <v>45292</v>
      </c>
      <c r="N1454" s="47" t="str">
        <f>IF(B1454="",N1453,B1454)</f>
        <v>Valemont Private SA</v>
      </c>
    </row>
    <row r="1455" spans="1:14" ht="15.75" x14ac:dyDescent="0.5">
      <c r="A1455" s="7"/>
      <c r="B1455" s="26"/>
      <c r="C1455" s="26"/>
      <c r="D1455" s="12">
        <v>7956.04</v>
      </c>
      <c r="E1455" s="13" t="s">
        <v>1574</v>
      </c>
      <c r="F1455" s="27">
        <v>45315</v>
      </c>
      <c r="G1455" s="27">
        <v>45218</v>
      </c>
      <c r="H1455" s="14">
        <v>267938.03000000003</v>
      </c>
      <c r="I1455" s="15">
        <v>2</v>
      </c>
      <c r="J1455" s="13" t="s">
        <v>307</v>
      </c>
      <c r="K1455" s="36">
        <f>D1455*VLOOKUP(L1455,Assumptions!$B$5:$C$11,2,FALSE)</f>
        <v>272.89217199999996</v>
      </c>
      <c r="L1455" s="39" t="s">
        <v>4889</v>
      </c>
      <c r="M1455" s="46">
        <f>DATE(YEAR(F1455),MONTH(F1455),1)</f>
        <v>45292</v>
      </c>
      <c r="N1455" s="47" t="str">
        <f>IF(B1455="",N1454,B1455)</f>
        <v>Valemont Private SA</v>
      </c>
    </row>
    <row r="1456" spans="1:14" ht="15.75" x14ac:dyDescent="0.5">
      <c r="A1456" s="7"/>
      <c r="B1456" s="26"/>
      <c r="C1456" s="26"/>
      <c r="D1456" s="12">
        <v>6724.06</v>
      </c>
      <c r="E1456" s="13" t="s">
        <v>1574</v>
      </c>
      <c r="F1456" s="27">
        <v>45313</v>
      </c>
      <c r="G1456" s="27">
        <v>45218</v>
      </c>
      <c r="H1456" s="14">
        <v>222881.74</v>
      </c>
      <c r="I1456" s="15">
        <v>2</v>
      </c>
      <c r="J1456" s="13" t="s">
        <v>307</v>
      </c>
      <c r="K1456" s="36">
        <f>D1456*VLOOKUP(L1456,Assumptions!$B$5:$C$11,2,FALSE)</f>
        <v>230.63525799999999</v>
      </c>
      <c r="L1456" s="39" t="s">
        <v>4889</v>
      </c>
      <c r="M1456" s="46">
        <f>DATE(YEAR(F1456),MONTH(F1456),1)</f>
        <v>45292</v>
      </c>
      <c r="N1456" s="47" t="str">
        <f>IF(B1456="",N1455,B1456)</f>
        <v>Valemont Private SA</v>
      </c>
    </row>
    <row r="1457" spans="1:14" ht="15.75" x14ac:dyDescent="0.5">
      <c r="A1457" s="7"/>
      <c r="B1457" s="26"/>
      <c r="C1457" s="26"/>
      <c r="D1457" s="12">
        <v>7076.33</v>
      </c>
      <c r="E1457" s="13" t="s">
        <v>1574</v>
      </c>
      <c r="F1457" s="27">
        <v>45315</v>
      </c>
      <c r="G1457" s="27">
        <v>45218</v>
      </c>
      <c r="H1457" s="14">
        <v>181424.3</v>
      </c>
      <c r="I1457" s="15">
        <v>2</v>
      </c>
      <c r="J1457" s="13" t="s">
        <v>307</v>
      </c>
      <c r="K1457" s="36">
        <f>D1457*VLOOKUP(L1457,Assumptions!$B$5:$C$11,2,FALSE)</f>
        <v>242.71811899999997</v>
      </c>
      <c r="L1457" s="39" t="s">
        <v>4889</v>
      </c>
      <c r="M1457" s="46">
        <f>DATE(YEAR(F1457),MONTH(F1457),1)</f>
        <v>45292</v>
      </c>
      <c r="N1457" s="47" t="str">
        <f>IF(B1457="",N1456,B1457)</f>
        <v>Valemont Private SA</v>
      </c>
    </row>
    <row r="1458" spans="1:14" ht="15.75" x14ac:dyDescent="0.5">
      <c r="A1458" s="7"/>
      <c r="B1458" s="26"/>
      <c r="C1458" s="26"/>
      <c r="D1458" s="12">
        <v>11922.26</v>
      </c>
      <c r="E1458" s="13" t="s">
        <v>1575</v>
      </c>
      <c r="F1458" s="27">
        <v>45448</v>
      </c>
      <c r="G1458" s="27">
        <v>45218</v>
      </c>
      <c r="H1458" s="14">
        <v>208932.46</v>
      </c>
      <c r="I1458" s="15">
        <v>2</v>
      </c>
      <c r="J1458" s="13" t="s">
        <v>300</v>
      </c>
      <c r="K1458" s="36">
        <f>D1458*VLOOKUP(L1458,Assumptions!$B$5:$C$11,2,FALSE)</f>
        <v>408.93351799999999</v>
      </c>
      <c r="L1458" s="39" t="s">
        <v>4889</v>
      </c>
      <c r="M1458" s="46">
        <f>DATE(YEAR(F1458),MONTH(F1458),1)</f>
        <v>45444</v>
      </c>
      <c r="N1458" s="47" t="str">
        <f>IF(B1458="",N1457,B1458)</f>
        <v>Valemont Private SA</v>
      </c>
    </row>
    <row r="1459" spans="1:14" ht="15.75" x14ac:dyDescent="0.5">
      <c r="A1459" s="7"/>
      <c r="B1459" s="26"/>
      <c r="C1459" s="26"/>
      <c r="D1459" s="12">
        <v>16484.990000000002</v>
      </c>
      <c r="E1459" s="13" t="s">
        <v>1575</v>
      </c>
      <c r="F1459" s="27">
        <v>45466</v>
      </c>
      <c r="G1459" s="27">
        <v>45218</v>
      </c>
      <c r="H1459" s="14">
        <v>281999.75</v>
      </c>
      <c r="I1459" s="15">
        <v>2</v>
      </c>
      <c r="J1459" s="13" t="s">
        <v>300</v>
      </c>
      <c r="K1459" s="36">
        <f>D1459*VLOOKUP(L1459,Assumptions!$B$5:$C$11,2,FALSE)</f>
        <v>565.435157</v>
      </c>
      <c r="L1459" s="39" t="s">
        <v>4889</v>
      </c>
      <c r="M1459" s="46">
        <f>DATE(YEAR(F1459),MONTH(F1459),1)</f>
        <v>45444</v>
      </c>
      <c r="N1459" s="47" t="str">
        <f>IF(B1459="",N1458,B1459)</f>
        <v>Valemont Private SA</v>
      </c>
    </row>
    <row r="1460" spans="1:14" ht="15.75" x14ac:dyDescent="0.5">
      <c r="A1460" s="7"/>
      <c r="B1460" s="26"/>
      <c r="C1460" s="26"/>
      <c r="D1460" s="12">
        <v>9798.76</v>
      </c>
      <c r="E1460" s="13" t="s">
        <v>1576</v>
      </c>
      <c r="F1460" s="27">
        <v>45625</v>
      </c>
      <c r="G1460" s="27">
        <v>45218</v>
      </c>
      <c r="H1460" s="14">
        <v>193848.34</v>
      </c>
      <c r="I1460" s="15">
        <v>2</v>
      </c>
      <c r="J1460" s="13" t="s">
        <v>300</v>
      </c>
      <c r="K1460" s="36">
        <f>D1460*VLOOKUP(L1460,Assumptions!$B$5:$C$11,2,FALSE)</f>
        <v>336.09746799999999</v>
      </c>
      <c r="L1460" s="39" t="s">
        <v>4889</v>
      </c>
      <c r="M1460" s="46">
        <f>DATE(YEAR(F1460),MONTH(F1460),1)</f>
        <v>45597</v>
      </c>
      <c r="N1460" s="47" t="str">
        <f>IF(B1460="",N1459,B1460)</f>
        <v>Valemont Private SA</v>
      </c>
    </row>
    <row r="1461" spans="1:14" ht="15.75" x14ac:dyDescent="0.5">
      <c r="A1461" s="7"/>
      <c r="B1461" s="26"/>
      <c r="C1461" s="26"/>
      <c r="D1461" s="12">
        <v>32842.019999999997</v>
      </c>
      <c r="E1461" s="13" t="s">
        <v>1577</v>
      </c>
      <c r="F1461" s="27">
        <v>45240</v>
      </c>
      <c r="G1461" s="27">
        <v>45225</v>
      </c>
      <c r="H1461" s="14">
        <v>178997.4</v>
      </c>
      <c r="I1461" s="15">
        <v>3</v>
      </c>
      <c r="J1461" s="13" t="s">
        <v>300</v>
      </c>
      <c r="K1461" s="36">
        <f>D1461*VLOOKUP(L1461,Assumptions!$B$5:$C$11,2,FALSE)</f>
        <v>1126.4812859999997</v>
      </c>
      <c r="L1461" s="39" t="s">
        <v>4889</v>
      </c>
      <c r="M1461" s="46">
        <f>DATE(YEAR(F1461),MONTH(F1461),1)</f>
        <v>45231</v>
      </c>
      <c r="N1461" s="47" t="str">
        <f>IF(B1461="",N1460,B1461)</f>
        <v>Valemont Private SA</v>
      </c>
    </row>
    <row r="1462" spans="1:14" ht="15.75" x14ac:dyDescent="0.5">
      <c r="A1462" s="7"/>
      <c r="B1462" s="26"/>
      <c r="C1462" s="26"/>
      <c r="D1462" s="12">
        <v>27798.84</v>
      </c>
      <c r="E1462" s="13" t="s">
        <v>1578</v>
      </c>
      <c r="F1462" s="27">
        <v>45240</v>
      </c>
      <c r="G1462" s="27">
        <v>45225</v>
      </c>
      <c r="H1462" s="14">
        <v>210993.6</v>
      </c>
      <c r="I1462" s="15">
        <v>1</v>
      </c>
      <c r="J1462" s="13" t="s">
        <v>311</v>
      </c>
      <c r="K1462" s="36">
        <f>D1462*VLOOKUP(L1462,Assumptions!$B$5:$C$11,2,FALSE)</f>
        <v>953.50021199999992</v>
      </c>
      <c r="L1462" s="39" t="s">
        <v>4889</v>
      </c>
      <c r="M1462" s="46">
        <f>DATE(YEAR(F1462),MONTH(F1462),1)</f>
        <v>45231</v>
      </c>
      <c r="N1462" s="47" t="str">
        <f>IF(B1462="",N1461,B1462)</f>
        <v>Valemont Private SA</v>
      </c>
    </row>
    <row r="1463" spans="1:14" ht="15.75" x14ac:dyDescent="0.5">
      <c r="A1463" s="7"/>
      <c r="B1463" s="26"/>
      <c r="C1463" s="26"/>
      <c r="D1463" s="12">
        <v>26542.48</v>
      </c>
      <c r="E1463" s="13" t="s">
        <v>1579</v>
      </c>
      <c r="F1463" s="27">
        <v>45240</v>
      </c>
      <c r="G1463" s="27">
        <v>45225</v>
      </c>
      <c r="H1463" s="14">
        <v>242003.18</v>
      </c>
      <c r="I1463" s="15">
        <v>1</v>
      </c>
      <c r="J1463" s="13" t="s">
        <v>310</v>
      </c>
      <c r="K1463" s="36">
        <f>D1463*VLOOKUP(L1463,Assumptions!$B$5:$C$11,2,FALSE)</f>
        <v>910.40706399999988</v>
      </c>
      <c r="L1463" s="39" t="s">
        <v>4889</v>
      </c>
      <c r="M1463" s="46">
        <f>DATE(YEAR(F1463),MONTH(F1463),1)</f>
        <v>45231</v>
      </c>
      <c r="N1463" s="47" t="str">
        <f>IF(B1463="",N1462,B1463)</f>
        <v>Valemont Private SA</v>
      </c>
    </row>
    <row r="1464" spans="1:14" ht="15.75" x14ac:dyDescent="0.5">
      <c r="A1464" s="7"/>
      <c r="B1464" s="26"/>
      <c r="C1464" s="26"/>
      <c r="D1464" s="12">
        <v>34135.71</v>
      </c>
      <c r="E1464" s="13" t="s">
        <v>1580</v>
      </c>
      <c r="F1464" s="27">
        <v>45240</v>
      </c>
      <c r="G1464" s="27">
        <v>45225</v>
      </c>
      <c r="H1464" s="14">
        <v>284955.65999999997</v>
      </c>
      <c r="I1464" s="15">
        <v>1</v>
      </c>
      <c r="J1464" s="13" t="s">
        <v>309</v>
      </c>
      <c r="K1464" s="36">
        <f>D1464*VLOOKUP(L1464,Assumptions!$B$5:$C$11,2,FALSE)</f>
        <v>1170.8548529999998</v>
      </c>
      <c r="L1464" s="39" t="s">
        <v>4889</v>
      </c>
      <c r="M1464" s="46">
        <f>DATE(YEAR(F1464),MONTH(F1464),1)</f>
        <v>45231</v>
      </c>
      <c r="N1464" s="47" t="str">
        <f>IF(B1464="",N1463,B1464)</f>
        <v>Valemont Private SA</v>
      </c>
    </row>
    <row r="1465" spans="1:14" ht="15.75" x14ac:dyDescent="0.5">
      <c r="A1465" s="7"/>
      <c r="B1465" s="26"/>
      <c r="C1465" s="26"/>
      <c r="D1465" s="12">
        <v>14750.98</v>
      </c>
      <c r="E1465" s="13" t="s">
        <v>1577</v>
      </c>
      <c r="F1465" s="27">
        <v>45246</v>
      </c>
      <c r="G1465" s="27">
        <v>45225</v>
      </c>
      <c r="H1465" s="14">
        <v>260007.55</v>
      </c>
      <c r="I1465" s="15">
        <v>3</v>
      </c>
      <c r="J1465" s="13" t="s">
        <v>300</v>
      </c>
      <c r="K1465" s="36">
        <f>D1465*VLOOKUP(L1465,Assumptions!$B$5:$C$11,2,FALSE)</f>
        <v>505.95861399999995</v>
      </c>
      <c r="L1465" s="39" t="s">
        <v>4889</v>
      </c>
      <c r="M1465" s="46">
        <f>DATE(YEAR(F1465),MONTH(F1465),1)</f>
        <v>45231</v>
      </c>
      <c r="N1465" s="47" t="str">
        <f>IF(B1465="",N1464,B1465)</f>
        <v>Valemont Private SA</v>
      </c>
    </row>
    <row r="1466" spans="1:14" ht="15.75" x14ac:dyDescent="0.5">
      <c r="A1466" s="7"/>
      <c r="B1466" s="26"/>
      <c r="C1466" s="26"/>
      <c r="D1466" s="12">
        <v>32289.53</v>
      </c>
      <c r="E1466" s="13" t="s">
        <v>1577</v>
      </c>
      <c r="F1466" s="27">
        <v>45240</v>
      </c>
      <c r="G1466" s="27">
        <v>45225</v>
      </c>
      <c r="H1466" s="14">
        <v>229133.28</v>
      </c>
      <c r="I1466" s="15">
        <v>4</v>
      </c>
      <c r="J1466" s="13" t="s">
        <v>300</v>
      </c>
      <c r="K1466" s="36">
        <f>D1466*VLOOKUP(L1466,Assumptions!$B$5:$C$11,2,FALSE)</f>
        <v>1107.5308789999999</v>
      </c>
      <c r="L1466" s="39" t="s">
        <v>4889</v>
      </c>
      <c r="M1466" s="46">
        <f>DATE(YEAR(F1466),MONTH(F1466),1)</f>
        <v>45231</v>
      </c>
      <c r="N1466" s="47" t="str">
        <f>IF(B1466="",N1465,B1466)</f>
        <v>Valemont Private SA</v>
      </c>
    </row>
    <row r="1467" spans="1:14" ht="15.75" x14ac:dyDescent="0.5">
      <c r="A1467" s="7"/>
      <c r="B1467" s="26"/>
      <c r="C1467" s="26"/>
      <c r="D1467" s="12">
        <v>12126.37</v>
      </c>
      <c r="E1467" s="13" t="s">
        <v>1577</v>
      </c>
      <c r="F1467" s="27">
        <v>45247</v>
      </c>
      <c r="G1467" s="27">
        <v>45225</v>
      </c>
      <c r="H1467" s="14">
        <v>243630.49</v>
      </c>
      <c r="I1467" s="15">
        <v>2</v>
      </c>
      <c r="J1467" s="13" t="s">
        <v>300</v>
      </c>
      <c r="K1467" s="36">
        <f>D1467*VLOOKUP(L1467,Assumptions!$B$5:$C$11,2,FALSE)</f>
        <v>415.93449099999998</v>
      </c>
      <c r="L1467" s="39" t="s">
        <v>4889</v>
      </c>
      <c r="M1467" s="46">
        <f>DATE(YEAR(F1467),MONTH(F1467),1)</f>
        <v>45231</v>
      </c>
      <c r="N1467" s="47" t="str">
        <f>IF(B1467="",N1466,B1467)</f>
        <v>Valemont Private SA</v>
      </c>
    </row>
    <row r="1468" spans="1:14" ht="15.75" x14ac:dyDescent="0.5">
      <c r="A1468" s="7"/>
      <c r="B1468" s="26"/>
      <c r="C1468" s="26"/>
      <c r="D1468" s="12">
        <v>24880.14</v>
      </c>
      <c r="E1468" s="13" t="s">
        <v>1577</v>
      </c>
      <c r="F1468" s="27">
        <v>45240</v>
      </c>
      <c r="G1468" s="27">
        <v>45225</v>
      </c>
      <c r="H1468" s="14">
        <v>225940.44</v>
      </c>
      <c r="I1468" s="15">
        <v>3</v>
      </c>
      <c r="J1468" s="13" t="s">
        <v>300</v>
      </c>
      <c r="K1468" s="36">
        <f>D1468*VLOOKUP(L1468,Assumptions!$B$5:$C$11,2,FALSE)</f>
        <v>853.38880199999994</v>
      </c>
      <c r="L1468" s="39" t="s">
        <v>4889</v>
      </c>
      <c r="M1468" s="46">
        <f>DATE(YEAR(F1468),MONTH(F1468),1)</f>
        <v>45231</v>
      </c>
      <c r="N1468" s="47" t="str">
        <f>IF(B1468="",N1467,B1468)</f>
        <v>Valemont Private SA</v>
      </c>
    </row>
    <row r="1469" spans="1:14" ht="15.75" x14ac:dyDescent="0.5">
      <c r="A1469" s="7"/>
      <c r="B1469" s="26"/>
      <c r="C1469" s="26"/>
      <c r="D1469" s="12">
        <v>17551.43</v>
      </c>
      <c r="E1469" s="13" t="s">
        <v>1579</v>
      </c>
      <c r="F1469" s="27">
        <v>45240</v>
      </c>
      <c r="G1469" s="27">
        <v>45225</v>
      </c>
      <c r="H1469" s="14">
        <v>169714.97</v>
      </c>
      <c r="I1469" s="15">
        <v>1</v>
      </c>
      <c r="J1469" s="13" t="s">
        <v>310</v>
      </c>
      <c r="K1469" s="36">
        <f>D1469*VLOOKUP(L1469,Assumptions!$B$5:$C$11,2,FALSE)</f>
        <v>602.014049</v>
      </c>
      <c r="L1469" s="39" t="s">
        <v>4889</v>
      </c>
      <c r="M1469" s="46">
        <f>DATE(YEAR(F1469),MONTH(F1469),1)</f>
        <v>45231</v>
      </c>
      <c r="N1469" s="47" t="str">
        <f>IF(B1469="",N1468,B1469)</f>
        <v>Valemont Private SA</v>
      </c>
    </row>
    <row r="1470" spans="1:14" ht="15.75" x14ac:dyDescent="0.5">
      <c r="A1470" s="7"/>
      <c r="B1470" s="26"/>
      <c r="C1470" s="26"/>
      <c r="D1470" s="12">
        <v>21718.33</v>
      </c>
      <c r="E1470" s="13" t="s">
        <v>1578</v>
      </c>
      <c r="F1470" s="27">
        <v>45240</v>
      </c>
      <c r="G1470" s="27">
        <v>45225</v>
      </c>
      <c r="H1470" s="14">
        <v>249485.3</v>
      </c>
      <c r="I1470" s="15">
        <v>1</v>
      </c>
      <c r="J1470" s="13" t="s">
        <v>311</v>
      </c>
      <c r="K1470" s="36">
        <f>D1470*VLOOKUP(L1470,Assumptions!$B$5:$C$11,2,FALSE)</f>
        <v>744.93871899999999</v>
      </c>
      <c r="L1470" s="39" t="s">
        <v>4889</v>
      </c>
      <c r="M1470" s="46">
        <f>DATE(YEAR(F1470),MONTH(F1470),1)</f>
        <v>45231</v>
      </c>
      <c r="N1470" s="47" t="str">
        <f>IF(B1470="",N1469,B1470)</f>
        <v>Valemont Private SA</v>
      </c>
    </row>
    <row r="1471" spans="1:14" ht="15.75" x14ac:dyDescent="0.5">
      <c r="A1471" s="7"/>
      <c r="B1471" s="26"/>
      <c r="C1471" s="26"/>
      <c r="D1471" s="12">
        <v>21595.98</v>
      </c>
      <c r="E1471" s="13" t="s">
        <v>1581</v>
      </c>
      <c r="F1471" s="27">
        <v>45240</v>
      </c>
      <c r="G1471" s="27">
        <v>45225</v>
      </c>
      <c r="H1471" s="14">
        <v>290668.77</v>
      </c>
      <c r="I1471" s="15">
        <v>1</v>
      </c>
      <c r="J1471" s="13" t="s">
        <v>318</v>
      </c>
      <c r="K1471" s="36">
        <f>D1471*VLOOKUP(L1471,Assumptions!$B$5:$C$11,2,FALSE)</f>
        <v>740.7421139999999</v>
      </c>
      <c r="L1471" s="39" t="s">
        <v>4889</v>
      </c>
      <c r="M1471" s="46">
        <f>DATE(YEAR(F1471),MONTH(F1471),1)</f>
        <v>45231</v>
      </c>
      <c r="N1471" s="47" t="str">
        <f>IF(B1471="",N1470,B1471)</f>
        <v>Valemont Private SA</v>
      </c>
    </row>
    <row r="1472" spans="1:14" ht="15.75" x14ac:dyDescent="0.5">
      <c r="A1472" s="7"/>
      <c r="B1472" s="26"/>
      <c r="C1472" s="26"/>
      <c r="D1472" s="12">
        <v>7266.32</v>
      </c>
      <c r="E1472" s="13" t="s">
        <v>1572</v>
      </c>
      <c r="F1472" s="27">
        <v>45328</v>
      </c>
      <c r="G1472" s="27">
        <v>45226</v>
      </c>
      <c r="H1472" s="14">
        <v>252961.78</v>
      </c>
      <c r="I1472" s="15">
        <v>1</v>
      </c>
      <c r="J1472" s="13" t="s">
        <v>300</v>
      </c>
      <c r="K1472" s="36">
        <f>D1472*VLOOKUP(L1472,Assumptions!$B$5:$C$11,2,FALSE)</f>
        <v>249.23477599999998</v>
      </c>
      <c r="L1472" s="39" t="s">
        <v>4889</v>
      </c>
      <c r="M1472" s="46">
        <f>DATE(YEAR(F1472),MONTH(F1472),1)</f>
        <v>45323</v>
      </c>
      <c r="N1472" s="47" t="str">
        <f>IF(B1472="",N1471,B1472)</f>
        <v>Valemont Private SA</v>
      </c>
    </row>
    <row r="1473" spans="1:14" ht="15.75" x14ac:dyDescent="0.5">
      <c r="A1473" s="7"/>
      <c r="B1473" s="26"/>
      <c r="C1473" s="26"/>
      <c r="D1473" s="12">
        <v>10315.41</v>
      </c>
      <c r="E1473" s="13" t="s">
        <v>1582</v>
      </c>
      <c r="F1473" s="27">
        <v>45328</v>
      </c>
      <c r="G1473" s="27">
        <v>45226</v>
      </c>
      <c r="H1473" s="14">
        <v>171898.37</v>
      </c>
      <c r="I1473" s="15">
        <v>1</v>
      </c>
      <c r="J1473" s="13" t="s">
        <v>311</v>
      </c>
      <c r="K1473" s="36">
        <f>D1473*VLOOKUP(L1473,Assumptions!$B$5:$C$11,2,FALSE)</f>
        <v>353.81856299999998</v>
      </c>
      <c r="L1473" s="39" t="s">
        <v>4889</v>
      </c>
      <c r="M1473" s="46">
        <f>DATE(YEAR(F1473),MONTH(F1473),1)</f>
        <v>45323</v>
      </c>
      <c r="N1473" s="47" t="str">
        <f>IF(B1473="",N1472,B1473)</f>
        <v>Valemont Private SA</v>
      </c>
    </row>
    <row r="1474" spans="1:14" ht="15.75" x14ac:dyDescent="0.5">
      <c r="A1474" s="7"/>
      <c r="B1474" s="26"/>
      <c r="C1474" s="26"/>
      <c r="D1474" s="12">
        <v>8873.8799999999992</v>
      </c>
      <c r="E1474" s="13" t="s">
        <v>1583</v>
      </c>
      <c r="F1474" s="27">
        <v>45328</v>
      </c>
      <c r="G1474" s="27">
        <v>45226</v>
      </c>
      <c r="H1474" s="14">
        <v>171630.24</v>
      </c>
      <c r="I1474" s="15">
        <v>1</v>
      </c>
      <c r="J1474" s="13" t="s">
        <v>310</v>
      </c>
      <c r="K1474" s="36">
        <f>D1474*VLOOKUP(L1474,Assumptions!$B$5:$C$11,2,FALSE)</f>
        <v>304.37408399999993</v>
      </c>
      <c r="L1474" s="39" t="s">
        <v>4889</v>
      </c>
      <c r="M1474" s="46">
        <f>DATE(YEAR(F1474),MONTH(F1474),1)</f>
        <v>45323</v>
      </c>
      <c r="N1474" s="47" t="str">
        <f>IF(B1474="",N1473,B1474)</f>
        <v>Valemont Private SA</v>
      </c>
    </row>
    <row r="1475" spans="1:14" ht="15.75" x14ac:dyDescent="0.5">
      <c r="A1475" s="7"/>
      <c r="B1475" s="26"/>
      <c r="C1475" s="26"/>
      <c r="D1475" s="12">
        <v>11682.41</v>
      </c>
      <c r="E1475" s="13" t="s">
        <v>1584</v>
      </c>
      <c r="F1475" s="27">
        <v>45328</v>
      </c>
      <c r="G1475" s="27">
        <v>45226</v>
      </c>
      <c r="H1475" s="14">
        <v>214157.62</v>
      </c>
      <c r="I1475" s="15">
        <v>1</v>
      </c>
      <c r="J1475" s="13" t="s">
        <v>318</v>
      </c>
      <c r="K1475" s="36">
        <f>D1475*VLOOKUP(L1475,Assumptions!$B$5:$C$11,2,FALSE)</f>
        <v>400.70666299999993</v>
      </c>
      <c r="L1475" s="39" t="s">
        <v>4889</v>
      </c>
      <c r="M1475" s="46">
        <f>DATE(YEAR(F1475),MONTH(F1475),1)</f>
        <v>45323</v>
      </c>
      <c r="N1475" s="47" t="str">
        <f>IF(B1475="",N1474,B1475)</f>
        <v>Valemont Private SA</v>
      </c>
    </row>
    <row r="1476" spans="1:14" ht="15.75" x14ac:dyDescent="0.5">
      <c r="A1476" s="7"/>
      <c r="B1476" s="26"/>
      <c r="C1476" s="26"/>
      <c r="D1476" s="12">
        <v>11255.91</v>
      </c>
      <c r="E1476" s="13" t="s">
        <v>1585</v>
      </c>
      <c r="F1476" s="27">
        <v>45328</v>
      </c>
      <c r="G1476" s="27">
        <v>45226</v>
      </c>
      <c r="H1476" s="14">
        <v>211502</v>
      </c>
      <c r="I1476" s="15">
        <v>1</v>
      </c>
      <c r="J1476" s="13" t="s">
        <v>309</v>
      </c>
      <c r="K1476" s="36">
        <f>D1476*VLOOKUP(L1476,Assumptions!$B$5:$C$11,2,FALSE)</f>
        <v>386.07771299999996</v>
      </c>
      <c r="L1476" s="39" t="s">
        <v>4889</v>
      </c>
      <c r="M1476" s="46">
        <f>DATE(YEAR(F1476),MONTH(F1476),1)</f>
        <v>45323</v>
      </c>
      <c r="N1476" s="47" t="str">
        <f>IF(B1476="",N1475,B1476)</f>
        <v>Valemont Private SA</v>
      </c>
    </row>
    <row r="1477" spans="1:14" ht="15.75" x14ac:dyDescent="0.5">
      <c r="A1477" s="7"/>
      <c r="B1477" s="26"/>
      <c r="C1477" s="26"/>
      <c r="D1477" s="12">
        <v>28893.99</v>
      </c>
      <c r="E1477" s="13" t="s">
        <v>1586</v>
      </c>
      <c r="F1477" s="27">
        <v>45366</v>
      </c>
      <c r="G1477" s="27">
        <v>45239</v>
      </c>
      <c r="H1477" s="14">
        <v>200420.99</v>
      </c>
      <c r="I1477" s="15">
        <v>8</v>
      </c>
      <c r="J1477" s="13" t="s">
        <v>317</v>
      </c>
      <c r="K1477" s="36">
        <f>D1477*VLOOKUP(L1477,Assumptions!$B$5:$C$11,2,FALSE)</f>
        <v>991.06385699999998</v>
      </c>
      <c r="L1477" s="39" t="s">
        <v>4889</v>
      </c>
      <c r="M1477" s="46">
        <f>DATE(YEAR(F1477),MONTH(F1477),1)</f>
        <v>45352</v>
      </c>
      <c r="N1477" s="47" t="str">
        <f>IF(B1477="",N1476,B1477)</f>
        <v>Valemont Private SA</v>
      </c>
    </row>
    <row r="1478" spans="1:14" ht="15.75" x14ac:dyDescent="0.5">
      <c r="A1478" s="7"/>
      <c r="B1478" s="26"/>
      <c r="C1478" s="26"/>
      <c r="D1478" s="12">
        <v>22355.62</v>
      </c>
      <c r="E1478" s="13" t="s">
        <v>1587</v>
      </c>
      <c r="F1478" s="27">
        <v>45366</v>
      </c>
      <c r="G1478" s="27">
        <v>45239</v>
      </c>
      <c r="H1478" s="14">
        <v>203566.9</v>
      </c>
      <c r="I1478" s="15">
        <v>1</v>
      </c>
      <c r="J1478" s="13" t="s">
        <v>304</v>
      </c>
      <c r="K1478" s="36">
        <f>D1478*VLOOKUP(L1478,Assumptions!$B$5:$C$11,2,FALSE)</f>
        <v>766.79776599999991</v>
      </c>
      <c r="L1478" s="39" t="s">
        <v>4889</v>
      </c>
      <c r="M1478" s="46">
        <f>DATE(YEAR(F1478),MONTH(F1478),1)</f>
        <v>45352</v>
      </c>
      <c r="N1478" s="47" t="str">
        <f>IF(B1478="",N1477,B1478)</f>
        <v>Valemont Private SA</v>
      </c>
    </row>
    <row r="1479" spans="1:14" ht="15.75" x14ac:dyDescent="0.5">
      <c r="A1479" s="7"/>
      <c r="B1479" s="26"/>
      <c r="C1479" s="26"/>
      <c r="D1479" s="12">
        <v>13775.6</v>
      </c>
      <c r="E1479" s="13" t="s">
        <v>1571</v>
      </c>
      <c r="F1479" s="27">
        <v>45319</v>
      </c>
      <c r="G1479" s="27">
        <v>45313</v>
      </c>
      <c r="H1479" s="14">
        <v>247397.67</v>
      </c>
      <c r="I1479" s="15">
        <v>1</v>
      </c>
      <c r="J1479" s="13" t="s">
        <v>300</v>
      </c>
      <c r="K1479" s="36">
        <f>D1479*VLOOKUP(L1479,Assumptions!$B$5:$C$11,2,FALSE)</f>
        <v>472.50307999999995</v>
      </c>
      <c r="L1479" s="39" t="s">
        <v>4889</v>
      </c>
      <c r="M1479" s="46">
        <f>DATE(YEAR(F1479),MONTH(F1479),1)</f>
        <v>45292</v>
      </c>
      <c r="N1479" s="47" t="str">
        <f>IF(B1479="",N1478,B1479)</f>
        <v>Valemont Private SA</v>
      </c>
    </row>
    <row r="1480" spans="1:14" ht="15.75" x14ac:dyDescent="0.5">
      <c r="A1480" s="7"/>
      <c r="B1480" s="26"/>
      <c r="C1480" s="26"/>
      <c r="D1480" s="12">
        <v>13614.4</v>
      </c>
      <c r="E1480" s="13" t="s">
        <v>1574</v>
      </c>
      <c r="F1480" s="27">
        <v>45319</v>
      </c>
      <c r="G1480" s="27">
        <v>45313</v>
      </c>
      <c r="H1480" s="14">
        <v>191128.1</v>
      </c>
      <c r="I1480" s="15">
        <v>1</v>
      </c>
      <c r="J1480" s="13" t="s">
        <v>307</v>
      </c>
      <c r="K1480" s="36">
        <f>D1480*VLOOKUP(L1480,Assumptions!$B$5:$C$11,2,FALSE)</f>
        <v>466.97391999999996</v>
      </c>
      <c r="L1480" s="39" t="s">
        <v>4889</v>
      </c>
      <c r="M1480" s="46">
        <f>DATE(YEAR(F1480),MONTH(F1480),1)</f>
        <v>45292</v>
      </c>
      <c r="N1480" s="47" t="str">
        <f>IF(B1480="",N1479,B1480)</f>
        <v>Valemont Private SA</v>
      </c>
    </row>
    <row r="1481" spans="1:14" ht="15.75" x14ac:dyDescent="0.5">
      <c r="A1481" s="7"/>
      <c r="B1481" s="26"/>
      <c r="C1481" s="26"/>
      <c r="D1481" s="12">
        <v>15954.53</v>
      </c>
      <c r="E1481" s="13" t="s">
        <v>1588</v>
      </c>
      <c r="F1481" s="27">
        <v>45319</v>
      </c>
      <c r="G1481" s="27">
        <v>45313</v>
      </c>
      <c r="H1481" s="14">
        <v>242561.74</v>
      </c>
      <c r="I1481" s="15">
        <v>1</v>
      </c>
      <c r="J1481" s="13" t="s">
        <v>311</v>
      </c>
      <c r="K1481" s="36">
        <f>D1481*VLOOKUP(L1481,Assumptions!$B$5:$C$11,2,FALSE)</f>
        <v>547.24037899999996</v>
      </c>
      <c r="L1481" s="39" t="s">
        <v>4889</v>
      </c>
      <c r="M1481" s="46">
        <f>DATE(YEAR(F1481),MONTH(F1481),1)</f>
        <v>45292</v>
      </c>
      <c r="N1481" s="47" t="str">
        <f>IF(B1481="",N1480,B1481)</f>
        <v>Valemont Private SA</v>
      </c>
    </row>
    <row r="1482" spans="1:14" ht="15.75" x14ac:dyDescent="0.5">
      <c r="A1482" s="7"/>
      <c r="B1482" s="26"/>
      <c r="C1482" s="26"/>
      <c r="D1482" s="12">
        <v>13509.89</v>
      </c>
      <c r="E1482" s="13" t="s">
        <v>1589</v>
      </c>
      <c r="F1482" s="27">
        <v>45319</v>
      </c>
      <c r="G1482" s="27">
        <v>45313</v>
      </c>
      <c r="H1482" s="14">
        <v>191364.16</v>
      </c>
      <c r="I1482" s="15">
        <v>1</v>
      </c>
      <c r="J1482" s="13" t="s">
        <v>310</v>
      </c>
      <c r="K1482" s="36">
        <f>D1482*VLOOKUP(L1482,Assumptions!$B$5:$C$11,2,FALSE)</f>
        <v>463.38922699999995</v>
      </c>
      <c r="L1482" s="39" t="s">
        <v>4889</v>
      </c>
      <c r="M1482" s="46">
        <f>DATE(YEAR(F1482),MONTH(F1482),1)</f>
        <v>45292</v>
      </c>
      <c r="N1482" s="47" t="str">
        <f>IF(B1482="",N1481,B1482)</f>
        <v>Valemont Private SA</v>
      </c>
    </row>
    <row r="1483" spans="1:14" ht="15.75" x14ac:dyDescent="0.5">
      <c r="A1483" s="7"/>
      <c r="B1483" s="26"/>
      <c r="C1483" s="26"/>
      <c r="D1483" s="12">
        <v>16412.97</v>
      </c>
      <c r="E1483" s="13" t="s">
        <v>1571</v>
      </c>
      <c r="F1483" s="27">
        <v>45322</v>
      </c>
      <c r="G1483" s="27">
        <v>45313</v>
      </c>
      <c r="H1483" s="14">
        <v>168867.04</v>
      </c>
      <c r="I1483" s="15">
        <v>2</v>
      </c>
      <c r="J1483" s="13" t="s">
        <v>300</v>
      </c>
      <c r="K1483" s="36">
        <f>D1483*VLOOKUP(L1483,Assumptions!$B$5:$C$11,2,FALSE)</f>
        <v>562.96487100000002</v>
      </c>
      <c r="L1483" s="39" t="s">
        <v>4889</v>
      </c>
      <c r="M1483" s="46">
        <f>DATE(YEAR(F1483),MONTH(F1483),1)</f>
        <v>45292</v>
      </c>
      <c r="N1483" s="47" t="str">
        <f>IF(B1483="",N1482,B1483)</f>
        <v>Valemont Private SA</v>
      </c>
    </row>
    <row r="1484" spans="1:14" ht="15.75" x14ac:dyDescent="0.5">
      <c r="A1484" s="7"/>
      <c r="B1484" s="26"/>
      <c r="C1484" s="26"/>
      <c r="D1484" s="12">
        <v>23536.21</v>
      </c>
      <c r="E1484" s="13" t="s">
        <v>1590</v>
      </c>
      <c r="F1484" s="27">
        <v>45355</v>
      </c>
      <c r="G1484" s="27">
        <v>45313</v>
      </c>
      <c r="H1484" s="14">
        <v>262773.87</v>
      </c>
      <c r="I1484" s="15">
        <v>1</v>
      </c>
      <c r="J1484" s="13" t="s">
        <v>300</v>
      </c>
      <c r="K1484" s="36">
        <f>D1484*VLOOKUP(L1484,Assumptions!$B$5:$C$11,2,FALSE)</f>
        <v>807.29200299999991</v>
      </c>
      <c r="L1484" s="39" t="s">
        <v>4889</v>
      </c>
      <c r="M1484" s="46">
        <f>DATE(YEAR(F1484),MONTH(F1484),1)</f>
        <v>45352</v>
      </c>
      <c r="N1484" s="47" t="str">
        <f>IF(B1484="",N1483,B1484)</f>
        <v>Valemont Private SA</v>
      </c>
    </row>
    <row r="1485" spans="1:14" ht="15.75" x14ac:dyDescent="0.5">
      <c r="A1485" s="7"/>
      <c r="B1485" s="26"/>
      <c r="C1485" s="26"/>
      <c r="D1485" s="12">
        <v>22998.26</v>
      </c>
      <c r="E1485" s="13" t="s">
        <v>1591</v>
      </c>
      <c r="F1485" s="27">
        <v>45355</v>
      </c>
      <c r="G1485" s="27">
        <v>45313</v>
      </c>
      <c r="H1485" s="14">
        <v>250865.41</v>
      </c>
      <c r="I1485" s="15">
        <v>1</v>
      </c>
      <c r="J1485" s="13" t="s">
        <v>307</v>
      </c>
      <c r="K1485" s="36">
        <f>D1485*VLOOKUP(L1485,Assumptions!$B$5:$C$11,2,FALSE)</f>
        <v>788.84031799999991</v>
      </c>
      <c r="L1485" s="39" t="s">
        <v>4889</v>
      </c>
      <c r="M1485" s="46">
        <f>DATE(YEAR(F1485),MONTH(F1485),1)</f>
        <v>45352</v>
      </c>
      <c r="N1485" s="47" t="str">
        <f>IF(B1485="",N1484,B1485)</f>
        <v>Valemont Private SA</v>
      </c>
    </row>
    <row r="1486" spans="1:14" ht="15.75" x14ac:dyDescent="0.5">
      <c r="A1486" s="7"/>
      <c r="B1486" s="26"/>
      <c r="C1486" s="26"/>
      <c r="D1486" s="12">
        <v>22017.62</v>
      </c>
      <c r="E1486" s="13" t="s">
        <v>1592</v>
      </c>
      <c r="F1486" s="27">
        <v>45355</v>
      </c>
      <c r="G1486" s="27">
        <v>45313</v>
      </c>
      <c r="H1486" s="14">
        <v>279703.84000000003</v>
      </c>
      <c r="I1486" s="15">
        <v>1</v>
      </c>
      <c r="J1486" s="13" t="s">
        <v>311</v>
      </c>
      <c r="K1486" s="36">
        <f>D1486*VLOOKUP(L1486,Assumptions!$B$5:$C$11,2,FALSE)</f>
        <v>755.20436599999994</v>
      </c>
      <c r="L1486" s="39" t="s">
        <v>4889</v>
      </c>
      <c r="M1486" s="46">
        <f>DATE(YEAR(F1486),MONTH(F1486),1)</f>
        <v>45352</v>
      </c>
      <c r="N1486" s="47" t="str">
        <f>IF(B1486="",N1485,B1486)</f>
        <v>Valemont Private SA</v>
      </c>
    </row>
    <row r="1487" spans="1:14" ht="15.75" x14ac:dyDescent="0.5">
      <c r="A1487" s="7"/>
      <c r="B1487" s="26"/>
      <c r="C1487" s="26"/>
      <c r="D1487" s="12">
        <v>29768.99</v>
      </c>
      <c r="E1487" s="13" t="s">
        <v>1593</v>
      </c>
      <c r="F1487" s="27">
        <v>45355</v>
      </c>
      <c r="G1487" s="27">
        <v>45313</v>
      </c>
      <c r="H1487" s="14">
        <v>256688.8</v>
      </c>
      <c r="I1487" s="15">
        <v>1</v>
      </c>
      <c r="J1487" s="13" t="s">
        <v>309</v>
      </c>
      <c r="K1487" s="36">
        <f>D1487*VLOOKUP(L1487,Assumptions!$B$5:$C$11,2,FALSE)</f>
        <v>1021.0763569999999</v>
      </c>
      <c r="L1487" s="39" t="s">
        <v>4889</v>
      </c>
      <c r="M1487" s="46">
        <f>DATE(YEAR(F1487),MONTH(F1487),1)</f>
        <v>45352</v>
      </c>
      <c r="N1487" s="47" t="str">
        <f>IF(B1487="",N1486,B1487)</f>
        <v>Valemont Private SA</v>
      </c>
    </row>
    <row r="1488" spans="1:14" ht="15.75" x14ac:dyDescent="0.5">
      <c r="A1488" s="7"/>
      <c r="B1488" s="26"/>
      <c r="C1488" s="26"/>
      <c r="D1488" s="12">
        <v>24580.85</v>
      </c>
      <c r="E1488" s="13" t="s">
        <v>1594</v>
      </c>
      <c r="F1488" s="27">
        <v>45355</v>
      </c>
      <c r="G1488" s="27">
        <v>45313</v>
      </c>
      <c r="H1488" s="14">
        <v>199802.65</v>
      </c>
      <c r="I1488" s="15">
        <v>1</v>
      </c>
      <c r="J1488" s="13" t="s">
        <v>318</v>
      </c>
      <c r="K1488" s="36">
        <f>D1488*VLOOKUP(L1488,Assumptions!$B$5:$C$11,2,FALSE)</f>
        <v>843.12315499999988</v>
      </c>
      <c r="L1488" s="39" t="s">
        <v>4889</v>
      </c>
      <c r="M1488" s="46">
        <f>DATE(YEAR(F1488),MONTH(F1488),1)</f>
        <v>45352</v>
      </c>
      <c r="N1488" s="47" t="str">
        <f>IF(B1488="",N1487,B1488)</f>
        <v>Valemont Private SA</v>
      </c>
    </row>
    <row r="1489" spans="1:14" ht="15.75" x14ac:dyDescent="0.5">
      <c r="A1489" s="7"/>
      <c r="B1489" s="26"/>
      <c r="C1489" s="26"/>
      <c r="D1489" s="12">
        <v>23523.88</v>
      </c>
      <c r="E1489" s="13" t="s">
        <v>1595</v>
      </c>
      <c r="F1489" s="27">
        <v>45355</v>
      </c>
      <c r="G1489" s="27">
        <v>45313</v>
      </c>
      <c r="H1489" s="14">
        <v>280492.52</v>
      </c>
      <c r="I1489" s="15">
        <v>1</v>
      </c>
      <c r="J1489" s="13" t="s">
        <v>310</v>
      </c>
      <c r="K1489" s="36">
        <f>D1489*VLOOKUP(L1489,Assumptions!$B$5:$C$11,2,FALSE)</f>
        <v>806.86908399999993</v>
      </c>
      <c r="L1489" s="39" t="s">
        <v>4889</v>
      </c>
      <c r="M1489" s="46">
        <f>DATE(YEAR(F1489),MONTH(F1489),1)</f>
        <v>45352</v>
      </c>
      <c r="N1489" s="47" t="str">
        <f>IF(B1489="",N1488,B1489)</f>
        <v>Valemont Private SA</v>
      </c>
    </row>
    <row r="1490" spans="1:14" ht="15.75" x14ac:dyDescent="0.5">
      <c r="A1490" s="7"/>
      <c r="B1490" s="26"/>
      <c r="C1490" s="26"/>
      <c r="D1490" s="12">
        <v>10749.92</v>
      </c>
      <c r="E1490" s="13" t="s">
        <v>1596</v>
      </c>
      <c r="F1490" s="27">
        <v>45347</v>
      </c>
      <c r="G1490" s="27">
        <v>45313</v>
      </c>
      <c r="H1490" s="14">
        <v>247515.88</v>
      </c>
      <c r="I1490" s="15">
        <v>1</v>
      </c>
      <c r="J1490" s="13" t="s">
        <v>307</v>
      </c>
      <c r="K1490" s="36">
        <f>D1490*VLOOKUP(L1490,Assumptions!$B$5:$C$11,2,FALSE)</f>
        <v>368.72225599999996</v>
      </c>
      <c r="L1490" s="39" t="s">
        <v>4889</v>
      </c>
      <c r="M1490" s="46">
        <f>DATE(YEAR(F1490),MONTH(F1490),1)</f>
        <v>45323</v>
      </c>
      <c r="N1490" s="47" t="str">
        <f>IF(B1490="",N1489,B1490)</f>
        <v>Valemont Private SA</v>
      </c>
    </row>
    <row r="1491" spans="1:14" ht="15.75" x14ac:dyDescent="0.5">
      <c r="A1491" s="7"/>
      <c r="B1491" s="26"/>
      <c r="C1491" s="26"/>
      <c r="D1491" s="12">
        <v>9834.8799999999992</v>
      </c>
      <c r="E1491" s="13" t="s">
        <v>1572</v>
      </c>
      <c r="F1491" s="27">
        <v>45347</v>
      </c>
      <c r="G1491" s="27">
        <v>45313</v>
      </c>
      <c r="H1491" s="14">
        <v>272332.96999999997</v>
      </c>
      <c r="I1491" s="15">
        <v>1</v>
      </c>
      <c r="J1491" s="13" t="s">
        <v>300</v>
      </c>
      <c r="K1491" s="36">
        <f>D1491*VLOOKUP(L1491,Assumptions!$B$5:$C$11,2,FALSE)</f>
        <v>337.33638399999995</v>
      </c>
      <c r="L1491" s="39" t="s">
        <v>4889</v>
      </c>
      <c r="M1491" s="46">
        <f>DATE(YEAR(F1491),MONTH(F1491),1)</f>
        <v>45323</v>
      </c>
      <c r="N1491" s="47" t="str">
        <f>IF(B1491="",N1490,B1491)</f>
        <v>Valemont Private SA</v>
      </c>
    </row>
    <row r="1492" spans="1:14" ht="15.75" x14ac:dyDescent="0.5">
      <c r="A1492" s="7"/>
      <c r="B1492" s="26"/>
      <c r="C1492" s="26"/>
      <c r="D1492" s="12">
        <v>9147.5499999999993</v>
      </c>
      <c r="E1492" s="13" t="s">
        <v>1572</v>
      </c>
      <c r="F1492" s="27">
        <v>45337</v>
      </c>
      <c r="G1492" s="27">
        <v>45313</v>
      </c>
      <c r="H1492" s="14">
        <v>200018.93</v>
      </c>
      <c r="I1492" s="15">
        <v>1</v>
      </c>
      <c r="J1492" s="13" t="s">
        <v>300</v>
      </c>
      <c r="K1492" s="36">
        <f>D1492*VLOOKUP(L1492,Assumptions!$B$5:$C$11,2,FALSE)</f>
        <v>313.76096499999994</v>
      </c>
      <c r="L1492" s="39" t="s">
        <v>4889</v>
      </c>
      <c r="M1492" s="46">
        <f>DATE(YEAR(F1492),MONTH(F1492),1)</f>
        <v>45323</v>
      </c>
      <c r="N1492" s="47" t="str">
        <f>IF(B1492="",N1491,B1492)</f>
        <v>Valemont Private SA</v>
      </c>
    </row>
    <row r="1493" spans="1:14" ht="15.75" x14ac:dyDescent="0.5">
      <c r="A1493" s="7"/>
      <c r="B1493" s="26"/>
      <c r="C1493" s="26"/>
      <c r="D1493" s="12">
        <v>8826.69</v>
      </c>
      <c r="E1493" s="13" t="s">
        <v>1596</v>
      </c>
      <c r="F1493" s="27">
        <v>45337</v>
      </c>
      <c r="G1493" s="27">
        <v>45313</v>
      </c>
      <c r="H1493" s="14">
        <v>237876.61</v>
      </c>
      <c r="I1493" s="15">
        <v>1</v>
      </c>
      <c r="J1493" s="13" t="s">
        <v>307</v>
      </c>
      <c r="K1493" s="36">
        <f>D1493*VLOOKUP(L1493,Assumptions!$B$5:$C$11,2,FALSE)</f>
        <v>302.75546700000001</v>
      </c>
      <c r="L1493" s="39" t="s">
        <v>4889</v>
      </c>
      <c r="M1493" s="46">
        <f>DATE(YEAR(F1493),MONTH(F1493),1)</f>
        <v>45323</v>
      </c>
      <c r="N1493" s="47" t="str">
        <f>IF(B1493="",N1492,B1493)</f>
        <v>Valemont Private SA</v>
      </c>
    </row>
    <row r="1494" spans="1:14" ht="15.75" x14ac:dyDescent="0.5">
      <c r="A1494" s="7"/>
      <c r="B1494" s="26"/>
      <c r="C1494" s="26"/>
      <c r="D1494" s="12">
        <v>13317.14</v>
      </c>
      <c r="E1494" s="13" t="s">
        <v>1596</v>
      </c>
      <c r="F1494" s="27">
        <v>45328</v>
      </c>
      <c r="G1494" s="27">
        <v>45313</v>
      </c>
      <c r="H1494" s="14">
        <v>237287.56</v>
      </c>
      <c r="I1494" s="15">
        <v>1</v>
      </c>
      <c r="J1494" s="13" t="s">
        <v>307</v>
      </c>
      <c r="K1494" s="36">
        <f>D1494*VLOOKUP(L1494,Assumptions!$B$5:$C$11,2,FALSE)</f>
        <v>456.77790199999993</v>
      </c>
      <c r="L1494" s="39" t="s">
        <v>4889</v>
      </c>
      <c r="M1494" s="46">
        <f>DATE(YEAR(F1494),MONTH(F1494),1)</f>
        <v>45323</v>
      </c>
      <c r="N1494" s="47" t="str">
        <f>IF(B1494="",N1493,B1494)</f>
        <v>Valemont Private SA</v>
      </c>
    </row>
    <row r="1495" spans="1:14" ht="15.75" x14ac:dyDescent="0.5">
      <c r="A1495" s="7"/>
      <c r="B1495" s="26"/>
      <c r="C1495" s="26"/>
      <c r="D1495" s="12">
        <v>13246.13</v>
      </c>
      <c r="E1495" s="13" t="s">
        <v>1572</v>
      </c>
      <c r="F1495" s="27">
        <v>45328</v>
      </c>
      <c r="G1495" s="27">
        <v>45313</v>
      </c>
      <c r="H1495" s="14">
        <v>256610.09</v>
      </c>
      <c r="I1495" s="15">
        <v>1</v>
      </c>
      <c r="J1495" s="13" t="s">
        <v>300</v>
      </c>
      <c r="K1495" s="36">
        <f>D1495*VLOOKUP(L1495,Assumptions!$B$5:$C$11,2,FALSE)</f>
        <v>454.34225899999996</v>
      </c>
      <c r="L1495" s="39" t="s">
        <v>4889</v>
      </c>
      <c r="M1495" s="46">
        <f>DATE(YEAR(F1495),MONTH(F1495),1)</f>
        <v>45323</v>
      </c>
      <c r="N1495" s="47" t="str">
        <f>IF(B1495="",N1494,B1495)</f>
        <v>Valemont Private SA</v>
      </c>
    </row>
    <row r="1496" spans="1:14" ht="15.75" x14ac:dyDescent="0.5">
      <c r="A1496" s="7"/>
      <c r="B1496" s="26"/>
      <c r="C1496" s="26"/>
      <c r="D1496" s="12">
        <v>14022.79</v>
      </c>
      <c r="E1496" s="13" t="s">
        <v>1582</v>
      </c>
      <c r="F1496" s="27">
        <v>45328</v>
      </c>
      <c r="G1496" s="27">
        <v>45313</v>
      </c>
      <c r="H1496" s="14">
        <v>239163.59</v>
      </c>
      <c r="I1496" s="15">
        <v>1</v>
      </c>
      <c r="J1496" s="13" t="s">
        <v>311</v>
      </c>
      <c r="K1496" s="36">
        <f>D1496*VLOOKUP(L1496,Assumptions!$B$5:$C$11,2,FALSE)</f>
        <v>480.981697</v>
      </c>
      <c r="L1496" s="39" t="s">
        <v>4889</v>
      </c>
      <c r="M1496" s="46">
        <f>DATE(YEAR(F1496),MONTH(F1496),1)</f>
        <v>45323</v>
      </c>
      <c r="N1496" s="47" t="str">
        <f>IF(B1496="",N1495,B1496)</f>
        <v>Valemont Private SA</v>
      </c>
    </row>
    <row r="1497" spans="1:14" ht="15.75" x14ac:dyDescent="0.5">
      <c r="A1497" s="7"/>
      <c r="B1497" s="26"/>
      <c r="C1497" s="26"/>
      <c r="D1497" s="12">
        <v>13642.12</v>
      </c>
      <c r="E1497" s="13" t="s">
        <v>1583</v>
      </c>
      <c r="F1497" s="27">
        <v>45328</v>
      </c>
      <c r="G1497" s="27">
        <v>45313</v>
      </c>
      <c r="H1497" s="14">
        <v>247656.48</v>
      </c>
      <c r="I1497" s="15">
        <v>1</v>
      </c>
      <c r="J1497" s="13" t="s">
        <v>310</v>
      </c>
      <c r="K1497" s="36">
        <f>D1497*VLOOKUP(L1497,Assumptions!$B$5:$C$11,2,FALSE)</f>
        <v>467.92471599999999</v>
      </c>
      <c r="L1497" s="39" t="s">
        <v>4889</v>
      </c>
      <c r="M1497" s="46">
        <f>DATE(YEAR(F1497),MONTH(F1497),1)</f>
        <v>45323</v>
      </c>
      <c r="N1497" s="47" t="str">
        <f>IF(B1497="",N1496,B1497)</f>
        <v>Valemont Private SA</v>
      </c>
    </row>
    <row r="1498" spans="1:14" ht="15.75" x14ac:dyDescent="0.5">
      <c r="A1498" s="7"/>
      <c r="B1498" s="26"/>
      <c r="C1498" s="26"/>
      <c r="D1498" s="12">
        <v>12024.83</v>
      </c>
      <c r="E1498" s="13" t="s">
        <v>1584</v>
      </c>
      <c r="F1498" s="27">
        <v>45328</v>
      </c>
      <c r="G1498" s="27">
        <v>45313</v>
      </c>
      <c r="H1498" s="14">
        <v>245299.20000000001</v>
      </c>
      <c r="I1498" s="15">
        <v>1</v>
      </c>
      <c r="J1498" s="13" t="s">
        <v>318</v>
      </c>
      <c r="K1498" s="36">
        <f>D1498*VLOOKUP(L1498,Assumptions!$B$5:$C$11,2,FALSE)</f>
        <v>412.45166899999998</v>
      </c>
      <c r="L1498" s="39" t="s">
        <v>4889</v>
      </c>
      <c r="M1498" s="46">
        <f>DATE(YEAR(F1498),MONTH(F1498),1)</f>
        <v>45323</v>
      </c>
      <c r="N1498" s="47" t="str">
        <f>IF(B1498="",N1497,B1498)</f>
        <v>Valemont Private SA</v>
      </c>
    </row>
    <row r="1499" spans="1:14" ht="15.75" x14ac:dyDescent="0.5">
      <c r="A1499" s="7"/>
      <c r="B1499" s="26"/>
      <c r="C1499" s="26"/>
      <c r="D1499" s="12">
        <v>15971.74</v>
      </c>
      <c r="E1499" s="13" t="s">
        <v>1585</v>
      </c>
      <c r="F1499" s="27">
        <v>45328</v>
      </c>
      <c r="G1499" s="27">
        <v>45313</v>
      </c>
      <c r="H1499" s="14">
        <v>237481.99</v>
      </c>
      <c r="I1499" s="15">
        <v>1</v>
      </c>
      <c r="J1499" s="13" t="s">
        <v>309</v>
      </c>
      <c r="K1499" s="36">
        <f>D1499*VLOOKUP(L1499,Assumptions!$B$5:$C$11,2,FALSE)</f>
        <v>547.83068199999991</v>
      </c>
      <c r="L1499" s="39" t="s">
        <v>4889</v>
      </c>
      <c r="M1499" s="46">
        <f>DATE(YEAR(F1499),MONTH(F1499),1)</f>
        <v>45323</v>
      </c>
      <c r="N1499" s="47" t="str">
        <f>IF(B1499="",N1498,B1499)</f>
        <v>Valemont Private SA</v>
      </c>
    </row>
    <row r="1500" spans="1:14" ht="15.75" x14ac:dyDescent="0.5">
      <c r="A1500" s="7"/>
      <c r="B1500" s="26"/>
      <c r="C1500" s="26"/>
      <c r="D1500" s="12">
        <v>10937</v>
      </c>
      <c r="E1500" s="13" t="s">
        <v>1572</v>
      </c>
      <c r="F1500" s="27">
        <v>45336</v>
      </c>
      <c r="G1500" s="27">
        <v>45313</v>
      </c>
      <c r="H1500" s="14">
        <v>211139.12</v>
      </c>
      <c r="I1500" s="15">
        <v>1</v>
      </c>
      <c r="J1500" s="13" t="s">
        <v>300</v>
      </c>
      <c r="K1500" s="36">
        <f>D1500*VLOOKUP(L1500,Assumptions!$B$5:$C$11,2,FALSE)</f>
        <v>375.13909999999998</v>
      </c>
      <c r="L1500" s="39" t="s">
        <v>4889</v>
      </c>
      <c r="M1500" s="46">
        <f>DATE(YEAR(F1500),MONTH(F1500),1)</f>
        <v>45323</v>
      </c>
      <c r="N1500" s="47" t="str">
        <f>IF(B1500="",N1499,B1500)</f>
        <v>Valemont Private SA</v>
      </c>
    </row>
    <row r="1501" spans="1:14" ht="15.75" x14ac:dyDescent="0.5">
      <c r="A1501" s="7"/>
      <c r="B1501" s="26"/>
      <c r="C1501" s="26"/>
      <c r="D1501" s="12">
        <v>9863.23</v>
      </c>
      <c r="E1501" s="13" t="s">
        <v>1596</v>
      </c>
      <c r="F1501" s="27">
        <v>45336</v>
      </c>
      <c r="G1501" s="27">
        <v>45313</v>
      </c>
      <c r="H1501" s="14">
        <v>217239.46</v>
      </c>
      <c r="I1501" s="15">
        <v>1</v>
      </c>
      <c r="J1501" s="13" t="s">
        <v>307</v>
      </c>
      <c r="K1501" s="36">
        <f>D1501*VLOOKUP(L1501,Assumptions!$B$5:$C$11,2,FALSE)</f>
        <v>338.30878899999993</v>
      </c>
      <c r="L1501" s="39" t="s">
        <v>4889</v>
      </c>
      <c r="M1501" s="46">
        <f>DATE(YEAR(F1501),MONTH(F1501),1)</f>
        <v>45323</v>
      </c>
      <c r="N1501" s="47" t="str">
        <f>IF(B1501="",N1500,B1501)</f>
        <v>Valemont Private SA</v>
      </c>
    </row>
    <row r="1502" spans="1:14" ht="15.75" x14ac:dyDescent="0.5">
      <c r="A1502" s="7"/>
      <c r="B1502" s="26"/>
      <c r="C1502" s="26"/>
      <c r="D1502" s="12">
        <v>11342.39</v>
      </c>
      <c r="E1502" s="13" t="s">
        <v>1596</v>
      </c>
      <c r="F1502" s="27">
        <v>45349</v>
      </c>
      <c r="G1502" s="27">
        <v>45313</v>
      </c>
      <c r="H1502" s="14">
        <v>239778.24</v>
      </c>
      <c r="I1502" s="15">
        <v>1</v>
      </c>
      <c r="J1502" s="13" t="s">
        <v>307</v>
      </c>
      <c r="K1502" s="36">
        <f>D1502*VLOOKUP(L1502,Assumptions!$B$5:$C$11,2,FALSE)</f>
        <v>389.04397699999993</v>
      </c>
      <c r="L1502" s="39" t="s">
        <v>4889</v>
      </c>
      <c r="M1502" s="46">
        <f>DATE(YEAR(F1502),MONTH(F1502),1)</f>
        <v>45323</v>
      </c>
      <c r="N1502" s="47" t="str">
        <f>IF(B1502="",N1501,B1502)</f>
        <v>Valemont Private SA</v>
      </c>
    </row>
    <row r="1503" spans="1:14" ht="15.75" x14ac:dyDescent="0.5">
      <c r="A1503" s="7"/>
      <c r="B1503" s="26"/>
      <c r="C1503" s="26"/>
      <c r="D1503" s="12">
        <v>8158.77</v>
      </c>
      <c r="E1503" s="13" t="s">
        <v>1572</v>
      </c>
      <c r="F1503" s="27">
        <v>45349</v>
      </c>
      <c r="G1503" s="27">
        <v>45313</v>
      </c>
      <c r="H1503" s="14">
        <v>179092.03</v>
      </c>
      <c r="I1503" s="15">
        <v>1</v>
      </c>
      <c r="J1503" s="13" t="s">
        <v>300</v>
      </c>
      <c r="K1503" s="36">
        <f>D1503*VLOOKUP(L1503,Assumptions!$B$5:$C$11,2,FALSE)</f>
        <v>279.84581099999997</v>
      </c>
      <c r="L1503" s="39" t="s">
        <v>4889</v>
      </c>
      <c r="M1503" s="46">
        <f>DATE(YEAR(F1503),MONTH(F1503),1)</f>
        <v>45323</v>
      </c>
      <c r="N1503" s="47" t="str">
        <f>IF(B1503="",N1502,B1503)</f>
        <v>Valemont Private SA</v>
      </c>
    </row>
    <row r="1504" spans="1:14" ht="15.75" x14ac:dyDescent="0.5">
      <c r="A1504" s="7"/>
      <c r="B1504" s="26"/>
      <c r="C1504" s="26"/>
      <c r="D1504" s="12">
        <v>8264.48</v>
      </c>
      <c r="E1504" s="13" t="s">
        <v>1572</v>
      </c>
      <c r="F1504" s="27">
        <v>45328</v>
      </c>
      <c r="G1504" s="27">
        <v>45313</v>
      </c>
      <c r="H1504" s="14">
        <v>229574.6</v>
      </c>
      <c r="I1504" s="15">
        <v>1</v>
      </c>
      <c r="J1504" s="13" t="s">
        <v>300</v>
      </c>
      <c r="K1504" s="36">
        <f>D1504*VLOOKUP(L1504,Assumptions!$B$5:$C$11,2,FALSE)</f>
        <v>283.47166399999998</v>
      </c>
      <c r="L1504" s="39" t="s">
        <v>4889</v>
      </c>
      <c r="M1504" s="46">
        <f>DATE(YEAR(F1504),MONTH(F1504),1)</f>
        <v>45323</v>
      </c>
      <c r="N1504" s="47" t="str">
        <f>IF(B1504="",N1503,B1504)</f>
        <v>Valemont Private SA</v>
      </c>
    </row>
    <row r="1505" spans="1:14" ht="15.75" x14ac:dyDescent="0.5">
      <c r="A1505" s="7"/>
      <c r="B1505" s="26"/>
      <c r="C1505" s="26"/>
      <c r="D1505" s="12">
        <v>11631.42</v>
      </c>
      <c r="E1505" s="13" t="s">
        <v>1596</v>
      </c>
      <c r="F1505" s="27">
        <v>45328</v>
      </c>
      <c r="G1505" s="27">
        <v>45313</v>
      </c>
      <c r="H1505" s="14">
        <v>260518.77</v>
      </c>
      <c r="I1505" s="15">
        <v>1</v>
      </c>
      <c r="J1505" s="13" t="s">
        <v>307</v>
      </c>
      <c r="K1505" s="36">
        <f>D1505*VLOOKUP(L1505,Assumptions!$B$5:$C$11,2,FALSE)</f>
        <v>398.95770599999997</v>
      </c>
      <c r="L1505" s="39" t="s">
        <v>4889</v>
      </c>
      <c r="M1505" s="46">
        <f>DATE(YEAR(F1505),MONTH(F1505),1)</f>
        <v>45323</v>
      </c>
      <c r="N1505" s="47" t="str">
        <f>IF(B1505="",N1504,B1505)</f>
        <v>Valemont Private SA</v>
      </c>
    </row>
    <row r="1506" spans="1:14" ht="15.75" x14ac:dyDescent="0.5">
      <c r="A1506" s="7"/>
      <c r="B1506" s="26"/>
      <c r="C1506" s="26"/>
      <c r="D1506" s="12">
        <v>10152.5</v>
      </c>
      <c r="E1506" s="13" t="s">
        <v>1596</v>
      </c>
      <c r="F1506" s="27">
        <v>45335</v>
      </c>
      <c r="G1506" s="27">
        <v>45313</v>
      </c>
      <c r="H1506" s="14">
        <v>194176.94</v>
      </c>
      <c r="I1506" s="15">
        <v>1</v>
      </c>
      <c r="J1506" s="13" t="s">
        <v>307</v>
      </c>
      <c r="K1506" s="36">
        <f>D1506*VLOOKUP(L1506,Assumptions!$B$5:$C$11,2,FALSE)</f>
        <v>348.23074999999994</v>
      </c>
      <c r="L1506" s="39" t="s">
        <v>4889</v>
      </c>
      <c r="M1506" s="46">
        <f>DATE(YEAR(F1506),MONTH(F1506),1)</f>
        <v>45323</v>
      </c>
      <c r="N1506" s="47" t="str">
        <f>IF(B1506="",N1505,B1506)</f>
        <v>Valemont Private SA</v>
      </c>
    </row>
    <row r="1507" spans="1:14" ht="15.75" x14ac:dyDescent="0.5">
      <c r="A1507" s="7"/>
      <c r="B1507" s="26"/>
      <c r="C1507" s="26"/>
      <c r="D1507" s="12">
        <v>9509.7000000000007</v>
      </c>
      <c r="E1507" s="13" t="s">
        <v>1572</v>
      </c>
      <c r="F1507" s="27">
        <v>45335</v>
      </c>
      <c r="G1507" s="27">
        <v>45313</v>
      </c>
      <c r="H1507" s="14">
        <v>177713.6</v>
      </c>
      <c r="I1507" s="15">
        <v>1</v>
      </c>
      <c r="J1507" s="13" t="s">
        <v>300</v>
      </c>
      <c r="K1507" s="36">
        <f>D1507*VLOOKUP(L1507,Assumptions!$B$5:$C$11,2,FALSE)</f>
        <v>326.18270999999999</v>
      </c>
      <c r="L1507" s="39" t="s">
        <v>4889</v>
      </c>
      <c r="M1507" s="46">
        <f>DATE(YEAR(F1507),MONTH(F1507),1)</f>
        <v>45323</v>
      </c>
      <c r="N1507" s="47" t="str">
        <f>IF(B1507="",N1506,B1507)</f>
        <v>Valemont Private SA</v>
      </c>
    </row>
    <row r="1508" spans="1:14" ht="15.75" x14ac:dyDescent="0.5">
      <c r="A1508" s="7"/>
      <c r="B1508" s="26"/>
      <c r="C1508" s="26"/>
      <c r="D1508" s="12">
        <v>11263.28</v>
      </c>
      <c r="E1508" s="13" t="s">
        <v>1572</v>
      </c>
      <c r="F1508" s="27">
        <v>45336</v>
      </c>
      <c r="G1508" s="27">
        <v>45313</v>
      </c>
      <c r="H1508" s="14">
        <v>289982.51</v>
      </c>
      <c r="I1508" s="15">
        <v>1</v>
      </c>
      <c r="J1508" s="13" t="s">
        <v>300</v>
      </c>
      <c r="K1508" s="36">
        <f>D1508*VLOOKUP(L1508,Assumptions!$B$5:$C$11,2,FALSE)</f>
        <v>386.33050399999996</v>
      </c>
      <c r="L1508" s="39" t="s">
        <v>4889</v>
      </c>
      <c r="M1508" s="46">
        <f>DATE(YEAR(F1508),MONTH(F1508),1)</f>
        <v>45323</v>
      </c>
      <c r="N1508" s="47" t="str">
        <f>IF(B1508="",N1507,B1508)</f>
        <v>Valemont Private SA</v>
      </c>
    </row>
    <row r="1509" spans="1:14" ht="15.75" x14ac:dyDescent="0.5">
      <c r="A1509" s="7"/>
      <c r="B1509" s="26"/>
      <c r="C1509" s="26"/>
      <c r="D1509" s="12">
        <v>7875.16</v>
      </c>
      <c r="E1509" s="13" t="s">
        <v>1596</v>
      </c>
      <c r="F1509" s="27">
        <v>45336</v>
      </c>
      <c r="G1509" s="27">
        <v>45313</v>
      </c>
      <c r="H1509" s="14">
        <v>272647.88</v>
      </c>
      <c r="I1509" s="15">
        <v>1</v>
      </c>
      <c r="J1509" s="13" t="s">
        <v>307</v>
      </c>
      <c r="K1509" s="36">
        <f>D1509*VLOOKUP(L1509,Assumptions!$B$5:$C$11,2,FALSE)</f>
        <v>270.11798799999997</v>
      </c>
      <c r="L1509" s="39" t="s">
        <v>4889</v>
      </c>
      <c r="M1509" s="46">
        <f>DATE(YEAR(F1509),MONTH(F1509),1)</f>
        <v>45323</v>
      </c>
      <c r="N1509" s="47" t="str">
        <f>IF(B1509="",N1508,B1509)</f>
        <v>Valemont Private SA</v>
      </c>
    </row>
    <row r="1510" spans="1:14" ht="15.75" x14ac:dyDescent="0.5">
      <c r="A1510" s="7"/>
      <c r="B1510" s="26"/>
      <c r="C1510" s="26"/>
      <c r="D1510" s="12">
        <v>23983.72</v>
      </c>
      <c r="E1510" s="13" t="s">
        <v>1597</v>
      </c>
      <c r="F1510" s="27">
        <v>45399</v>
      </c>
      <c r="G1510" s="27">
        <v>45387</v>
      </c>
      <c r="H1510" s="14">
        <v>212285.39</v>
      </c>
      <c r="I1510" s="15">
        <v>2</v>
      </c>
      <c r="J1510" s="13" t="s">
        <v>300</v>
      </c>
      <c r="K1510" s="36">
        <f>D1510*VLOOKUP(L1510,Assumptions!$B$5:$C$11,2,FALSE)</f>
        <v>822.64159599999994</v>
      </c>
      <c r="L1510" s="39" t="s">
        <v>4889</v>
      </c>
      <c r="M1510" s="46">
        <f>DATE(YEAR(F1510),MONTH(F1510),1)</f>
        <v>45383</v>
      </c>
      <c r="N1510" s="47" t="str">
        <f>IF(B1510="",N1509,B1510)</f>
        <v>Valemont Private SA</v>
      </c>
    </row>
    <row r="1511" spans="1:14" ht="15.75" x14ac:dyDescent="0.5">
      <c r="A1511" s="7"/>
      <c r="B1511" s="26"/>
      <c r="C1511" s="26"/>
      <c r="D1511" s="12">
        <v>25781.63</v>
      </c>
      <c r="E1511" s="13" t="s">
        <v>1598</v>
      </c>
      <c r="F1511" s="27">
        <v>45399</v>
      </c>
      <c r="G1511" s="27">
        <v>45387</v>
      </c>
      <c r="H1511" s="14">
        <v>169646.76</v>
      </c>
      <c r="I1511" s="15">
        <v>2</v>
      </c>
      <c r="J1511" s="13" t="s">
        <v>307</v>
      </c>
      <c r="K1511" s="36">
        <f>D1511*VLOOKUP(L1511,Assumptions!$B$5:$C$11,2,FALSE)</f>
        <v>884.30990899999995</v>
      </c>
      <c r="L1511" s="39" t="s">
        <v>4889</v>
      </c>
      <c r="M1511" s="46">
        <f>DATE(YEAR(F1511),MONTH(F1511),1)</f>
        <v>45383</v>
      </c>
      <c r="N1511" s="47" t="str">
        <f>IF(B1511="",N1510,B1511)</f>
        <v>Valemont Private SA</v>
      </c>
    </row>
    <row r="1512" spans="1:14" ht="15.75" x14ac:dyDescent="0.5">
      <c r="A1512" s="7"/>
      <c r="B1512" s="26"/>
      <c r="C1512" s="26"/>
      <c r="D1512" s="12">
        <v>20130.25</v>
      </c>
      <c r="E1512" s="13" t="s">
        <v>1599</v>
      </c>
      <c r="F1512" s="27">
        <v>45399</v>
      </c>
      <c r="G1512" s="27">
        <v>45387</v>
      </c>
      <c r="H1512" s="14">
        <v>196215.09</v>
      </c>
      <c r="I1512" s="15">
        <v>1</v>
      </c>
      <c r="J1512" s="13" t="s">
        <v>311</v>
      </c>
      <c r="K1512" s="36">
        <f>D1512*VLOOKUP(L1512,Assumptions!$B$5:$C$11,2,FALSE)</f>
        <v>690.4675749999999</v>
      </c>
      <c r="L1512" s="39" t="s">
        <v>4889</v>
      </c>
      <c r="M1512" s="46">
        <f>DATE(YEAR(F1512),MONTH(F1512),1)</f>
        <v>45383</v>
      </c>
      <c r="N1512" s="47" t="str">
        <f>IF(B1512="",N1511,B1512)</f>
        <v>Valemont Private SA</v>
      </c>
    </row>
    <row r="1513" spans="1:14" ht="15.75" x14ac:dyDescent="0.5">
      <c r="A1513" s="7"/>
      <c r="B1513" s="26"/>
      <c r="C1513" s="26"/>
      <c r="D1513" s="12">
        <v>24450.080000000002</v>
      </c>
      <c r="E1513" s="13" t="s">
        <v>1600</v>
      </c>
      <c r="F1513" s="27">
        <v>45399</v>
      </c>
      <c r="G1513" s="27">
        <v>45387</v>
      </c>
      <c r="H1513" s="14">
        <v>246046.29</v>
      </c>
      <c r="I1513" s="15">
        <v>1</v>
      </c>
      <c r="J1513" s="13" t="s">
        <v>310</v>
      </c>
      <c r="K1513" s="36">
        <f>D1513*VLOOKUP(L1513,Assumptions!$B$5:$C$11,2,FALSE)</f>
        <v>838.637744</v>
      </c>
      <c r="L1513" s="39" t="s">
        <v>4889</v>
      </c>
      <c r="M1513" s="46">
        <f>DATE(YEAR(F1513),MONTH(F1513),1)</f>
        <v>45383</v>
      </c>
      <c r="N1513" s="47" t="str">
        <f>IF(B1513="",N1512,B1513)</f>
        <v>Valemont Private SA</v>
      </c>
    </row>
    <row r="1514" spans="1:14" ht="15.75" x14ac:dyDescent="0.5">
      <c r="A1514" s="7"/>
      <c r="B1514" s="26"/>
      <c r="C1514" s="26"/>
      <c r="D1514" s="12">
        <v>28573.119999999999</v>
      </c>
      <c r="E1514" s="13" t="s">
        <v>1601</v>
      </c>
      <c r="F1514" s="27">
        <v>45399</v>
      </c>
      <c r="G1514" s="27">
        <v>45387</v>
      </c>
      <c r="H1514" s="14">
        <v>240249.69</v>
      </c>
      <c r="I1514" s="15">
        <v>1</v>
      </c>
      <c r="J1514" s="13" t="s">
        <v>318</v>
      </c>
      <c r="K1514" s="36">
        <f>D1514*VLOOKUP(L1514,Assumptions!$B$5:$C$11,2,FALSE)</f>
        <v>980.05801599999984</v>
      </c>
      <c r="L1514" s="39" t="s">
        <v>4889</v>
      </c>
      <c r="M1514" s="46">
        <f>DATE(YEAR(F1514),MONTH(F1514),1)</f>
        <v>45383</v>
      </c>
      <c r="N1514" s="47" t="str">
        <f>IF(B1514="",N1513,B1514)</f>
        <v>Valemont Private SA</v>
      </c>
    </row>
    <row r="1515" spans="1:14" ht="15.75" x14ac:dyDescent="0.5">
      <c r="A1515" s="7"/>
      <c r="B1515" s="26"/>
      <c r="C1515" s="26"/>
      <c r="D1515" s="12">
        <v>18652.86</v>
      </c>
      <c r="E1515" s="13" t="s">
        <v>1602</v>
      </c>
      <c r="F1515" s="27">
        <v>45399</v>
      </c>
      <c r="G1515" s="27">
        <v>45387</v>
      </c>
      <c r="H1515" s="14">
        <v>242684.03</v>
      </c>
      <c r="I1515" s="15">
        <v>1</v>
      </c>
      <c r="J1515" s="13" t="s">
        <v>309</v>
      </c>
      <c r="K1515" s="36">
        <f>D1515*VLOOKUP(L1515,Assumptions!$B$5:$C$11,2,FALSE)</f>
        <v>639.79309799999999</v>
      </c>
      <c r="L1515" s="39" t="s">
        <v>4889</v>
      </c>
      <c r="M1515" s="46">
        <f>DATE(YEAR(F1515),MONTH(F1515),1)</f>
        <v>45383</v>
      </c>
      <c r="N1515" s="47" t="str">
        <f>IF(B1515="",N1514,B1515)</f>
        <v>Valemont Private SA</v>
      </c>
    </row>
    <row r="1516" spans="1:14" ht="15.75" x14ac:dyDescent="0.5">
      <c r="A1516" s="7"/>
      <c r="B1516" s="26"/>
      <c r="C1516" s="26"/>
      <c r="D1516" s="12">
        <v>16852.79</v>
      </c>
      <c r="E1516" s="13" t="s">
        <v>1597</v>
      </c>
      <c r="F1516" s="27">
        <v>45399</v>
      </c>
      <c r="G1516" s="27">
        <v>45387</v>
      </c>
      <c r="H1516" s="14">
        <v>276826.64</v>
      </c>
      <c r="I1516" s="15">
        <v>2</v>
      </c>
      <c r="J1516" s="13" t="s">
        <v>300</v>
      </c>
      <c r="K1516" s="36">
        <f>D1516*VLOOKUP(L1516,Assumptions!$B$5:$C$11,2,FALSE)</f>
        <v>578.05069700000001</v>
      </c>
      <c r="L1516" s="39" t="s">
        <v>4889</v>
      </c>
      <c r="M1516" s="46">
        <f>DATE(YEAR(F1516),MONTH(F1516),1)</f>
        <v>45383</v>
      </c>
      <c r="N1516" s="47" t="str">
        <f>IF(B1516="",N1515,B1516)</f>
        <v>Valemont Private SA</v>
      </c>
    </row>
    <row r="1517" spans="1:14" ht="15.75" x14ac:dyDescent="0.5">
      <c r="A1517" s="7"/>
      <c r="B1517" s="26"/>
      <c r="C1517" s="26"/>
      <c r="D1517" s="12">
        <v>22168.65</v>
      </c>
      <c r="E1517" s="13" t="s">
        <v>1598</v>
      </c>
      <c r="F1517" s="27">
        <v>45399</v>
      </c>
      <c r="G1517" s="27">
        <v>45387</v>
      </c>
      <c r="H1517" s="14">
        <v>253383.52</v>
      </c>
      <c r="I1517" s="15">
        <v>2</v>
      </c>
      <c r="J1517" s="13" t="s">
        <v>307</v>
      </c>
      <c r="K1517" s="36">
        <f>D1517*VLOOKUP(L1517,Assumptions!$B$5:$C$11,2,FALSE)</f>
        <v>760.38469499999997</v>
      </c>
      <c r="L1517" s="39" t="s">
        <v>4889</v>
      </c>
      <c r="M1517" s="46">
        <f>DATE(YEAR(F1517),MONTH(F1517),1)</f>
        <v>45383</v>
      </c>
      <c r="N1517" s="47" t="str">
        <f>IF(B1517="",N1516,B1517)</f>
        <v>Valemont Private SA</v>
      </c>
    </row>
    <row r="1518" spans="1:14" ht="15.75" x14ac:dyDescent="0.5">
      <c r="A1518" s="7"/>
      <c r="B1518" s="26"/>
      <c r="C1518" s="26"/>
      <c r="D1518" s="12">
        <v>23019.45</v>
      </c>
      <c r="E1518" s="13" t="s">
        <v>1599</v>
      </c>
      <c r="F1518" s="27">
        <v>45399</v>
      </c>
      <c r="G1518" s="27">
        <v>45387</v>
      </c>
      <c r="H1518" s="14">
        <v>225597.15</v>
      </c>
      <c r="I1518" s="15">
        <v>1</v>
      </c>
      <c r="J1518" s="13" t="s">
        <v>311</v>
      </c>
      <c r="K1518" s="36">
        <f>D1518*VLOOKUP(L1518,Assumptions!$B$5:$C$11,2,FALSE)</f>
        <v>789.56713500000001</v>
      </c>
      <c r="L1518" s="39" t="s">
        <v>4889</v>
      </c>
      <c r="M1518" s="46">
        <f>DATE(YEAR(F1518),MONTH(F1518),1)</f>
        <v>45383</v>
      </c>
      <c r="N1518" s="47" t="str">
        <f>IF(B1518="",N1517,B1518)</f>
        <v>Valemont Private SA</v>
      </c>
    </row>
    <row r="1519" spans="1:14" ht="15.75" x14ac:dyDescent="0.5">
      <c r="A1519" s="7"/>
      <c r="B1519" s="26"/>
      <c r="C1519" s="26"/>
      <c r="D1519" s="12">
        <v>26022.799999999999</v>
      </c>
      <c r="E1519" s="13" t="s">
        <v>1601</v>
      </c>
      <c r="F1519" s="27">
        <v>45399</v>
      </c>
      <c r="G1519" s="27">
        <v>45387</v>
      </c>
      <c r="H1519" s="14">
        <v>194622.06</v>
      </c>
      <c r="I1519" s="15">
        <v>1</v>
      </c>
      <c r="J1519" s="13" t="s">
        <v>318</v>
      </c>
      <c r="K1519" s="36">
        <f>D1519*VLOOKUP(L1519,Assumptions!$B$5:$C$11,2,FALSE)</f>
        <v>892.58203999999989</v>
      </c>
      <c r="L1519" s="39" t="s">
        <v>4889</v>
      </c>
      <c r="M1519" s="46">
        <f>DATE(YEAR(F1519),MONTH(F1519),1)</f>
        <v>45383</v>
      </c>
      <c r="N1519" s="47" t="str">
        <f>IF(B1519="",N1518,B1519)</f>
        <v>Valemont Private SA</v>
      </c>
    </row>
    <row r="1520" spans="1:14" ht="15.75" x14ac:dyDescent="0.5">
      <c r="A1520" s="7"/>
      <c r="B1520" s="26"/>
      <c r="C1520" s="26"/>
      <c r="D1520" s="12">
        <v>20581.439999999999</v>
      </c>
      <c r="E1520" s="13" t="s">
        <v>1600</v>
      </c>
      <c r="F1520" s="27">
        <v>45399</v>
      </c>
      <c r="G1520" s="27">
        <v>45387</v>
      </c>
      <c r="H1520" s="14">
        <v>192194.77</v>
      </c>
      <c r="I1520" s="15">
        <v>1</v>
      </c>
      <c r="J1520" s="13" t="s">
        <v>310</v>
      </c>
      <c r="K1520" s="36">
        <f>D1520*VLOOKUP(L1520,Assumptions!$B$5:$C$11,2,FALSE)</f>
        <v>705.9433919999999</v>
      </c>
      <c r="L1520" s="39" t="s">
        <v>4889</v>
      </c>
      <c r="M1520" s="46">
        <f>DATE(YEAR(F1520),MONTH(F1520),1)</f>
        <v>45383</v>
      </c>
      <c r="N1520" s="47" t="str">
        <f>IF(B1520="",N1519,B1520)</f>
        <v>Valemont Private SA</v>
      </c>
    </row>
    <row r="1521" spans="1:14" ht="15.75" x14ac:dyDescent="0.5">
      <c r="A1521" s="7"/>
      <c r="B1521" s="26"/>
      <c r="C1521" s="26"/>
      <c r="D1521" s="12">
        <v>18729.310000000001</v>
      </c>
      <c r="E1521" s="13" t="s">
        <v>1602</v>
      </c>
      <c r="F1521" s="27">
        <v>45399</v>
      </c>
      <c r="G1521" s="27">
        <v>45387</v>
      </c>
      <c r="H1521" s="14">
        <v>250729.27</v>
      </c>
      <c r="I1521" s="15">
        <v>1</v>
      </c>
      <c r="J1521" s="13" t="s">
        <v>309</v>
      </c>
      <c r="K1521" s="36">
        <f>D1521*VLOOKUP(L1521,Assumptions!$B$5:$C$11,2,FALSE)</f>
        <v>642.41533300000003</v>
      </c>
      <c r="L1521" s="39" t="s">
        <v>4889</v>
      </c>
      <c r="M1521" s="46">
        <f>DATE(YEAR(F1521),MONTH(F1521),1)</f>
        <v>45383</v>
      </c>
      <c r="N1521" s="47" t="str">
        <f>IF(B1521="",N1520,B1521)</f>
        <v>Valemont Private SA</v>
      </c>
    </row>
    <row r="1522" spans="1:14" ht="15.75" x14ac:dyDescent="0.5">
      <c r="A1522" s="7"/>
      <c r="B1522" s="26"/>
      <c r="C1522" s="26"/>
      <c r="D1522" s="12">
        <v>16032.46</v>
      </c>
      <c r="E1522" s="13" t="s">
        <v>1603</v>
      </c>
      <c r="F1522" s="27">
        <v>45657</v>
      </c>
      <c r="G1522" s="27">
        <v>45482</v>
      </c>
      <c r="H1522" s="14">
        <v>254052.09</v>
      </c>
      <c r="I1522" s="15">
        <v>25</v>
      </c>
      <c r="J1522" s="13" t="s">
        <v>329</v>
      </c>
      <c r="K1522" s="36">
        <f>D1522*VLOOKUP(L1522,Assumptions!$B$5:$C$11,2,FALSE)</f>
        <v>549.91337799999997</v>
      </c>
      <c r="L1522" s="39" t="s">
        <v>4889</v>
      </c>
      <c r="M1522" s="46">
        <f>DATE(YEAR(F1522),MONTH(F1522),1)</f>
        <v>45627</v>
      </c>
      <c r="N1522" s="47" t="str">
        <f>IF(B1522="",N1521,B1522)</f>
        <v>Valemont Private SA</v>
      </c>
    </row>
    <row r="1523" spans="1:14" ht="15.75" x14ac:dyDescent="0.5">
      <c r="A1523" s="7"/>
      <c r="B1523" s="26"/>
      <c r="C1523" s="26"/>
      <c r="D1523" s="12">
        <v>16540.47</v>
      </c>
      <c r="E1523" s="13" t="s">
        <v>1604</v>
      </c>
      <c r="F1523" s="27">
        <v>45657</v>
      </c>
      <c r="G1523" s="27">
        <v>45482</v>
      </c>
      <c r="H1523" s="14">
        <v>283940.84999999998</v>
      </c>
      <c r="I1523" s="15">
        <v>1</v>
      </c>
      <c r="J1523" s="13" t="s">
        <v>306</v>
      </c>
      <c r="K1523" s="36">
        <f>D1523*VLOOKUP(L1523,Assumptions!$B$5:$C$11,2,FALSE)</f>
        <v>567.338121</v>
      </c>
      <c r="L1523" s="39" t="s">
        <v>4889</v>
      </c>
      <c r="M1523" s="46">
        <f>DATE(YEAR(F1523),MONTH(F1523),1)</f>
        <v>45627</v>
      </c>
      <c r="N1523" s="47" t="str">
        <f>IF(B1523="",N1522,B1523)</f>
        <v>Valemont Private SA</v>
      </c>
    </row>
    <row r="1524" spans="1:14" ht="15.75" x14ac:dyDescent="0.5">
      <c r="A1524" s="7"/>
      <c r="B1524" s="26"/>
      <c r="C1524" s="26"/>
      <c r="D1524" s="12">
        <v>10914.17</v>
      </c>
      <c r="E1524" s="13" t="s">
        <v>1605</v>
      </c>
      <c r="F1524" s="27">
        <v>45657</v>
      </c>
      <c r="G1524" s="27">
        <v>45482</v>
      </c>
      <c r="H1524" s="14">
        <v>257701.49</v>
      </c>
      <c r="I1524" s="15">
        <v>25</v>
      </c>
      <c r="J1524" s="13" t="s">
        <v>352</v>
      </c>
      <c r="K1524" s="36">
        <f>D1524*VLOOKUP(L1524,Assumptions!$B$5:$C$11,2,FALSE)</f>
        <v>374.35603099999997</v>
      </c>
      <c r="L1524" s="39" t="s">
        <v>4889</v>
      </c>
      <c r="M1524" s="46">
        <f>DATE(YEAR(F1524),MONTH(F1524),1)</f>
        <v>45627</v>
      </c>
      <c r="N1524" s="47" t="str">
        <f>IF(B1524="",N1523,B1524)</f>
        <v>Valemont Private SA</v>
      </c>
    </row>
    <row r="1525" spans="1:14" ht="15.75" x14ac:dyDescent="0.5">
      <c r="A1525" s="7"/>
      <c r="B1525" s="26"/>
      <c r="C1525" s="26"/>
      <c r="D1525" s="12">
        <v>28858.85</v>
      </c>
      <c r="E1525" s="13" t="s">
        <v>1605</v>
      </c>
      <c r="F1525" s="27">
        <v>45657</v>
      </c>
      <c r="G1525" s="27">
        <v>45482</v>
      </c>
      <c r="H1525" s="14">
        <v>264710</v>
      </c>
      <c r="I1525" s="15">
        <v>1</v>
      </c>
      <c r="J1525" s="13" t="s">
        <v>352</v>
      </c>
      <c r="K1525" s="36">
        <f>D1525*VLOOKUP(L1525,Assumptions!$B$5:$C$11,2,FALSE)</f>
        <v>989.85855499999991</v>
      </c>
      <c r="L1525" s="39" t="s">
        <v>4889</v>
      </c>
      <c r="M1525" s="46">
        <f>DATE(YEAR(F1525),MONTH(F1525),1)</f>
        <v>45627</v>
      </c>
      <c r="N1525" s="47" t="str">
        <f>IF(B1525="",N1524,B1525)</f>
        <v>Valemont Private SA</v>
      </c>
    </row>
    <row r="1526" spans="1:14" ht="15.75" x14ac:dyDescent="0.5">
      <c r="A1526" s="7"/>
      <c r="B1526" s="26"/>
      <c r="C1526" s="26"/>
      <c r="D1526" s="12">
        <v>25476.67</v>
      </c>
      <c r="E1526" s="13" t="s">
        <v>1605</v>
      </c>
      <c r="F1526" s="27">
        <v>45657</v>
      </c>
      <c r="G1526" s="27">
        <v>45482</v>
      </c>
      <c r="H1526" s="14">
        <v>234608.9</v>
      </c>
      <c r="I1526" s="15">
        <v>48</v>
      </c>
      <c r="J1526" s="13" t="s">
        <v>352</v>
      </c>
      <c r="K1526" s="36">
        <f>D1526*VLOOKUP(L1526,Assumptions!$B$5:$C$11,2,FALSE)</f>
        <v>873.84978099999989</v>
      </c>
      <c r="L1526" s="39" t="s">
        <v>4889</v>
      </c>
      <c r="M1526" s="46">
        <f>DATE(YEAR(F1526),MONTH(F1526),1)</f>
        <v>45627</v>
      </c>
      <c r="N1526" s="47" t="str">
        <f>IF(B1526="",N1525,B1526)</f>
        <v>Valemont Private SA</v>
      </c>
    </row>
    <row r="1527" spans="1:14" ht="15.75" x14ac:dyDescent="0.5">
      <c r="A1527" s="7"/>
      <c r="B1527" s="26"/>
      <c r="C1527" s="26"/>
      <c r="D1527" s="12">
        <v>28367.200000000001</v>
      </c>
      <c r="E1527" s="13" t="s">
        <v>1606</v>
      </c>
      <c r="F1527" s="27">
        <v>45657</v>
      </c>
      <c r="G1527" s="27">
        <v>45482</v>
      </c>
      <c r="H1527" s="14">
        <v>181360.02</v>
      </c>
      <c r="I1527" s="15">
        <v>1</v>
      </c>
      <c r="J1527" s="13" t="s">
        <v>317</v>
      </c>
      <c r="K1527" s="36">
        <f>D1527*VLOOKUP(L1527,Assumptions!$B$5:$C$11,2,FALSE)</f>
        <v>972.99495999999999</v>
      </c>
      <c r="L1527" s="39" t="s">
        <v>4889</v>
      </c>
      <c r="M1527" s="46">
        <f>DATE(YEAR(F1527),MONTH(F1527),1)</f>
        <v>45627</v>
      </c>
      <c r="N1527" s="47" t="str">
        <f>IF(B1527="",N1526,B1527)</f>
        <v>Valemont Private SA</v>
      </c>
    </row>
    <row r="1528" spans="1:14" ht="15.75" x14ac:dyDescent="0.5">
      <c r="A1528" s="7"/>
      <c r="B1528" s="26"/>
      <c r="C1528" s="26"/>
      <c r="D1528" s="12">
        <v>25364.33</v>
      </c>
      <c r="E1528" s="13" t="s">
        <v>1603</v>
      </c>
      <c r="F1528" s="27">
        <v>45657</v>
      </c>
      <c r="G1528" s="27">
        <v>45482</v>
      </c>
      <c r="H1528" s="14">
        <v>214098.38</v>
      </c>
      <c r="I1528" s="15">
        <v>48</v>
      </c>
      <c r="J1528" s="13" t="s">
        <v>329</v>
      </c>
      <c r="K1528" s="36">
        <f>D1528*VLOOKUP(L1528,Assumptions!$B$5:$C$11,2,FALSE)</f>
        <v>869.99651900000003</v>
      </c>
      <c r="L1528" s="39" t="s">
        <v>4889</v>
      </c>
      <c r="M1528" s="46">
        <f>DATE(YEAR(F1528),MONTH(F1528),1)</f>
        <v>45627</v>
      </c>
      <c r="N1528" s="47" t="str">
        <f>IF(B1528="",N1527,B1528)</f>
        <v>Valemont Private SA</v>
      </c>
    </row>
    <row r="1529" spans="1:14" ht="15.75" x14ac:dyDescent="0.5">
      <c r="A1529" s="7"/>
      <c r="B1529" s="26"/>
      <c r="C1529" s="26"/>
      <c r="D1529" s="12">
        <v>28967.32</v>
      </c>
      <c r="E1529" s="13" t="s">
        <v>1604</v>
      </c>
      <c r="F1529" s="27">
        <v>45657</v>
      </c>
      <c r="G1529" s="27">
        <v>45482</v>
      </c>
      <c r="H1529" s="14">
        <v>219746.7</v>
      </c>
      <c r="I1529" s="15">
        <v>2</v>
      </c>
      <c r="J1529" s="13" t="s">
        <v>306</v>
      </c>
      <c r="K1529" s="36">
        <f>D1529*VLOOKUP(L1529,Assumptions!$B$5:$C$11,2,FALSE)</f>
        <v>993.57907599999987</v>
      </c>
      <c r="L1529" s="39" t="s">
        <v>4889</v>
      </c>
      <c r="M1529" s="46">
        <f>DATE(YEAR(F1529),MONTH(F1529),1)</f>
        <v>45627</v>
      </c>
      <c r="N1529" s="47" t="str">
        <f>IF(B1529="",N1528,B1529)</f>
        <v>Valemont Private SA</v>
      </c>
    </row>
    <row r="1530" spans="1:14" ht="15.75" x14ac:dyDescent="0.5">
      <c r="A1530" s="7"/>
      <c r="B1530" s="26"/>
      <c r="C1530" s="26"/>
      <c r="D1530" s="12">
        <v>24744.66</v>
      </c>
      <c r="E1530" s="13" t="s">
        <v>1603</v>
      </c>
      <c r="F1530" s="27">
        <v>45657</v>
      </c>
      <c r="G1530" s="27">
        <v>45482</v>
      </c>
      <c r="H1530" s="14">
        <v>231449.1</v>
      </c>
      <c r="I1530" s="15">
        <v>34</v>
      </c>
      <c r="J1530" s="13" t="s">
        <v>329</v>
      </c>
      <c r="K1530" s="36">
        <f>D1530*VLOOKUP(L1530,Assumptions!$B$5:$C$11,2,FALSE)</f>
        <v>848.74183799999992</v>
      </c>
      <c r="L1530" s="39" t="s">
        <v>4889</v>
      </c>
      <c r="M1530" s="46">
        <f>DATE(YEAR(F1530),MONTH(F1530),1)</f>
        <v>45627</v>
      </c>
      <c r="N1530" s="47" t="str">
        <f>IF(B1530="",N1529,B1530)</f>
        <v>Valemont Private SA</v>
      </c>
    </row>
    <row r="1531" spans="1:14" ht="15.75" x14ac:dyDescent="0.5">
      <c r="A1531" s="7"/>
      <c r="B1531" s="26"/>
      <c r="C1531" s="26"/>
      <c r="D1531" s="12">
        <v>19978.7</v>
      </c>
      <c r="E1531" s="13" t="s">
        <v>1606</v>
      </c>
      <c r="F1531" s="27">
        <v>45657</v>
      </c>
      <c r="G1531" s="27">
        <v>45482</v>
      </c>
      <c r="H1531" s="14">
        <v>285859.08</v>
      </c>
      <c r="I1531" s="15">
        <v>1</v>
      </c>
      <c r="J1531" s="13" t="s">
        <v>317</v>
      </c>
      <c r="K1531" s="36">
        <f>D1531*VLOOKUP(L1531,Assumptions!$B$5:$C$11,2,FALSE)</f>
        <v>685.26940999999999</v>
      </c>
      <c r="L1531" s="39" t="s">
        <v>4889</v>
      </c>
      <c r="M1531" s="46">
        <f>DATE(YEAR(F1531),MONTH(F1531),1)</f>
        <v>45627</v>
      </c>
      <c r="N1531" s="47" t="str">
        <f>IF(B1531="",N1530,B1531)</f>
        <v>Valemont Private SA</v>
      </c>
    </row>
    <row r="1532" spans="1:14" ht="15.75" x14ac:dyDescent="0.5">
      <c r="A1532" s="7"/>
      <c r="B1532" s="26"/>
      <c r="C1532" s="26"/>
      <c r="D1532" s="12">
        <v>25309.97</v>
      </c>
      <c r="E1532" s="13" t="s">
        <v>1605</v>
      </c>
      <c r="F1532" s="27">
        <v>45657</v>
      </c>
      <c r="G1532" s="27">
        <v>45482</v>
      </c>
      <c r="H1532" s="14">
        <v>246512.92</v>
      </c>
      <c r="I1532" s="15">
        <v>34</v>
      </c>
      <c r="J1532" s="13" t="s">
        <v>352</v>
      </c>
      <c r="K1532" s="36">
        <f>D1532*VLOOKUP(L1532,Assumptions!$B$5:$C$11,2,FALSE)</f>
        <v>868.13197100000002</v>
      </c>
      <c r="L1532" s="39" t="s">
        <v>4889</v>
      </c>
      <c r="M1532" s="46">
        <f>DATE(YEAR(F1532),MONTH(F1532),1)</f>
        <v>45627</v>
      </c>
      <c r="N1532" s="47" t="str">
        <f>IF(B1532="",N1531,B1532)</f>
        <v>Valemont Private SA</v>
      </c>
    </row>
    <row r="1533" spans="1:14" ht="15.75" x14ac:dyDescent="0.5">
      <c r="A1533" s="7"/>
      <c r="B1533" s="26"/>
      <c r="C1533" s="26"/>
      <c r="D1533" s="12">
        <v>30761.919999999998</v>
      </c>
      <c r="E1533" s="13" t="s">
        <v>1604</v>
      </c>
      <c r="F1533" s="27">
        <v>45657</v>
      </c>
      <c r="G1533" s="27">
        <v>45482</v>
      </c>
      <c r="H1533" s="14">
        <v>266450.32</v>
      </c>
      <c r="I1533" s="15">
        <v>1</v>
      </c>
      <c r="J1533" s="13" t="s">
        <v>306</v>
      </c>
      <c r="K1533" s="36">
        <f>D1533*VLOOKUP(L1533,Assumptions!$B$5:$C$11,2,FALSE)</f>
        <v>1055.1338559999999</v>
      </c>
      <c r="L1533" s="39" t="s">
        <v>4889</v>
      </c>
      <c r="M1533" s="46">
        <f>DATE(YEAR(F1533),MONTH(F1533),1)</f>
        <v>45627</v>
      </c>
      <c r="N1533" s="47" t="str">
        <f>IF(B1533="",N1532,B1533)</f>
        <v>Valemont Private SA</v>
      </c>
    </row>
    <row r="1534" spans="1:14" ht="15.75" x14ac:dyDescent="0.5">
      <c r="A1534" s="7"/>
      <c r="B1534" s="26"/>
      <c r="C1534" s="26"/>
      <c r="D1534" s="12">
        <v>22785.56</v>
      </c>
      <c r="E1534" s="13" t="s">
        <v>1604</v>
      </c>
      <c r="F1534" s="27">
        <v>45657</v>
      </c>
      <c r="G1534" s="27">
        <v>45482</v>
      </c>
      <c r="H1534" s="14">
        <v>226790.45</v>
      </c>
      <c r="I1534" s="15">
        <v>1</v>
      </c>
      <c r="J1534" s="13" t="s">
        <v>306</v>
      </c>
      <c r="K1534" s="36">
        <f>D1534*VLOOKUP(L1534,Assumptions!$B$5:$C$11,2,FALSE)</f>
        <v>781.54470800000001</v>
      </c>
      <c r="L1534" s="39" t="s">
        <v>4889</v>
      </c>
      <c r="M1534" s="46">
        <f>DATE(YEAR(F1534),MONTH(F1534),1)</f>
        <v>45627</v>
      </c>
      <c r="N1534" s="47" t="str">
        <f>IF(B1534="",N1533,B1534)</f>
        <v>Valemont Private SA</v>
      </c>
    </row>
    <row r="1535" spans="1:14" ht="15.75" x14ac:dyDescent="0.5">
      <c r="A1535" s="7"/>
      <c r="B1535" s="26"/>
      <c r="C1535" s="26"/>
      <c r="D1535" s="12">
        <v>73363.8</v>
      </c>
      <c r="E1535" s="13" t="s">
        <v>1603</v>
      </c>
      <c r="F1535" s="27">
        <v>45657</v>
      </c>
      <c r="G1535" s="27">
        <v>45482</v>
      </c>
      <c r="H1535" s="14">
        <v>227573.55</v>
      </c>
      <c r="I1535" s="15">
        <v>115</v>
      </c>
      <c r="J1535" s="13" t="s">
        <v>329</v>
      </c>
      <c r="K1535" s="36">
        <f>D1535*VLOOKUP(L1535,Assumptions!$B$5:$C$11,2,FALSE)</f>
        <v>2516.3783399999998</v>
      </c>
      <c r="L1535" s="39" t="s">
        <v>4889</v>
      </c>
      <c r="M1535" s="46">
        <f>DATE(YEAR(F1535),MONTH(F1535),1)</f>
        <v>45627</v>
      </c>
      <c r="N1535" s="47" t="str">
        <f>IF(B1535="",N1534,B1535)</f>
        <v>Valemont Private SA</v>
      </c>
    </row>
    <row r="1536" spans="1:14" ht="15.75" x14ac:dyDescent="0.5">
      <c r="A1536" s="7"/>
      <c r="B1536" s="26"/>
      <c r="C1536" s="26"/>
      <c r="D1536" s="12">
        <v>62743.39</v>
      </c>
      <c r="E1536" s="13" t="s">
        <v>1606</v>
      </c>
      <c r="F1536" s="27">
        <v>45657</v>
      </c>
      <c r="G1536" s="27">
        <v>45482</v>
      </c>
      <c r="H1536" s="14">
        <v>246035.72</v>
      </c>
      <c r="I1536" s="15">
        <v>1</v>
      </c>
      <c r="J1536" s="13" t="s">
        <v>317</v>
      </c>
      <c r="K1536" s="36">
        <f>D1536*VLOOKUP(L1536,Assumptions!$B$5:$C$11,2,FALSE)</f>
        <v>2152.0982769999996</v>
      </c>
      <c r="L1536" s="39" t="s">
        <v>4889</v>
      </c>
      <c r="M1536" s="46">
        <f>DATE(YEAR(F1536),MONTH(F1536),1)</f>
        <v>45627</v>
      </c>
      <c r="N1536" s="47" t="str">
        <f>IF(B1536="",N1535,B1536)</f>
        <v>Valemont Private SA</v>
      </c>
    </row>
    <row r="1537" spans="1:14" ht="15.75" x14ac:dyDescent="0.5">
      <c r="A1537" s="7"/>
      <c r="B1537" s="26"/>
      <c r="C1537" s="26"/>
      <c r="D1537" s="12">
        <v>46644.639999999999</v>
      </c>
      <c r="E1537" s="13" t="s">
        <v>1604</v>
      </c>
      <c r="F1537" s="27">
        <v>45657</v>
      </c>
      <c r="G1537" s="27">
        <v>45482</v>
      </c>
      <c r="H1537" s="14">
        <v>277051</v>
      </c>
      <c r="I1537" s="15">
        <v>2</v>
      </c>
      <c r="J1537" s="13" t="s">
        <v>306</v>
      </c>
      <c r="K1537" s="36">
        <f>D1537*VLOOKUP(L1537,Assumptions!$B$5:$C$11,2,FALSE)</f>
        <v>1599.9111519999999</v>
      </c>
      <c r="L1537" s="39" t="s">
        <v>4889</v>
      </c>
      <c r="M1537" s="46">
        <f>DATE(YEAR(F1537),MONTH(F1537),1)</f>
        <v>45627</v>
      </c>
      <c r="N1537" s="47" t="str">
        <f>IF(B1537="",N1536,B1537)</f>
        <v>Valemont Private SA</v>
      </c>
    </row>
    <row r="1538" spans="1:14" ht="15.75" x14ac:dyDescent="0.5">
      <c r="A1538" s="7"/>
      <c r="B1538" s="26"/>
      <c r="C1538" s="26"/>
      <c r="D1538" s="12">
        <v>59364.639999999999</v>
      </c>
      <c r="E1538" s="13" t="s">
        <v>1605</v>
      </c>
      <c r="F1538" s="27">
        <v>45657</v>
      </c>
      <c r="G1538" s="27">
        <v>45482</v>
      </c>
      <c r="H1538" s="14">
        <v>287268.82</v>
      </c>
      <c r="I1538" s="15">
        <v>115</v>
      </c>
      <c r="J1538" s="13" t="s">
        <v>352</v>
      </c>
      <c r="K1538" s="36">
        <f>D1538*VLOOKUP(L1538,Assumptions!$B$5:$C$11,2,FALSE)</f>
        <v>2036.2071519999997</v>
      </c>
      <c r="L1538" s="39" t="s">
        <v>4889</v>
      </c>
      <c r="M1538" s="46">
        <f>DATE(YEAR(F1538),MONTH(F1538),1)</f>
        <v>45627</v>
      </c>
      <c r="N1538" s="47" t="str">
        <f>IF(B1538="",N1537,B1538)</f>
        <v>Valemont Private SA</v>
      </c>
    </row>
    <row r="1539" spans="1:14" ht="15.75" x14ac:dyDescent="0.5">
      <c r="A1539" s="7"/>
      <c r="B1539" s="26"/>
      <c r="C1539" s="26"/>
      <c r="D1539" s="12">
        <v>70499.039999999994</v>
      </c>
      <c r="E1539" s="13" t="s">
        <v>1605</v>
      </c>
      <c r="F1539" s="27">
        <v>45657</v>
      </c>
      <c r="G1539" s="27">
        <v>45482</v>
      </c>
      <c r="H1539" s="14">
        <v>235953.73</v>
      </c>
      <c r="I1539" s="15">
        <v>1</v>
      </c>
      <c r="J1539" s="13" t="s">
        <v>352</v>
      </c>
      <c r="K1539" s="36">
        <f>D1539*VLOOKUP(L1539,Assumptions!$B$5:$C$11,2,FALSE)</f>
        <v>2418.1170719999996</v>
      </c>
      <c r="L1539" s="39" t="s">
        <v>4889</v>
      </c>
      <c r="M1539" s="46">
        <f>DATE(YEAR(F1539),MONTH(F1539),1)</f>
        <v>45627</v>
      </c>
      <c r="N1539" s="47" t="str">
        <f>IF(B1539="",N1538,B1539)</f>
        <v>Valemont Private SA</v>
      </c>
    </row>
    <row r="1540" spans="1:14" ht="15.75" x14ac:dyDescent="0.5">
      <c r="A1540" s="7"/>
      <c r="B1540" s="26"/>
      <c r="C1540" s="26"/>
      <c r="D1540" s="12">
        <v>67531.37</v>
      </c>
      <c r="E1540" s="13" t="s">
        <v>1607</v>
      </c>
      <c r="F1540" s="27">
        <v>45657</v>
      </c>
      <c r="G1540" s="27">
        <v>45589</v>
      </c>
      <c r="H1540" s="14">
        <v>176764.19</v>
      </c>
      <c r="I1540" s="15">
        <v>40</v>
      </c>
      <c r="J1540" s="13" t="s">
        <v>305</v>
      </c>
      <c r="K1540" s="36">
        <f>D1540*VLOOKUP(L1540,Assumptions!$B$5:$C$11,2,FALSE)</f>
        <v>2316.3259909999997</v>
      </c>
      <c r="L1540" s="39" t="s">
        <v>4889</v>
      </c>
      <c r="M1540" s="46">
        <f>DATE(YEAR(F1540),MONTH(F1540),1)</f>
        <v>45627</v>
      </c>
      <c r="N1540" s="47" t="str">
        <f>IF(B1540="",N1539,B1540)</f>
        <v>Valemont Private SA</v>
      </c>
    </row>
    <row r="1541" spans="1:14" ht="15.75" x14ac:dyDescent="0.5">
      <c r="A1541" s="7"/>
      <c r="B1541" s="26"/>
      <c r="C1541" s="26"/>
      <c r="D1541" s="12">
        <v>78042.3</v>
      </c>
      <c r="E1541" s="13" t="s">
        <v>1608</v>
      </c>
      <c r="F1541" s="27">
        <v>45657</v>
      </c>
      <c r="G1541" s="27">
        <v>45589</v>
      </c>
      <c r="H1541" s="14">
        <v>290272.18</v>
      </c>
      <c r="I1541" s="15">
        <v>1</v>
      </c>
      <c r="J1541" s="13" t="s">
        <v>304</v>
      </c>
      <c r="K1541" s="36">
        <f>D1541*VLOOKUP(L1541,Assumptions!$B$5:$C$11,2,FALSE)</f>
        <v>2676.8508899999997</v>
      </c>
      <c r="L1541" s="39" t="s">
        <v>4889</v>
      </c>
      <c r="M1541" s="46">
        <f>DATE(YEAR(F1541),MONTH(F1541),1)</f>
        <v>45627</v>
      </c>
      <c r="N1541" s="47" t="str">
        <f>IF(B1541="",N1540,B1541)</f>
        <v>Valemont Private SA</v>
      </c>
    </row>
    <row r="1542" spans="1:14" ht="15.75" x14ac:dyDescent="0.5">
      <c r="A1542" s="7"/>
      <c r="B1542" s="26"/>
      <c r="C1542" s="26"/>
      <c r="D1542" s="12">
        <v>54105.84</v>
      </c>
      <c r="E1542" s="13" t="s">
        <v>1608</v>
      </c>
      <c r="F1542" s="27">
        <v>45657</v>
      </c>
      <c r="G1542" s="27">
        <v>45589</v>
      </c>
      <c r="H1542" s="14">
        <v>244933.84</v>
      </c>
      <c r="I1542" s="15">
        <v>1</v>
      </c>
      <c r="J1542" s="13" t="s">
        <v>304</v>
      </c>
      <c r="K1542" s="36">
        <f>D1542*VLOOKUP(L1542,Assumptions!$B$5:$C$11,2,FALSE)</f>
        <v>1855.8303119999998</v>
      </c>
      <c r="L1542" s="39" t="s">
        <v>4889</v>
      </c>
      <c r="M1542" s="46">
        <f>DATE(YEAR(F1542),MONTH(F1542),1)</f>
        <v>45627</v>
      </c>
      <c r="N1542" s="47" t="str">
        <f>IF(B1542="",N1541,B1542)</f>
        <v>Valemont Private SA</v>
      </c>
    </row>
    <row r="1543" spans="1:14" ht="15.75" x14ac:dyDescent="0.5">
      <c r="A1543" s="7"/>
      <c r="B1543" s="26"/>
      <c r="C1543" s="26"/>
      <c r="D1543" s="12">
        <v>75435.899999999994</v>
      </c>
      <c r="E1543" s="13" t="s">
        <v>1609</v>
      </c>
      <c r="F1543" s="27">
        <v>45657</v>
      </c>
      <c r="G1543" s="27">
        <v>45589</v>
      </c>
      <c r="H1543" s="14">
        <v>233526.49</v>
      </c>
      <c r="I1543" s="15">
        <v>9</v>
      </c>
      <c r="J1543" s="13" t="s">
        <v>300</v>
      </c>
      <c r="K1543" s="36">
        <f>D1543*VLOOKUP(L1543,Assumptions!$B$5:$C$11,2,FALSE)</f>
        <v>2587.4513699999998</v>
      </c>
      <c r="L1543" s="39" t="s">
        <v>4889</v>
      </c>
      <c r="M1543" s="46">
        <f>DATE(YEAR(F1543),MONTH(F1543),1)</f>
        <v>45627</v>
      </c>
      <c r="N1543" s="47" t="str">
        <f>IF(B1543="",N1542,B1543)</f>
        <v>Valemont Private SA</v>
      </c>
    </row>
    <row r="1544" spans="1:14" ht="15.75" x14ac:dyDescent="0.5">
      <c r="A1544" s="7"/>
      <c r="B1544" s="26"/>
      <c r="C1544" s="26"/>
      <c r="D1544" s="12">
        <v>1745.25</v>
      </c>
      <c r="E1544" s="13" t="s">
        <v>1610</v>
      </c>
      <c r="F1544" s="27">
        <v>45699</v>
      </c>
      <c r="G1544" s="27">
        <v>45685</v>
      </c>
      <c r="H1544" s="14">
        <v>252372.48000000001</v>
      </c>
      <c r="I1544" s="15">
        <v>1</v>
      </c>
      <c r="J1544" s="13" t="s">
        <v>311</v>
      </c>
      <c r="K1544" s="36">
        <f>D1544*VLOOKUP(L1544,Assumptions!$B$5:$C$11,2,FALSE)</f>
        <v>59.862074999999997</v>
      </c>
      <c r="L1544" s="39" t="s">
        <v>4889</v>
      </c>
      <c r="M1544" s="46">
        <f>DATE(YEAR(F1544),MONTH(F1544),1)</f>
        <v>45689</v>
      </c>
      <c r="N1544" s="47" t="str">
        <f>IF(B1544="",N1543,B1544)</f>
        <v>Valemont Private SA</v>
      </c>
    </row>
    <row r="1545" spans="1:14" ht="15.75" x14ac:dyDescent="0.5">
      <c r="A1545" s="7"/>
      <c r="B1545" s="26"/>
      <c r="C1545" s="26"/>
      <c r="D1545" s="12">
        <v>1768.96</v>
      </c>
      <c r="E1545" s="13" t="s">
        <v>1611</v>
      </c>
      <c r="F1545" s="27">
        <v>45699</v>
      </c>
      <c r="G1545" s="27">
        <v>45685</v>
      </c>
      <c r="H1545" s="14">
        <v>289760.71999999997</v>
      </c>
      <c r="I1545" s="15">
        <v>1</v>
      </c>
      <c r="J1545" s="13" t="s">
        <v>310</v>
      </c>
      <c r="K1545" s="36">
        <f>D1545*VLOOKUP(L1545,Assumptions!$B$5:$C$11,2,FALSE)</f>
        <v>60.675327999999993</v>
      </c>
      <c r="L1545" s="39" t="s">
        <v>4889</v>
      </c>
      <c r="M1545" s="46">
        <f>DATE(YEAR(F1545),MONTH(F1545),1)</f>
        <v>45689</v>
      </c>
      <c r="N1545" s="47" t="str">
        <f>IF(B1545="",N1544,B1545)</f>
        <v>Valemont Private SA</v>
      </c>
    </row>
    <row r="1546" spans="1:14" ht="15.75" x14ac:dyDescent="0.5">
      <c r="A1546" s="7"/>
      <c r="B1546" s="26"/>
      <c r="C1546" s="26"/>
      <c r="D1546" s="12">
        <v>1832.36</v>
      </c>
      <c r="E1546" s="13" t="s">
        <v>1612</v>
      </c>
      <c r="F1546" s="27">
        <v>45699</v>
      </c>
      <c r="G1546" s="27">
        <v>45685</v>
      </c>
      <c r="H1546" s="14">
        <v>211806.09</v>
      </c>
      <c r="I1546" s="15">
        <v>1</v>
      </c>
      <c r="J1546" s="13" t="s">
        <v>318</v>
      </c>
      <c r="K1546" s="36">
        <f>D1546*VLOOKUP(L1546,Assumptions!$B$5:$C$11,2,FALSE)</f>
        <v>62.849947999999991</v>
      </c>
      <c r="L1546" s="39" t="s">
        <v>4889</v>
      </c>
      <c r="M1546" s="46">
        <f>DATE(YEAR(F1546),MONTH(F1546),1)</f>
        <v>45689</v>
      </c>
      <c r="N1546" s="47" t="str">
        <f>IF(B1546="",N1545,B1546)</f>
        <v>Valemont Private SA</v>
      </c>
    </row>
    <row r="1547" spans="1:14" ht="15.75" x14ac:dyDescent="0.5">
      <c r="A1547" s="7"/>
      <c r="B1547" s="26"/>
      <c r="C1547" s="26"/>
      <c r="D1547" s="12">
        <v>1789.26</v>
      </c>
      <c r="E1547" s="13" t="s">
        <v>1613</v>
      </c>
      <c r="F1547" s="27">
        <v>45699</v>
      </c>
      <c r="G1547" s="27">
        <v>45685</v>
      </c>
      <c r="H1547" s="14">
        <v>241786.34</v>
      </c>
      <c r="I1547" s="15">
        <v>1</v>
      </c>
      <c r="J1547" s="13" t="s">
        <v>309</v>
      </c>
      <c r="K1547" s="36">
        <f>D1547*VLOOKUP(L1547,Assumptions!$B$5:$C$11,2,FALSE)</f>
        <v>61.371617999999998</v>
      </c>
      <c r="L1547" s="39" t="s">
        <v>4889</v>
      </c>
      <c r="M1547" s="46">
        <f>DATE(YEAR(F1547),MONTH(F1547),1)</f>
        <v>45689</v>
      </c>
      <c r="N1547" s="47" t="str">
        <f>IF(B1547="",N1546,B1547)</f>
        <v>Valemont Private SA</v>
      </c>
    </row>
    <row r="1548" spans="1:14" ht="15.75" x14ac:dyDescent="0.5">
      <c r="A1548" s="7"/>
      <c r="B1548" s="26"/>
      <c r="C1548" s="26"/>
      <c r="D1548" s="12">
        <v>2462.12</v>
      </c>
      <c r="E1548" s="13" t="s">
        <v>1610</v>
      </c>
      <c r="F1548" s="27">
        <v>45711</v>
      </c>
      <c r="G1548" s="27">
        <v>45691</v>
      </c>
      <c r="H1548" s="14">
        <v>208493.61</v>
      </c>
      <c r="I1548" s="15">
        <v>1</v>
      </c>
      <c r="J1548" s="13" t="s">
        <v>311</v>
      </c>
      <c r="K1548" s="36">
        <f>D1548*VLOOKUP(L1548,Assumptions!$B$5:$C$11,2,FALSE)</f>
        <v>84.450715999999986</v>
      </c>
      <c r="L1548" s="39" t="s">
        <v>4889</v>
      </c>
      <c r="M1548" s="46">
        <f>DATE(YEAR(F1548),MONTH(F1548),1)</f>
        <v>45689</v>
      </c>
      <c r="N1548" s="47" t="str">
        <f>IF(B1548="",N1547,B1548)</f>
        <v>Valemont Private SA</v>
      </c>
    </row>
    <row r="1549" spans="1:14" ht="15.75" x14ac:dyDescent="0.5">
      <c r="A1549" s="7"/>
      <c r="B1549" s="26"/>
      <c r="C1549" s="26"/>
      <c r="D1549" s="12">
        <v>1874.34</v>
      </c>
      <c r="E1549" s="13" t="s">
        <v>1611</v>
      </c>
      <c r="F1549" s="27">
        <v>45711</v>
      </c>
      <c r="G1549" s="27">
        <v>45691</v>
      </c>
      <c r="H1549" s="14">
        <v>186043.69</v>
      </c>
      <c r="I1549" s="15">
        <v>1</v>
      </c>
      <c r="J1549" s="13" t="s">
        <v>310</v>
      </c>
      <c r="K1549" s="36">
        <f>D1549*VLOOKUP(L1549,Assumptions!$B$5:$C$11,2,FALSE)</f>
        <v>64.289861999999985</v>
      </c>
      <c r="L1549" s="39" t="s">
        <v>4889</v>
      </c>
      <c r="M1549" s="46">
        <f>DATE(YEAR(F1549),MONTH(F1549),1)</f>
        <v>45689</v>
      </c>
      <c r="N1549" s="47" t="str">
        <f>IF(B1549="",N1548,B1549)</f>
        <v>Valemont Private SA</v>
      </c>
    </row>
    <row r="1550" spans="1:14" ht="15.75" x14ac:dyDescent="0.5">
      <c r="A1550" s="7"/>
      <c r="B1550" s="26"/>
      <c r="C1550" s="26"/>
      <c r="D1550" s="12">
        <v>2018.29</v>
      </c>
      <c r="E1550" s="13" t="s">
        <v>1613</v>
      </c>
      <c r="F1550" s="27">
        <v>45711</v>
      </c>
      <c r="G1550" s="27">
        <v>45691</v>
      </c>
      <c r="H1550" s="14">
        <v>206181.86</v>
      </c>
      <c r="I1550" s="15">
        <v>1</v>
      </c>
      <c r="J1550" s="13" t="s">
        <v>309</v>
      </c>
      <c r="K1550" s="36">
        <f>D1550*VLOOKUP(L1550,Assumptions!$B$5:$C$11,2,FALSE)</f>
        <v>69.227346999999995</v>
      </c>
      <c r="L1550" s="39" t="s">
        <v>4889</v>
      </c>
      <c r="M1550" s="46">
        <f>DATE(YEAR(F1550),MONTH(F1550),1)</f>
        <v>45689</v>
      </c>
      <c r="N1550" s="47" t="str">
        <f>IF(B1550="",N1549,B1550)</f>
        <v>Valemont Private SA</v>
      </c>
    </row>
    <row r="1551" spans="1:14" ht="15.75" x14ac:dyDescent="0.5">
      <c r="A1551" s="7"/>
      <c r="B1551" s="26"/>
      <c r="C1551" s="26"/>
      <c r="D1551" s="12">
        <v>2682.39</v>
      </c>
      <c r="E1551" s="13" t="s">
        <v>1612</v>
      </c>
      <c r="F1551" s="27">
        <v>45711</v>
      </c>
      <c r="G1551" s="27">
        <v>45691</v>
      </c>
      <c r="H1551" s="14">
        <v>216110.33</v>
      </c>
      <c r="I1551" s="15">
        <v>1</v>
      </c>
      <c r="J1551" s="13" t="s">
        <v>318</v>
      </c>
      <c r="K1551" s="36">
        <f>D1551*VLOOKUP(L1551,Assumptions!$B$5:$C$11,2,FALSE)</f>
        <v>92.005976999999987</v>
      </c>
      <c r="L1551" s="39" t="s">
        <v>4889</v>
      </c>
      <c r="M1551" s="46">
        <f>DATE(YEAR(F1551),MONTH(F1551),1)</f>
        <v>45689</v>
      </c>
      <c r="N1551" s="47" t="str">
        <f>IF(B1551="",N1550,B1551)</f>
        <v>Valemont Private SA</v>
      </c>
    </row>
    <row r="1552" spans="1:14" ht="15.75" x14ac:dyDescent="0.5">
      <c r="A1552" s="7"/>
      <c r="B1552" s="26"/>
      <c r="C1552" s="26"/>
      <c r="D1552" s="12">
        <v>29500.61</v>
      </c>
      <c r="E1552" s="13" t="s">
        <v>1614</v>
      </c>
      <c r="F1552" s="27">
        <v>45768</v>
      </c>
      <c r="G1552" s="27">
        <v>45691</v>
      </c>
      <c r="H1552" s="14">
        <v>226867.39</v>
      </c>
      <c r="I1552" s="15">
        <v>3</v>
      </c>
      <c r="J1552" s="13" t="s">
        <v>300</v>
      </c>
      <c r="K1552" s="36">
        <f>D1552*VLOOKUP(L1552,Assumptions!$B$5:$C$11,2,FALSE)</f>
        <v>1011.8709229999999</v>
      </c>
      <c r="L1552" s="39" t="s">
        <v>4889</v>
      </c>
      <c r="M1552" s="46">
        <f>DATE(YEAR(F1552),MONTH(F1552),1)</f>
        <v>45748</v>
      </c>
      <c r="N1552" s="47" t="str">
        <f>IF(B1552="",N1551,B1552)</f>
        <v>Valemont Private SA</v>
      </c>
    </row>
    <row r="1553" spans="1:14" ht="15.75" x14ac:dyDescent="0.5">
      <c r="A1553" s="7"/>
      <c r="B1553" s="26"/>
      <c r="C1553" s="26"/>
      <c r="D1553" s="12">
        <v>24972.19</v>
      </c>
      <c r="E1553" s="13" t="s">
        <v>1615</v>
      </c>
      <c r="F1553" s="27">
        <v>45768</v>
      </c>
      <c r="G1553" s="27">
        <v>45691</v>
      </c>
      <c r="H1553" s="14">
        <v>198786.25</v>
      </c>
      <c r="I1553" s="15">
        <v>1</v>
      </c>
      <c r="J1553" s="13" t="s">
        <v>311</v>
      </c>
      <c r="K1553" s="36">
        <f>D1553*VLOOKUP(L1553,Assumptions!$B$5:$C$11,2,FALSE)</f>
        <v>856.54611699999987</v>
      </c>
      <c r="L1553" s="39" t="s">
        <v>4889</v>
      </c>
      <c r="M1553" s="46">
        <f>DATE(YEAR(F1553),MONTH(F1553),1)</f>
        <v>45748</v>
      </c>
      <c r="N1553" s="47" t="str">
        <f>IF(B1553="",N1552,B1553)</f>
        <v>Valemont Private SA</v>
      </c>
    </row>
    <row r="1554" spans="1:14" ht="15.75" x14ac:dyDescent="0.5">
      <c r="A1554" s="7"/>
      <c r="B1554" s="26"/>
      <c r="C1554" s="26"/>
      <c r="D1554" s="12">
        <v>24849.360000000001</v>
      </c>
      <c r="E1554" s="13" t="s">
        <v>1616</v>
      </c>
      <c r="F1554" s="27">
        <v>45768</v>
      </c>
      <c r="G1554" s="27">
        <v>45691</v>
      </c>
      <c r="H1554" s="14">
        <v>237859.3</v>
      </c>
      <c r="I1554" s="15">
        <v>1</v>
      </c>
      <c r="J1554" s="13" t="s">
        <v>310</v>
      </c>
      <c r="K1554" s="36">
        <f>D1554*VLOOKUP(L1554,Assumptions!$B$5:$C$11,2,FALSE)</f>
        <v>852.33304799999996</v>
      </c>
      <c r="L1554" s="39" t="s">
        <v>4889</v>
      </c>
      <c r="M1554" s="46">
        <f>DATE(YEAR(F1554),MONTH(F1554),1)</f>
        <v>45748</v>
      </c>
      <c r="N1554" s="47" t="str">
        <f>IF(B1554="",N1553,B1554)</f>
        <v>Valemont Private SA</v>
      </c>
    </row>
    <row r="1555" spans="1:14" ht="15.75" x14ac:dyDescent="0.5">
      <c r="A1555" s="7"/>
      <c r="B1555" s="26"/>
      <c r="C1555" s="26"/>
      <c r="D1555" s="12">
        <v>22619.16</v>
      </c>
      <c r="E1555" s="13" t="s">
        <v>1617</v>
      </c>
      <c r="F1555" s="27">
        <v>45768</v>
      </c>
      <c r="G1555" s="27">
        <v>45691</v>
      </c>
      <c r="H1555" s="14">
        <v>218272.6</v>
      </c>
      <c r="I1555" s="15">
        <v>1</v>
      </c>
      <c r="J1555" s="13" t="s">
        <v>318</v>
      </c>
      <c r="K1555" s="36">
        <f>D1555*VLOOKUP(L1555,Assumptions!$B$5:$C$11,2,FALSE)</f>
        <v>775.83718799999997</v>
      </c>
      <c r="L1555" s="39" t="s">
        <v>4889</v>
      </c>
      <c r="M1555" s="46">
        <f>DATE(YEAR(F1555),MONTH(F1555),1)</f>
        <v>45748</v>
      </c>
      <c r="N1555" s="47" t="str">
        <f>IF(B1555="",N1554,B1555)</f>
        <v>Valemont Private SA</v>
      </c>
    </row>
    <row r="1556" spans="1:14" ht="15.75" x14ac:dyDescent="0.5">
      <c r="A1556" s="7"/>
      <c r="B1556" s="26"/>
      <c r="C1556" s="26"/>
      <c r="D1556" s="12">
        <v>28750.79</v>
      </c>
      <c r="E1556" s="13" t="s">
        <v>1618</v>
      </c>
      <c r="F1556" s="27">
        <v>45768</v>
      </c>
      <c r="G1556" s="27">
        <v>45691</v>
      </c>
      <c r="H1556" s="14">
        <v>258526.62</v>
      </c>
      <c r="I1556" s="15">
        <v>1</v>
      </c>
      <c r="J1556" s="13" t="s">
        <v>309</v>
      </c>
      <c r="K1556" s="36">
        <f>D1556*VLOOKUP(L1556,Assumptions!$B$5:$C$11,2,FALSE)</f>
        <v>986.15209699999991</v>
      </c>
      <c r="L1556" s="39" t="s">
        <v>4889</v>
      </c>
      <c r="M1556" s="46">
        <f>DATE(YEAR(F1556),MONTH(F1556),1)</f>
        <v>45748</v>
      </c>
      <c r="N1556" s="47" t="str">
        <f>IF(B1556="",N1555,B1556)</f>
        <v>Valemont Private SA</v>
      </c>
    </row>
    <row r="1557" spans="1:14" ht="15.75" x14ac:dyDescent="0.5">
      <c r="A1557" s="7"/>
      <c r="B1557" s="26"/>
      <c r="C1557" s="26"/>
      <c r="D1557" s="12">
        <v>266.83</v>
      </c>
      <c r="E1557" s="13" t="s">
        <v>1617</v>
      </c>
      <c r="F1557" s="27">
        <v>45754</v>
      </c>
      <c r="G1557" s="27">
        <v>45691</v>
      </c>
      <c r="H1557" s="14">
        <v>222943.97</v>
      </c>
      <c r="I1557" s="15">
        <v>1</v>
      </c>
      <c r="J1557" s="13" t="s">
        <v>318</v>
      </c>
      <c r="K1557" s="36">
        <f>D1557*VLOOKUP(L1557,Assumptions!$B$5:$C$11,2,FALSE)</f>
        <v>9.1522689999999987</v>
      </c>
      <c r="L1557" s="39" t="s">
        <v>4889</v>
      </c>
      <c r="M1557" s="46">
        <f>DATE(YEAR(F1557),MONTH(F1557),1)</f>
        <v>45748</v>
      </c>
      <c r="N1557" s="47" t="str">
        <f>IF(B1557="",N1556,B1557)</f>
        <v>Valemont Private SA</v>
      </c>
    </row>
    <row r="1558" spans="1:14" ht="15.75" x14ac:dyDescent="0.5">
      <c r="A1558" s="7"/>
      <c r="B1558" s="26"/>
      <c r="C1558" s="26"/>
      <c r="D1558" s="12">
        <v>412.97</v>
      </c>
      <c r="E1558" s="13" t="s">
        <v>1618</v>
      </c>
      <c r="F1558" s="27">
        <v>45754</v>
      </c>
      <c r="G1558" s="27">
        <v>45691</v>
      </c>
      <c r="H1558" s="14">
        <v>187223.98</v>
      </c>
      <c r="I1558" s="15">
        <v>1</v>
      </c>
      <c r="J1558" s="13" t="s">
        <v>309</v>
      </c>
      <c r="K1558" s="36">
        <f>D1558*VLOOKUP(L1558,Assumptions!$B$5:$C$11,2,FALSE)</f>
        <v>14.164871</v>
      </c>
      <c r="L1558" s="39" t="s">
        <v>4889</v>
      </c>
      <c r="M1558" s="46">
        <f>DATE(YEAR(F1558),MONTH(F1558),1)</f>
        <v>45748</v>
      </c>
      <c r="N1558" s="47" t="str">
        <f>IF(B1558="",N1557,B1558)</f>
        <v>Valemont Private SA</v>
      </c>
    </row>
    <row r="1559" spans="1:14" ht="15.75" x14ac:dyDescent="0.5">
      <c r="A1559" s="7"/>
      <c r="B1559" s="26"/>
      <c r="C1559" s="26"/>
      <c r="D1559" s="12">
        <v>26.58</v>
      </c>
      <c r="E1559" s="13" t="s">
        <v>1612</v>
      </c>
      <c r="F1559" s="27">
        <v>45712</v>
      </c>
      <c r="G1559" s="27">
        <v>45691</v>
      </c>
      <c r="H1559" s="14">
        <v>203709.96</v>
      </c>
      <c r="I1559" s="15">
        <v>1</v>
      </c>
      <c r="J1559" s="13" t="s">
        <v>318</v>
      </c>
      <c r="K1559" s="36">
        <f>D1559*VLOOKUP(L1559,Assumptions!$B$5:$C$11,2,FALSE)</f>
        <v>0.91169399999999989</v>
      </c>
      <c r="L1559" s="39" t="s">
        <v>4889</v>
      </c>
      <c r="M1559" s="46">
        <f>DATE(YEAR(F1559),MONTH(F1559),1)</f>
        <v>45689</v>
      </c>
      <c r="N1559" s="47" t="str">
        <f>IF(B1559="",N1558,B1559)</f>
        <v>Valemont Private SA</v>
      </c>
    </row>
    <row r="1560" spans="1:14" ht="15.75" x14ac:dyDescent="0.5">
      <c r="A1560" s="7"/>
      <c r="B1560" s="26"/>
      <c r="C1560" s="26"/>
      <c r="D1560" s="12">
        <v>27.84</v>
      </c>
      <c r="E1560" s="13" t="s">
        <v>1613</v>
      </c>
      <c r="F1560" s="27">
        <v>45712</v>
      </c>
      <c r="G1560" s="27">
        <v>45691</v>
      </c>
      <c r="H1560" s="14">
        <v>199551.96</v>
      </c>
      <c r="I1560" s="15">
        <v>1</v>
      </c>
      <c r="J1560" s="13" t="s">
        <v>309</v>
      </c>
      <c r="K1560" s="36">
        <f>D1560*VLOOKUP(L1560,Assumptions!$B$5:$C$11,2,FALSE)</f>
        <v>0.95491199999999987</v>
      </c>
      <c r="L1560" s="39" t="s">
        <v>4889</v>
      </c>
      <c r="M1560" s="46">
        <f>DATE(YEAR(F1560),MONTH(F1560),1)</f>
        <v>45689</v>
      </c>
      <c r="N1560" s="47" t="str">
        <f>IF(B1560="",N1559,B1560)</f>
        <v>Valemont Private SA</v>
      </c>
    </row>
    <row r="1561" spans="1:14" ht="15.75" x14ac:dyDescent="0.5">
      <c r="A1561" s="7"/>
      <c r="B1561" s="26"/>
      <c r="C1561" s="26"/>
      <c r="D1561" s="12">
        <v>2194.29</v>
      </c>
      <c r="E1561" s="13" t="s">
        <v>1619</v>
      </c>
      <c r="F1561" s="27">
        <v>45782</v>
      </c>
      <c r="G1561" s="27">
        <v>45691</v>
      </c>
      <c r="H1561" s="14">
        <v>198455.98</v>
      </c>
      <c r="I1561" s="15">
        <v>1</v>
      </c>
      <c r="J1561" s="13" t="s">
        <v>311</v>
      </c>
      <c r="K1561" s="36">
        <f>D1561*VLOOKUP(L1561,Assumptions!$B$5:$C$11,2,FALSE)</f>
        <v>75.264146999999994</v>
      </c>
      <c r="L1561" s="39" t="s">
        <v>4889</v>
      </c>
      <c r="M1561" s="46">
        <f>DATE(YEAR(F1561),MONTH(F1561),1)</f>
        <v>45778</v>
      </c>
      <c r="N1561" s="47" t="str">
        <f>IF(B1561="",N1560,B1561)</f>
        <v>Valemont Private SA</v>
      </c>
    </row>
    <row r="1562" spans="1:14" ht="15.75" x14ac:dyDescent="0.5">
      <c r="A1562" s="7"/>
      <c r="B1562" s="26"/>
      <c r="C1562" s="26"/>
      <c r="D1562" s="12">
        <v>3206.57</v>
      </c>
      <c r="E1562" s="13" t="s">
        <v>1620</v>
      </c>
      <c r="F1562" s="27">
        <v>45782</v>
      </c>
      <c r="G1562" s="27">
        <v>45691</v>
      </c>
      <c r="H1562" s="14">
        <v>219455.01</v>
      </c>
      <c r="I1562" s="15">
        <v>1</v>
      </c>
      <c r="J1562" s="13" t="s">
        <v>310</v>
      </c>
      <c r="K1562" s="36">
        <f>D1562*VLOOKUP(L1562,Assumptions!$B$5:$C$11,2,FALSE)</f>
        <v>109.98535099999999</v>
      </c>
      <c r="L1562" s="39" t="s">
        <v>4889</v>
      </c>
      <c r="M1562" s="46">
        <f>DATE(YEAR(F1562),MONTH(F1562),1)</f>
        <v>45778</v>
      </c>
      <c r="N1562" s="47" t="str">
        <f>IF(B1562="",N1561,B1562)</f>
        <v>Valemont Private SA</v>
      </c>
    </row>
    <row r="1563" spans="1:14" ht="15.75" x14ac:dyDescent="0.5">
      <c r="A1563" s="7"/>
      <c r="B1563" s="26"/>
      <c r="C1563" s="26"/>
      <c r="D1563" s="12">
        <v>2412.7399999999998</v>
      </c>
      <c r="E1563" s="13" t="s">
        <v>1621</v>
      </c>
      <c r="F1563" s="27">
        <v>45782</v>
      </c>
      <c r="G1563" s="27">
        <v>45691</v>
      </c>
      <c r="H1563" s="14">
        <v>175366.26</v>
      </c>
      <c r="I1563" s="15">
        <v>1</v>
      </c>
      <c r="J1563" s="13" t="s">
        <v>309</v>
      </c>
      <c r="K1563" s="36">
        <f>D1563*VLOOKUP(L1563,Assumptions!$B$5:$C$11,2,FALSE)</f>
        <v>82.756981999999979</v>
      </c>
      <c r="L1563" s="39" t="s">
        <v>4889</v>
      </c>
      <c r="M1563" s="46">
        <f>DATE(YEAR(F1563),MONTH(F1563),1)</f>
        <v>45778</v>
      </c>
      <c r="N1563" s="47" t="str">
        <f>IF(B1563="",N1562,B1563)</f>
        <v>Valemont Private SA</v>
      </c>
    </row>
    <row r="1564" spans="1:14" ht="15.75" x14ac:dyDescent="0.5">
      <c r="A1564" s="7"/>
      <c r="B1564" s="26"/>
      <c r="C1564" s="26"/>
      <c r="D1564" s="12">
        <v>2941.79</v>
      </c>
      <c r="E1564" s="13" t="s">
        <v>1622</v>
      </c>
      <c r="F1564" s="27">
        <v>45782</v>
      </c>
      <c r="G1564" s="27">
        <v>45691</v>
      </c>
      <c r="H1564" s="14">
        <v>284555.92</v>
      </c>
      <c r="I1564" s="15">
        <v>1</v>
      </c>
      <c r="J1564" s="13" t="s">
        <v>318</v>
      </c>
      <c r="K1564" s="36">
        <f>D1564*VLOOKUP(L1564,Assumptions!$B$5:$C$11,2,FALSE)</f>
        <v>100.90339699999998</v>
      </c>
      <c r="L1564" s="39" t="s">
        <v>4889</v>
      </c>
      <c r="M1564" s="46">
        <f>DATE(YEAR(F1564),MONTH(F1564),1)</f>
        <v>45778</v>
      </c>
      <c r="N1564" s="47" t="str">
        <f>IF(B1564="",N1563,B1564)</f>
        <v>Valemont Private SA</v>
      </c>
    </row>
    <row r="1565" spans="1:14" ht="15.75" x14ac:dyDescent="0.5">
      <c r="A1565" s="7"/>
      <c r="B1565" s="26"/>
      <c r="C1565" s="26"/>
      <c r="D1565" s="12">
        <v>26385.55</v>
      </c>
      <c r="E1565" s="13" t="s">
        <v>1623</v>
      </c>
      <c r="F1565" s="27">
        <v>45807</v>
      </c>
      <c r="G1565" s="27">
        <v>45791</v>
      </c>
      <c r="H1565" s="14">
        <v>261963.32</v>
      </c>
      <c r="I1565" s="15">
        <v>1</v>
      </c>
      <c r="J1565" s="13" t="s">
        <v>300</v>
      </c>
      <c r="K1565" s="36">
        <f>D1565*VLOOKUP(L1565,Assumptions!$B$5:$C$11,2,FALSE)</f>
        <v>905.02436499999988</v>
      </c>
      <c r="L1565" s="39" t="s">
        <v>4889</v>
      </c>
      <c r="M1565" s="46">
        <f>DATE(YEAR(F1565),MONTH(F1565),1)</f>
        <v>45778</v>
      </c>
      <c r="N1565" s="47" t="str">
        <f>IF(B1565="",N1564,B1565)</f>
        <v>Valemont Private SA</v>
      </c>
    </row>
    <row r="1566" spans="1:14" ht="15.75" x14ac:dyDescent="0.5">
      <c r="A1566" s="7"/>
      <c r="B1566" s="26"/>
      <c r="C1566" s="26"/>
      <c r="D1566" s="12">
        <v>42433.45</v>
      </c>
      <c r="E1566" s="13" t="s">
        <v>1623</v>
      </c>
      <c r="F1566" s="27">
        <v>45807</v>
      </c>
      <c r="G1566" s="27">
        <v>45791</v>
      </c>
      <c r="H1566" s="14">
        <v>225843.26</v>
      </c>
      <c r="I1566" s="15">
        <v>1</v>
      </c>
      <c r="J1566" s="13" t="s">
        <v>300</v>
      </c>
      <c r="K1566" s="36">
        <f>D1566*VLOOKUP(L1566,Assumptions!$B$5:$C$11,2,FALSE)</f>
        <v>1455.4673349999998</v>
      </c>
      <c r="L1566" s="39" t="s">
        <v>4889</v>
      </c>
      <c r="M1566" s="46">
        <f>DATE(YEAR(F1566),MONTH(F1566),1)</f>
        <v>45778</v>
      </c>
      <c r="N1566" s="47" t="str">
        <f>IF(B1566="",N1565,B1566)</f>
        <v>Valemont Private SA</v>
      </c>
    </row>
    <row r="1567" spans="1:14" ht="15.75" x14ac:dyDescent="0.5">
      <c r="A1567" s="7"/>
      <c r="B1567" s="26"/>
      <c r="C1567" s="26"/>
      <c r="D1567" s="12">
        <v>28238.58</v>
      </c>
      <c r="E1567" s="13" t="s">
        <v>1624</v>
      </c>
      <c r="F1567" s="27">
        <v>45807</v>
      </c>
      <c r="G1567" s="27">
        <v>45791</v>
      </c>
      <c r="H1567" s="14">
        <v>224655.95</v>
      </c>
      <c r="I1567" s="15">
        <v>22</v>
      </c>
      <c r="J1567" s="13" t="s">
        <v>305</v>
      </c>
      <c r="K1567" s="36">
        <f>D1567*VLOOKUP(L1567,Assumptions!$B$5:$C$11,2,FALSE)</f>
        <v>968.58329400000002</v>
      </c>
      <c r="L1567" s="39" t="s">
        <v>4889</v>
      </c>
      <c r="M1567" s="46">
        <f>DATE(YEAR(F1567),MONTH(F1567),1)</f>
        <v>45778</v>
      </c>
      <c r="N1567" s="47" t="str">
        <f>IF(B1567="",N1566,B1567)</f>
        <v>Valemont Private SA</v>
      </c>
    </row>
    <row r="1568" spans="1:14" ht="15.75" x14ac:dyDescent="0.5">
      <c r="A1568" s="7"/>
      <c r="B1568" s="26"/>
      <c r="C1568" s="26"/>
      <c r="D1568" s="12">
        <v>26293.759999999998</v>
      </c>
      <c r="E1568" s="13" t="s">
        <v>1625</v>
      </c>
      <c r="F1568" s="27">
        <v>45807</v>
      </c>
      <c r="G1568" s="27">
        <v>45791</v>
      </c>
      <c r="H1568" s="14">
        <v>177510.18</v>
      </c>
      <c r="I1568" s="15">
        <v>1</v>
      </c>
      <c r="J1568" s="13" t="s">
        <v>304</v>
      </c>
      <c r="K1568" s="36">
        <f>D1568*VLOOKUP(L1568,Assumptions!$B$5:$C$11,2,FALSE)</f>
        <v>901.87596799999983</v>
      </c>
      <c r="L1568" s="39" t="s">
        <v>4889</v>
      </c>
      <c r="M1568" s="46">
        <f>DATE(YEAR(F1568),MONTH(F1568),1)</f>
        <v>45778</v>
      </c>
      <c r="N1568" s="47" t="str">
        <f>IF(B1568="",N1567,B1568)</f>
        <v>Valemont Private SA</v>
      </c>
    </row>
    <row r="1569" spans="1:14" ht="15.75" x14ac:dyDescent="0.5">
      <c r="A1569" s="7"/>
      <c r="B1569" s="26"/>
      <c r="C1569" s="26"/>
      <c r="D1569" s="12">
        <v>41730.639999999999</v>
      </c>
      <c r="E1569" s="13" t="s">
        <v>1623</v>
      </c>
      <c r="F1569" s="27">
        <v>45807</v>
      </c>
      <c r="G1569" s="27">
        <v>45791</v>
      </c>
      <c r="H1569" s="14">
        <v>260890.63</v>
      </c>
      <c r="I1569" s="15">
        <v>3</v>
      </c>
      <c r="J1569" s="13" t="s">
        <v>300</v>
      </c>
      <c r="K1569" s="36">
        <f>D1569*VLOOKUP(L1569,Assumptions!$B$5:$C$11,2,FALSE)</f>
        <v>1431.3609519999998</v>
      </c>
      <c r="L1569" s="39" t="s">
        <v>4889</v>
      </c>
      <c r="M1569" s="46">
        <f>DATE(YEAR(F1569),MONTH(F1569),1)</f>
        <v>45778</v>
      </c>
      <c r="N1569" s="47" t="str">
        <f>IF(B1569="",N1568,B1569)</f>
        <v>Valemont Private SA</v>
      </c>
    </row>
    <row r="1570" spans="1:14" ht="15.75" x14ac:dyDescent="0.5">
      <c r="A1570" s="7"/>
      <c r="B1570" s="26"/>
      <c r="C1570" s="26"/>
      <c r="D1570" s="12">
        <v>44998.07</v>
      </c>
      <c r="E1570" s="13" t="s">
        <v>1623</v>
      </c>
      <c r="F1570" s="27">
        <v>45807</v>
      </c>
      <c r="G1570" s="27">
        <v>45791</v>
      </c>
      <c r="H1570" s="14">
        <v>223650.92</v>
      </c>
      <c r="I1570" s="15">
        <v>1</v>
      </c>
      <c r="J1570" s="13" t="s">
        <v>300</v>
      </c>
      <c r="K1570" s="36">
        <f>D1570*VLOOKUP(L1570,Assumptions!$B$5:$C$11,2,FALSE)</f>
        <v>1543.4338009999999</v>
      </c>
      <c r="L1570" s="39" t="s">
        <v>4889</v>
      </c>
      <c r="M1570" s="46">
        <f>DATE(YEAR(F1570),MONTH(F1570),1)</f>
        <v>45778</v>
      </c>
      <c r="N1570" s="47" t="str">
        <f>IF(B1570="",N1569,B1570)</f>
        <v>Valemont Private SA</v>
      </c>
    </row>
    <row r="1571" spans="1:14" ht="15.75" x14ac:dyDescent="0.5">
      <c r="A1571" s="7"/>
      <c r="B1571" s="26"/>
      <c r="C1571" s="26"/>
      <c r="D1571" s="12">
        <v>45374.59</v>
      </c>
      <c r="E1571" s="13" t="s">
        <v>1623</v>
      </c>
      <c r="F1571" s="27">
        <v>45807</v>
      </c>
      <c r="G1571" s="27">
        <v>45791</v>
      </c>
      <c r="H1571" s="14">
        <v>243435.08</v>
      </c>
      <c r="I1571" s="15">
        <v>1</v>
      </c>
      <c r="J1571" s="13" t="s">
        <v>300</v>
      </c>
      <c r="K1571" s="36">
        <f>D1571*VLOOKUP(L1571,Assumptions!$B$5:$C$11,2,FALSE)</f>
        <v>1556.3484369999996</v>
      </c>
      <c r="L1571" s="39" t="s">
        <v>4889</v>
      </c>
      <c r="M1571" s="46">
        <f>DATE(YEAR(F1571),MONTH(F1571),1)</f>
        <v>45778</v>
      </c>
      <c r="N1571" s="47" t="str">
        <f>IF(B1571="",N1570,B1571)</f>
        <v>Valemont Private SA</v>
      </c>
    </row>
    <row r="1572" spans="1:14" ht="15.75" x14ac:dyDescent="0.5">
      <c r="A1572" s="7"/>
      <c r="B1572" s="26"/>
      <c r="C1572" s="26"/>
      <c r="D1572" s="12">
        <v>33644.769999999997</v>
      </c>
      <c r="E1572" s="13" t="s">
        <v>1623</v>
      </c>
      <c r="F1572" s="27">
        <v>45807</v>
      </c>
      <c r="G1572" s="27">
        <v>45791</v>
      </c>
      <c r="H1572" s="14">
        <v>290644.71000000002</v>
      </c>
      <c r="I1572" s="15">
        <v>1</v>
      </c>
      <c r="J1572" s="13" t="s">
        <v>300</v>
      </c>
      <c r="K1572" s="36">
        <f>D1572*VLOOKUP(L1572,Assumptions!$B$5:$C$11,2,FALSE)</f>
        <v>1154.0156109999998</v>
      </c>
      <c r="L1572" s="39" t="s">
        <v>4889</v>
      </c>
      <c r="M1572" s="46">
        <f>DATE(YEAR(F1572),MONTH(F1572),1)</f>
        <v>45778</v>
      </c>
      <c r="N1572" s="47" t="str">
        <f>IF(B1572="",N1571,B1572)</f>
        <v>Valemont Private SA</v>
      </c>
    </row>
    <row r="1573" spans="1:14" ht="15.75" x14ac:dyDescent="0.5">
      <c r="A1573" s="7"/>
      <c r="B1573" s="26"/>
      <c r="C1573" s="26"/>
      <c r="D1573" s="12">
        <v>42869.2</v>
      </c>
      <c r="E1573" s="13" t="s">
        <v>1624</v>
      </c>
      <c r="F1573" s="27">
        <v>45807</v>
      </c>
      <c r="G1573" s="27">
        <v>45791</v>
      </c>
      <c r="H1573" s="14">
        <v>253607.01</v>
      </c>
      <c r="I1573" s="15">
        <v>10</v>
      </c>
      <c r="J1573" s="13" t="s">
        <v>305</v>
      </c>
      <c r="K1573" s="36">
        <f>D1573*VLOOKUP(L1573,Assumptions!$B$5:$C$11,2,FALSE)</f>
        <v>1470.4135599999997</v>
      </c>
      <c r="L1573" s="39" t="s">
        <v>4889</v>
      </c>
      <c r="M1573" s="46">
        <f>DATE(YEAR(F1573),MONTH(F1573),1)</f>
        <v>45778</v>
      </c>
      <c r="N1573" s="47" t="str">
        <f>IF(B1573="",N1572,B1573)</f>
        <v>Valemont Private SA</v>
      </c>
    </row>
    <row r="1574" spans="1:14" ht="15.75" x14ac:dyDescent="0.5">
      <c r="A1574" s="7"/>
      <c r="B1574" s="26"/>
      <c r="C1574" s="26"/>
      <c r="D1574" s="12">
        <v>40515.32</v>
      </c>
      <c r="E1574" s="13" t="s">
        <v>1625</v>
      </c>
      <c r="F1574" s="27">
        <v>45807</v>
      </c>
      <c r="G1574" s="27">
        <v>45791</v>
      </c>
      <c r="H1574" s="14">
        <v>271365.36</v>
      </c>
      <c r="I1574" s="15">
        <v>1</v>
      </c>
      <c r="J1574" s="13" t="s">
        <v>304</v>
      </c>
      <c r="K1574" s="36">
        <f>D1574*VLOOKUP(L1574,Assumptions!$B$5:$C$11,2,FALSE)</f>
        <v>1389.6754759999999</v>
      </c>
      <c r="L1574" s="39" t="s">
        <v>4889</v>
      </c>
      <c r="M1574" s="46">
        <f>DATE(YEAR(F1574),MONTH(F1574),1)</f>
        <v>45778</v>
      </c>
      <c r="N1574" s="47" t="str">
        <f>IF(B1574="",N1573,B1574)</f>
        <v>Valemont Private SA</v>
      </c>
    </row>
    <row r="1575" spans="1:14" ht="15.75" x14ac:dyDescent="0.5">
      <c r="A1575" s="7"/>
      <c r="B1575" s="26"/>
      <c r="C1575" s="26"/>
      <c r="D1575" s="12">
        <v>35728.06</v>
      </c>
      <c r="E1575" s="13" t="s">
        <v>1623</v>
      </c>
      <c r="F1575" s="27">
        <v>45807</v>
      </c>
      <c r="G1575" s="27">
        <v>45791</v>
      </c>
      <c r="H1575" s="14">
        <v>195448.55</v>
      </c>
      <c r="I1575" s="15">
        <v>3</v>
      </c>
      <c r="J1575" s="13" t="s">
        <v>300</v>
      </c>
      <c r="K1575" s="36">
        <f>D1575*VLOOKUP(L1575,Assumptions!$B$5:$C$11,2,FALSE)</f>
        <v>1225.4724579999997</v>
      </c>
      <c r="L1575" s="39" t="s">
        <v>4889</v>
      </c>
      <c r="M1575" s="46">
        <f>DATE(YEAR(F1575),MONTH(F1575),1)</f>
        <v>45778</v>
      </c>
      <c r="N1575" s="47" t="str">
        <f>IF(B1575="",N1574,B1575)</f>
        <v>Valemont Private SA</v>
      </c>
    </row>
    <row r="1576" spans="1:14" ht="15.75" x14ac:dyDescent="0.5">
      <c r="A1576" s="7"/>
      <c r="B1576" s="25" t="s">
        <v>127</v>
      </c>
      <c r="C1576" s="25"/>
      <c r="D1576" s="14">
        <v>16996.39</v>
      </c>
      <c r="E1576" s="13" t="s">
        <v>1626</v>
      </c>
      <c r="F1576" s="27">
        <v>45670</v>
      </c>
      <c r="G1576" s="27">
        <v>45630</v>
      </c>
      <c r="H1576" s="14">
        <v>0</v>
      </c>
      <c r="I1576" s="15">
        <v>4</v>
      </c>
      <c r="J1576" s="13" t="s">
        <v>307</v>
      </c>
      <c r="K1576" s="36">
        <f>D1576*VLOOKUP(L1576,Assumptions!$B$5:$C$11,2,FALSE)</f>
        <v>16996.39</v>
      </c>
      <c r="L1576" s="39" t="s">
        <v>4883</v>
      </c>
      <c r="M1576" s="46">
        <f>DATE(YEAR(F1576),MONTH(F1576),1)</f>
        <v>45658</v>
      </c>
      <c r="N1576" s="47" t="str">
        <f>IF(B1576="",N1575,B1576)</f>
        <v>Fenwick Trust LLP</v>
      </c>
    </row>
    <row r="1577" spans="1:14" ht="15.75" x14ac:dyDescent="0.5">
      <c r="A1577" s="7"/>
      <c r="B1577" s="26"/>
      <c r="C1577" s="26"/>
      <c r="D1577" s="14">
        <v>16859.8</v>
      </c>
      <c r="E1577" s="13" t="s">
        <v>1627</v>
      </c>
      <c r="F1577" s="27">
        <v>45670</v>
      </c>
      <c r="G1577" s="27">
        <v>45630</v>
      </c>
      <c r="H1577" s="14">
        <v>0</v>
      </c>
      <c r="I1577" s="15">
        <v>19</v>
      </c>
      <c r="J1577" s="13" t="s">
        <v>301</v>
      </c>
      <c r="K1577" s="36">
        <f>D1577*VLOOKUP(L1577,Assumptions!$B$5:$C$11,2,FALSE)</f>
        <v>16859.8</v>
      </c>
      <c r="L1577" s="39" t="s">
        <v>4883</v>
      </c>
      <c r="M1577" s="46">
        <f>DATE(YEAR(F1577),MONTH(F1577),1)</f>
        <v>45658</v>
      </c>
      <c r="N1577" s="47" t="str">
        <f>IF(B1577="",N1576,B1577)</f>
        <v>Fenwick Trust LLP</v>
      </c>
    </row>
    <row r="1578" spans="1:14" ht="15.75" x14ac:dyDescent="0.5">
      <c r="A1578" s="7"/>
      <c r="B1578" s="26"/>
      <c r="C1578" s="26"/>
      <c r="D1578" s="14">
        <v>16564.98</v>
      </c>
      <c r="E1578" s="13" t="s">
        <v>1628</v>
      </c>
      <c r="F1578" s="27">
        <v>45670</v>
      </c>
      <c r="G1578" s="27">
        <v>45630</v>
      </c>
      <c r="H1578" s="14">
        <v>0</v>
      </c>
      <c r="I1578" s="15">
        <v>1</v>
      </c>
      <c r="J1578" s="13" t="s">
        <v>304</v>
      </c>
      <c r="K1578" s="36">
        <f>D1578*VLOOKUP(L1578,Assumptions!$B$5:$C$11,2,FALSE)</f>
        <v>16564.98</v>
      </c>
      <c r="L1578" s="39" t="s">
        <v>4883</v>
      </c>
      <c r="M1578" s="46">
        <f>DATE(YEAR(F1578),MONTH(F1578),1)</f>
        <v>45658</v>
      </c>
      <c r="N1578" s="47" t="str">
        <f>IF(B1578="",N1577,B1578)</f>
        <v>Fenwick Trust LLP</v>
      </c>
    </row>
    <row r="1579" spans="1:14" ht="15.75" x14ac:dyDescent="0.5">
      <c r="A1579" s="7"/>
      <c r="B1579" s="26"/>
      <c r="C1579" s="26"/>
      <c r="D1579" s="14">
        <v>10888.33</v>
      </c>
      <c r="E1579" s="13" t="s">
        <v>1629</v>
      </c>
      <c r="F1579" s="27">
        <v>45670</v>
      </c>
      <c r="G1579" s="27">
        <v>45630</v>
      </c>
      <c r="H1579" s="14">
        <v>0</v>
      </c>
      <c r="I1579" s="15">
        <v>30</v>
      </c>
      <c r="J1579" s="13" t="s">
        <v>305</v>
      </c>
      <c r="K1579" s="36">
        <f>D1579*VLOOKUP(L1579,Assumptions!$B$5:$C$11,2,FALSE)</f>
        <v>10888.33</v>
      </c>
      <c r="L1579" s="39" t="s">
        <v>4883</v>
      </c>
      <c r="M1579" s="46">
        <f>DATE(YEAR(F1579),MONTH(F1579),1)</f>
        <v>45658</v>
      </c>
      <c r="N1579" s="47" t="str">
        <f>IF(B1579="",N1578,B1579)</f>
        <v>Fenwick Trust LLP</v>
      </c>
    </row>
    <row r="1580" spans="1:14" ht="15.75" x14ac:dyDescent="0.5">
      <c r="A1580" s="7"/>
      <c r="B1580" s="25" t="s">
        <v>128</v>
      </c>
      <c r="C1580" s="25"/>
      <c r="D1580" s="14">
        <v>785.44</v>
      </c>
      <c r="E1580" s="13" t="s">
        <v>1630</v>
      </c>
      <c r="F1580" s="27">
        <v>45589</v>
      </c>
      <c r="G1580" s="27">
        <v>45579</v>
      </c>
      <c r="H1580" s="14">
        <v>0</v>
      </c>
      <c r="I1580" s="15">
        <v>1</v>
      </c>
      <c r="J1580" s="13" t="s">
        <v>303</v>
      </c>
      <c r="K1580" s="36">
        <f>D1580*VLOOKUP(L1580,Assumptions!$B$5:$C$11,2,FALSE)</f>
        <v>785.44</v>
      </c>
      <c r="L1580" s="39" t="s">
        <v>4883</v>
      </c>
      <c r="M1580" s="46">
        <f>DATE(YEAR(F1580),MONTH(F1580),1)</f>
        <v>45566</v>
      </c>
      <c r="N1580" s="47" t="str">
        <f>IF(B1580="",N1579,B1580)</f>
        <v>Ogilvy Resources Inc</v>
      </c>
    </row>
    <row r="1581" spans="1:14" ht="15.75" x14ac:dyDescent="0.5">
      <c r="A1581" s="7"/>
      <c r="B1581" s="25" t="s">
        <v>129</v>
      </c>
      <c r="C1581" s="25"/>
      <c r="D1581" s="14">
        <v>5185.71</v>
      </c>
      <c r="E1581" s="13" t="s">
        <v>1631</v>
      </c>
      <c r="F1581" s="27">
        <v>44249</v>
      </c>
      <c r="G1581" s="27">
        <v>44249</v>
      </c>
      <c r="H1581" s="14">
        <v>36565.71</v>
      </c>
      <c r="I1581" s="15">
        <v>1</v>
      </c>
      <c r="J1581" s="13" t="s">
        <v>301</v>
      </c>
      <c r="K1581" s="36">
        <f>D1581*VLOOKUP(L1581,Assumptions!$B$5:$C$11,2,FALSE)</f>
        <v>5185.71</v>
      </c>
      <c r="L1581" s="39" t="s">
        <v>4883</v>
      </c>
      <c r="M1581" s="46">
        <f>DATE(YEAR(F1581),MONTH(F1581),1)</f>
        <v>44228</v>
      </c>
      <c r="N1581" s="47" t="str">
        <f>IF(B1581="",N1580,B1581)</f>
        <v>Lancer Partners Inc</v>
      </c>
    </row>
    <row r="1582" spans="1:14" ht="15.75" x14ac:dyDescent="0.5">
      <c r="A1582" s="7"/>
      <c r="B1582" s="26"/>
      <c r="C1582" s="26"/>
      <c r="D1582" s="14">
        <v>6397.34</v>
      </c>
      <c r="E1582" s="13" t="s">
        <v>1632</v>
      </c>
      <c r="F1582" s="27">
        <v>44507</v>
      </c>
      <c r="G1582" s="27">
        <v>44326</v>
      </c>
      <c r="H1582" s="14">
        <v>40549.620000000003</v>
      </c>
      <c r="I1582" s="15">
        <v>2</v>
      </c>
      <c r="J1582" s="13" t="s">
        <v>300</v>
      </c>
      <c r="K1582" s="36">
        <f>D1582*VLOOKUP(L1582,Assumptions!$B$5:$C$11,2,FALSE)</f>
        <v>6397.34</v>
      </c>
      <c r="L1582" s="39" t="s">
        <v>4883</v>
      </c>
      <c r="M1582" s="46">
        <f>DATE(YEAR(F1582),MONTH(F1582),1)</f>
        <v>44501</v>
      </c>
      <c r="N1582" s="47" t="str">
        <f>IF(B1582="",N1581,B1582)</f>
        <v>Lancer Partners Inc</v>
      </c>
    </row>
    <row r="1583" spans="1:14" ht="15.75" x14ac:dyDescent="0.5">
      <c r="A1583" s="7"/>
      <c r="B1583" s="26"/>
      <c r="C1583" s="26"/>
      <c r="D1583" s="14">
        <v>6360.03</v>
      </c>
      <c r="E1583" s="13" t="s">
        <v>1633</v>
      </c>
      <c r="F1583" s="27">
        <v>44507</v>
      </c>
      <c r="G1583" s="27">
        <v>44326</v>
      </c>
      <c r="H1583" s="14">
        <v>28794.42</v>
      </c>
      <c r="I1583" s="15">
        <v>1</v>
      </c>
      <c r="J1583" s="13" t="s">
        <v>310</v>
      </c>
      <c r="K1583" s="36">
        <f>D1583*VLOOKUP(L1583,Assumptions!$B$5:$C$11,2,FALSE)</f>
        <v>6360.03</v>
      </c>
      <c r="L1583" s="39" t="s">
        <v>4883</v>
      </c>
      <c r="M1583" s="46">
        <f>DATE(YEAR(F1583),MONTH(F1583),1)</f>
        <v>44501</v>
      </c>
      <c r="N1583" s="47" t="str">
        <f>IF(B1583="",N1582,B1583)</f>
        <v>Lancer Partners Inc</v>
      </c>
    </row>
    <row r="1584" spans="1:14" ht="15.75" x14ac:dyDescent="0.5">
      <c r="A1584" s="7"/>
      <c r="B1584" s="26"/>
      <c r="C1584" s="26"/>
      <c r="D1584" s="14">
        <v>9970.4599999999991</v>
      </c>
      <c r="E1584" s="13" t="s">
        <v>1634</v>
      </c>
      <c r="F1584" s="27">
        <v>44507</v>
      </c>
      <c r="G1584" s="27">
        <v>44326</v>
      </c>
      <c r="H1584" s="14">
        <v>33618.46</v>
      </c>
      <c r="I1584" s="15">
        <v>1</v>
      </c>
      <c r="J1584" s="13" t="s">
        <v>318</v>
      </c>
      <c r="K1584" s="36">
        <f>D1584*VLOOKUP(L1584,Assumptions!$B$5:$C$11,2,FALSE)</f>
        <v>9970.4599999999991</v>
      </c>
      <c r="L1584" s="39" t="s">
        <v>4883</v>
      </c>
      <c r="M1584" s="46">
        <f>DATE(YEAR(F1584),MONTH(F1584),1)</f>
        <v>44501</v>
      </c>
      <c r="N1584" s="47" t="str">
        <f>IF(B1584="",N1583,B1584)</f>
        <v>Lancer Partners Inc</v>
      </c>
    </row>
    <row r="1585" spans="1:14" ht="15.75" x14ac:dyDescent="0.5">
      <c r="A1585" s="7"/>
      <c r="B1585" s="26"/>
      <c r="C1585" s="26"/>
      <c r="D1585" s="14">
        <v>7975.84</v>
      </c>
      <c r="E1585" s="13" t="s">
        <v>1635</v>
      </c>
      <c r="F1585" s="27">
        <v>44507</v>
      </c>
      <c r="G1585" s="27">
        <v>44326</v>
      </c>
      <c r="H1585" s="14">
        <v>44313.57</v>
      </c>
      <c r="I1585" s="15">
        <v>1</v>
      </c>
      <c r="J1585" s="13" t="s">
        <v>309</v>
      </c>
      <c r="K1585" s="36">
        <f>D1585*VLOOKUP(L1585,Assumptions!$B$5:$C$11,2,FALSE)</f>
        <v>7975.84</v>
      </c>
      <c r="L1585" s="39" t="s">
        <v>4883</v>
      </c>
      <c r="M1585" s="46">
        <f>DATE(YEAR(F1585),MONTH(F1585),1)</f>
        <v>44501</v>
      </c>
      <c r="N1585" s="47" t="str">
        <f>IF(B1585="",N1584,B1585)</f>
        <v>Lancer Partners Inc</v>
      </c>
    </row>
    <row r="1586" spans="1:14" ht="15.75" x14ac:dyDescent="0.5">
      <c r="A1586" s="7"/>
      <c r="B1586" s="26"/>
      <c r="C1586" s="26"/>
      <c r="D1586" s="14">
        <v>10315.14</v>
      </c>
      <c r="E1586" s="13" t="s">
        <v>1636</v>
      </c>
      <c r="F1586" s="27">
        <v>44507</v>
      </c>
      <c r="G1586" s="27">
        <v>44326</v>
      </c>
      <c r="H1586" s="14">
        <v>39308.33</v>
      </c>
      <c r="I1586" s="15">
        <v>2</v>
      </c>
      <c r="J1586" s="13" t="s">
        <v>330</v>
      </c>
      <c r="K1586" s="36">
        <f>D1586*VLOOKUP(L1586,Assumptions!$B$5:$C$11,2,FALSE)</f>
        <v>10315.14</v>
      </c>
      <c r="L1586" s="39" t="s">
        <v>4883</v>
      </c>
      <c r="M1586" s="46">
        <f>DATE(YEAR(F1586),MONTH(F1586),1)</f>
        <v>44501</v>
      </c>
      <c r="N1586" s="47" t="str">
        <f>IF(B1586="",N1585,B1586)</f>
        <v>Lancer Partners Inc</v>
      </c>
    </row>
    <row r="1587" spans="1:14" ht="15.75" x14ac:dyDescent="0.5">
      <c r="A1587" s="7"/>
      <c r="B1587" s="26"/>
      <c r="C1587" s="26"/>
      <c r="D1587" s="14">
        <v>5022.04</v>
      </c>
      <c r="E1587" s="13" t="s">
        <v>1637</v>
      </c>
      <c r="F1587" s="27">
        <v>44613</v>
      </c>
      <c r="G1587" s="27">
        <v>44593</v>
      </c>
      <c r="H1587" s="14">
        <v>44667.8</v>
      </c>
      <c r="I1587" s="15">
        <v>1</v>
      </c>
      <c r="J1587" s="13" t="s">
        <v>301</v>
      </c>
      <c r="K1587" s="36">
        <f>D1587*VLOOKUP(L1587,Assumptions!$B$5:$C$11,2,FALSE)</f>
        <v>5022.04</v>
      </c>
      <c r="L1587" s="39" t="s">
        <v>4883</v>
      </c>
      <c r="M1587" s="46">
        <f>DATE(YEAR(F1587),MONTH(F1587),1)</f>
        <v>44593</v>
      </c>
      <c r="N1587" s="47" t="str">
        <f>IF(B1587="",N1586,B1587)</f>
        <v>Lancer Partners Inc</v>
      </c>
    </row>
    <row r="1588" spans="1:14" ht="15.75" x14ac:dyDescent="0.5">
      <c r="A1588" s="7"/>
      <c r="B1588" s="26"/>
      <c r="C1588" s="26"/>
      <c r="D1588" s="14">
        <v>11873.61</v>
      </c>
      <c r="E1588" s="13" t="s">
        <v>1638</v>
      </c>
      <c r="F1588" s="27">
        <v>44878</v>
      </c>
      <c r="G1588" s="27">
        <v>44593</v>
      </c>
      <c r="H1588" s="14">
        <v>39847.980000000003</v>
      </c>
      <c r="I1588" s="15">
        <v>2</v>
      </c>
      <c r="J1588" s="13" t="s">
        <v>300</v>
      </c>
      <c r="K1588" s="36">
        <f>D1588*VLOOKUP(L1588,Assumptions!$B$5:$C$11,2,FALSE)</f>
        <v>11873.61</v>
      </c>
      <c r="L1588" s="39" t="s">
        <v>4883</v>
      </c>
      <c r="M1588" s="46">
        <f>DATE(YEAR(F1588),MONTH(F1588),1)</f>
        <v>44866</v>
      </c>
      <c r="N1588" s="47" t="str">
        <f>IF(B1588="",N1587,B1588)</f>
        <v>Lancer Partners Inc</v>
      </c>
    </row>
    <row r="1589" spans="1:14" ht="15.75" x14ac:dyDescent="0.5">
      <c r="A1589" s="7"/>
      <c r="B1589" s="26"/>
      <c r="C1589" s="26"/>
      <c r="D1589" s="14">
        <v>7052.01</v>
      </c>
      <c r="E1589" s="13" t="s">
        <v>1639</v>
      </c>
      <c r="F1589" s="27">
        <v>44878</v>
      </c>
      <c r="G1589" s="27">
        <v>44593</v>
      </c>
      <c r="H1589" s="14">
        <v>30119.41</v>
      </c>
      <c r="I1589" s="15">
        <v>2</v>
      </c>
      <c r="J1589" s="13" t="s">
        <v>330</v>
      </c>
      <c r="K1589" s="36">
        <f>D1589*VLOOKUP(L1589,Assumptions!$B$5:$C$11,2,FALSE)</f>
        <v>7052.01</v>
      </c>
      <c r="L1589" s="39" t="s">
        <v>4883</v>
      </c>
      <c r="M1589" s="46">
        <f>DATE(YEAR(F1589),MONTH(F1589),1)</f>
        <v>44866</v>
      </c>
      <c r="N1589" s="47" t="str">
        <f>IF(B1589="",N1588,B1589)</f>
        <v>Lancer Partners Inc</v>
      </c>
    </row>
    <row r="1590" spans="1:14" ht="15.75" x14ac:dyDescent="0.5">
      <c r="A1590" s="7"/>
      <c r="B1590" s="26"/>
      <c r="C1590" s="26"/>
      <c r="D1590" s="14">
        <v>7089.9</v>
      </c>
      <c r="E1590" s="13" t="s">
        <v>1640</v>
      </c>
      <c r="F1590" s="27">
        <v>44878</v>
      </c>
      <c r="G1590" s="27">
        <v>44593</v>
      </c>
      <c r="H1590" s="14">
        <v>34357.86</v>
      </c>
      <c r="I1590" s="15">
        <v>1</v>
      </c>
      <c r="J1590" s="13" t="s">
        <v>310</v>
      </c>
      <c r="K1590" s="36">
        <f>D1590*VLOOKUP(L1590,Assumptions!$B$5:$C$11,2,FALSE)</f>
        <v>7089.9</v>
      </c>
      <c r="L1590" s="39" t="s">
        <v>4883</v>
      </c>
      <c r="M1590" s="46">
        <f>DATE(YEAR(F1590),MONTH(F1590),1)</f>
        <v>44866</v>
      </c>
      <c r="N1590" s="47" t="str">
        <f>IF(B1590="",N1589,B1590)</f>
        <v>Lancer Partners Inc</v>
      </c>
    </row>
    <row r="1591" spans="1:14" ht="15.75" x14ac:dyDescent="0.5">
      <c r="A1591" s="7"/>
      <c r="B1591" s="26"/>
      <c r="C1591" s="26"/>
      <c r="D1591" s="14">
        <v>9808.09</v>
      </c>
      <c r="E1591" s="13" t="s">
        <v>1641</v>
      </c>
      <c r="F1591" s="27">
        <v>44878</v>
      </c>
      <c r="G1591" s="27">
        <v>44593</v>
      </c>
      <c r="H1591" s="14">
        <v>39338.1</v>
      </c>
      <c r="I1591" s="15">
        <v>1</v>
      </c>
      <c r="J1591" s="13" t="s">
        <v>318</v>
      </c>
      <c r="K1591" s="36">
        <f>D1591*VLOOKUP(L1591,Assumptions!$B$5:$C$11,2,FALSE)</f>
        <v>9808.09</v>
      </c>
      <c r="L1591" s="39" t="s">
        <v>4883</v>
      </c>
      <c r="M1591" s="46">
        <f>DATE(YEAR(F1591),MONTH(F1591),1)</f>
        <v>44866</v>
      </c>
      <c r="N1591" s="47" t="str">
        <f>IF(B1591="",N1590,B1591)</f>
        <v>Lancer Partners Inc</v>
      </c>
    </row>
    <row r="1592" spans="1:14" ht="15.75" x14ac:dyDescent="0.5">
      <c r="A1592" s="7"/>
      <c r="B1592" s="26"/>
      <c r="C1592" s="26"/>
      <c r="D1592" s="14">
        <v>7421.22</v>
      </c>
      <c r="E1592" s="13" t="s">
        <v>1642</v>
      </c>
      <c r="F1592" s="27">
        <v>44878</v>
      </c>
      <c r="G1592" s="27">
        <v>44593</v>
      </c>
      <c r="H1592" s="14">
        <v>30390.14</v>
      </c>
      <c r="I1592" s="15">
        <v>1</v>
      </c>
      <c r="J1592" s="13" t="s">
        <v>309</v>
      </c>
      <c r="K1592" s="36">
        <f>D1592*VLOOKUP(L1592,Assumptions!$B$5:$C$11,2,FALSE)</f>
        <v>7421.22</v>
      </c>
      <c r="L1592" s="39" t="s">
        <v>4883</v>
      </c>
      <c r="M1592" s="46">
        <f>DATE(YEAR(F1592),MONTH(F1592),1)</f>
        <v>44866</v>
      </c>
      <c r="N1592" s="47" t="str">
        <f>IF(B1592="",N1591,B1592)</f>
        <v>Lancer Partners Inc</v>
      </c>
    </row>
    <row r="1593" spans="1:14" ht="15.75" x14ac:dyDescent="0.5">
      <c r="A1593" s="7"/>
      <c r="B1593" s="26"/>
      <c r="C1593" s="26"/>
      <c r="D1593" s="14">
        <v>5763.56</v>
      </c>
      <c r="E1593" s="13" t="s">
        <v>1643</v>
      </c>
      <c r="F1593" s="27">
        <v>44811</v>
      </c>
      <c r="G1593" s="27">
        <v>44616</v>
      </c>
      <c r="H1593" s="14">
        <v>39419.279999999999</v>
      </c>
      <c r="I1593" s="15">
        <v>2</v>
      </c>
      <c r="J1593" s="13" t="s">
        <v>300</v>
      </c>
      <c r="K1593" s="36">
        <f>D1593*VLOOKUP(L1593,Assumptions!$B$5:$C$11,2,FALSE)</f>
        <v>5763.56</v>
      </c>
      <c r="L1593" s="39" t="s">
        <v>4883</v>
      </c>
      <c r="M1593" s="46">
        <f>DATE(YEAR(F1593),MONTH(F1593),1)</f>
        <v>44805</v>
      </c>
      <c r="N1593" s="47" t="str">
        <f>IF(B1593="",N1592,B1593)</f>
        <v>Lancer Partners Inc</v>
      </c>
    </row>
    <row r="1594" spans="1:14" ht="15.75" x14ac:dyDescent="0.5">
      <c r="A1594" s="7"/>
      <c r="B1594" s="26"/>
      <c r="C1594" s="26"/>
      <c r="D1594" s="14">
        <v>7697.63</v>
      </c>
      <c r="E1594" s="13" t="s">
        <v>1644</v>
      </c>
      <c r="F1594" s="27">
        <v>44811</v>
      </c>
      <c r="G1594" s="27">
        <v>44616</v>
      </c>
      <c r="H1594" s="14">
        <v>28585.01</v>
      </c>
      <c r="I1594" s="15">
        <v>1</v>
      </c>
      <c r="J1594" s="13" t="s">
        <v>309</v>
      </c>
      <c r="K1594" s="36">
        <f>D1594*VLOOKUP(L1594,Assumptions!$B$5:$C$11,2,FALSE)</f>
        <v>7697.63</v>
      </c>
      <c r="L1594" s="39" t="s">
        <v>4883</v>
      </c>
      <c r="M1594" s="46">
        <f>DATE(YEAR(F1594),MONTH(F1594),1)</f>
        <v>44805</v>
      </c>
      <c r="N1594" s="47" t="str">
        <f>IF(B1594="",N1593,B1594)</f>
        <v>Lancer Partners Inc</v>
      </c>
    </row>
    <row r="1595" spans="1:14" ht="15.75" x14ac:dyDescent="0.5">
      <c r="A1595" s="7"/>
      <c r="B1595" s="26"/>
      <c r="C1595" s="26"/>
      <c r="D1595" s="14">
        <v>5641.96</v>
      </c>
      <c r="E1595" s="13" t="s">
        <v>1645</v>
      </c>
      <c r="F1595" s="27">
        <v>44811</v>
      </c>
      <c r="G1595" s="27">
        <v>44616</v>
      </c>
      <c r="H1595" s="14">
        <v>33394.76</v>
      </c>
      <c r="I1595" s="15">
        <v>1</v>
      </c>
      <c r="J1595" s="13" t="s">
        <v>318</v>
      </c>
      <c r="K1595" s="36">
        <f>D1595*VLOOKUP(L1595,Assumptions!$B$5:$C$11,2,FALSE)</f>
        <v>5641.96</v>
      </c>
      <c r="L1595" s="39" t="s">
        <v>4883</v>
      </c>
      <c r="M1595" s="46">
        <f>DATE(YEAR(F1595),MONTH(F1595),1)</f>
        <v>44805</v>
      </c>
      <c r="N1595" s="47" t="str">
        <f>IF(B1595="",N1594,B1595)</f>
        <v>Lancer Partners Inc</v>
      </c>
    </row>
    <row r="1596" spans="1:14" ht="15.75" x14ac:dyDescent="0.5">
      <c r="A1596" s="7"/>
      <c r="B1596" s="26"/>
      <c r="C1596" s="26"/>
      <c r="D1596" s="14">
        <v>6916.78</v>
      </c>
      <c r="E1596" s="13" t="s">
        <v>1646</v>
      </c>
      <c r="F1596" s="27">
        <v>44811</v>
      </c>
      <c r="G1596" s="27">
        <v>44616</v>
      </c>
      <c r="H1596" s="14">
        <v>32219.94</v>
      </c>
      <c r="I1596" s="15">
        <v>1</v>
      </c>
      <c r="J1596" s="13" t="s">
        <v>310</v>
      </c>
      <c r="K1596" s="36">
        <f>D1596*VLOOKUP(L1596,Assumptions!$B$5:$C$11,2,FALSE)</f>
        <v>6916.78</v>
      </c>
      <c r="L1596" s="39" t="s">
        <v>4883</v>
      </c>
      <c r="M1596" s="46">
        <f>DATE(YEAR(F1596),MONTH(F1596),1)</f>
        <v>44805</v>
      </c>
      <c r="N1596" s="47" t="str">
        <f>IF(B1596="",N1595,B1596)</f>
        <v>Lancer Partners Inc</v>
      </c>
    </row>
    <row r="1597" spans="1:14" ht="15.75" x14ac:dyDescent="0.5">
      <c r="A1597" s="7"/>
      <c r="B1597" s="26"/>
      <c r="C1597" s="26"/>
      <c r="D1597" s="14">
        <v>6458.92</v>
      </c>
      <c r="E1597" s="13" t="s">
        <v>1647</v>
      </c>
      <c r="F1597" s="27">
        <v>44977</v>
      </c>
      <c r="G1597" s="27">
        <v>44895</v>
      </c>
      <c r="H1597" s="14">
        <v>33872.51</v>
      </c>
      <c r="I1597" s="15">
        <v>1</v>
      </c>
      <c r="J1597" s="13" t="s">
        <v>301</v>
      </c>
      <c r="K1597" s="36">
        <f>D1597*VLOOKUP(L1597,Assumptions!$B$5:$C$11,2,FALSE)</f>
        <v>6458.92</v>
      </c>
      <c r="L1597" s="39" t="s">
        <v>4883</v>
      </c>
      <c r="M1597" s="46">
        <f>DATE(YEAR(F1597),MONTH(F1597),1)</f>
        <v>44958</v>
      </c>
      <c r="N1597" s="47" t="str">
        <f>IF(B1597="",N1596,B1597)</f>
        <v>Lancer Partners Inc</v>
      </c>
    </row>
    <row r="1598" spans="1:14" ht="15.75" x14ac:dyDescent="0.5">
      <c r="A1598" s="7"/>
      <c r="B1598" s="26"/>
      <c r="C1598" s="26"/>
      <c r="D1598" s="14">
        <v>5481.6</v>
      </c>
      <c r="E1598" s="13" t="s">
        <v>1648</v>
      </c>
      <c r="F1598" s="27">
        <v>45363</v>
      </c>
      <c r="G1598" s="27">
        <v>45224</v>
      </c>
      <c r="H1598" s="14">
        <v>44480.61</v>
      </c>
      <c r="I1598" s="15">
        <v>1</v>
      </c>
      <c r="J1598" s="13" t="s">
        <v>301</v>
      </c>
      <c r="K1598" s="36">
        <f>D1598*VLOOKUP(L1598,Assumptions!$B$5:$C$11,2,FALSE)</f>
        <v>5481.6</v>
      </c>
      <c r="L1598" s="39" t="s">
        <v>4883</v>
      </c>
      <c r="M1598" s="46">
        <f>DATE(YEAR(F1598),MONTH(F1598),1)</f>
        <v>45352</v>
      </c>
      <c r="N1598" s="47" t="str">
        <f>IF(B1598="",N1597,B1598)</f>
        <v>Lancer Partners Inc</v>
      </c>
    </row>
    <row r="1599" spans="1:14" ht="15.75" x14ac:dyDescent="0.5">
      <c r="A1599" s="7"/>
      <c r="B1599" s="26"/>
      <c r="C1599" s="26"/>
      <c r="D1599" s="14">
        <v>6728.61</v>
      </c>
      <c r="E1599" s="13" t="s">
        <v>1649</v>
      </c>
      <c r="F1599" s="27">
        <v>45403</v>
      </c>
      <c r="G1599" s="27">
        <v>45237</v>
      </c>
      <c r="H1599" s="14">
        <v>40912.18</v>
      </c>
      <c r="I1599" s="15">
        <v>2</v>
      </c>
      <c r="J1599" s="13" t="s">
        <v>300</v>
      </c>
      <c r="K1599" s="36">
        <f>D1599*VLOOKUP(L1599,Assumptions!$B$5:$C$11,2,FALSE)</f>
        <v>6728.61</v>
      </c>
      <c r="L1599" s="39" t="s">
        <v>4883</v>
      </c>
      <c r="M1599" s="46">
        <f>DATE(YEAR(F1599),MONTH(F1599),1)</f>
        <v>45383</v>
      </c>
      <c r="N1599" s="47" t="str">
        <f>IF(B1599="",N1598,B1599)</f>
        <v>Lancer Partners Inc</v>
      </c>
    </row>
    <row r="1600" spans="1:14" ht="15.75" x14ac:dyDescent="0.5">
      <c r="A1600" s="7"/>
      <c r="B1600" s="26"/>
      <c r="C1600" s="26"/>
      <c r="D1600" s="14">
        <v>8844.51</v>
      </c>
      <c r="E1600" s="13" t="s">
        <v>1650</v>
      </c>
      <c r="F1600" s="27">
        <v>45403</v>
      </c>
      <c r="G1600" s="27">
        <v>45237</v>
      </c>
      <c r="H1600" s="14">
        <v>38759.360000000001</v>
      </c>
      <c r="I1600" s="15">
        <v>1</v>
      </c>
      <c r="J1600" s="13" t="s">
        <v>310</v>
      </c>
      <c r="K1600" s="36">
        <f>D1600*VLOOKUP(L1600,Assumptions!$B$5:$C$11,2,FALSE)</f>
        <v>8844.51</v>
      </c>
      <c r="L1600" s="39" t="s">
        <v>4883</v>
      </c>
      <c r="M1600" s="46">
        <f>DATE(YEAR(F1600),MONTH(F1600),1)</f>
        <v>45383</v>
      </c>
      <c r="N1600" s="47" t="str">
        <f>IF(B1600="",N1599,B1600)</f>
        <v>Lancer Partners Inc</v>
      </c>
    </row>
    <row r="1601" spans="1:14" ht="15.75" x14ac:dyDescent="0.5">
      <c r="A1601" s="7"/>
      <c r="B1601" s="26"/>
      <c r="C1601" s="26"/>
      <c r="D1601" s="14">
        <v>7993.66</v>
      </c>
      <c r="E1601" s="13" t="s">
        <v>1651</v>
      </c>
      <c r="F1601" s="27">
        <v>45403</v>
      </c>
      <c r="G1601" s="27">
        <v>45237</v>
      </c>
      <c r="H1601" s="14">
        <v>36615.69</v>
      </c>
      <c r="I1601" s="15">
        <v>1</v>
      </c>
      <c r="J1601" s="13" t="s">
        <v>309</v>
      </c>
      <c r="K1601" s="36">
        <f>D1601*VLOOKUP(L1601,Assumptions!$B$5:$C$11,2,FALSE)</f>
        <v>7993.66</v>
      </c>
      <c r="L1601" s="39" t="s">
        <v>4883</v>
      </c>
      <c r="M1601" s="46">
        <f>DATE(YEAR(F1601),MONTH(F1601),1)</f>
        <v>45383</v>
      </c>
      <c r="N1601" s="47" t="str">
        <f>IF(B1601="",N1600,B1601)</f>
        <v>Lancer Partners Inc</v>
      </c>
    </row>
    <row r="1602" spans="1:14" ht="15.75" x14ac:dyDescent="0.5">
      <c r="A1602" s="7"/>
      <c r="B1602" s="26"/>
      <c r="C1602" s="26"/>
      <c r="D1602" s="14">
        <v>6216.45</v>
      </c>
      <c r="E1602" s="13" t="s">
        <v>1652</v>
      </c>
      <c r="F1602" s="27">
        <v>45403</v>
      </c>
      <c r="G1602" s="27">
        <v>45237</v>
      </c>
      <c r="H1602" s="14">
        <v>43261.66</v>
      </c>
      <c r="I1602" s="15">
        <v>1</v>
      </c>
      <c r="J1602" s="13" t="s">
        <v>318</v>
      </c>
      <c r="K1602" s="36">
        <f>D1602*VLOOKUP(L1602,Assumptions!$B$5:$C$11,2,FALSE)</f>
        <v>6216.45</v>
      </c>
      <c r="L1602" s="39" t="s">
        <v>4883</v>
      </c>
      <c r="M1602" s="46">
        <f>DATE(YEAR(F1602),MONTH(F1602),1)</f>
        <v>45383</v>
      </c>
      <c r="N1602" s="47" t="str">
        <f>IF(B1602="",N1601,B1602)</f>
        <v>Lancer Partners Inc</v>
      </c>
    </row>
    <row r="1603" spans="1:14" ht="15.75" x14ac:dyDescent="0.5">
      <c r="A1603" s="7"/>
      <c r="B1603" s="26"/>
      <c r="C1603" s="26"/>
      <c r="D1603" s="14">
        <v>7636.54</v>
      </c>
      <c r="E1603" s="13" t="s">
        <v>1653</v>
      </c>
      <c r="F1603" s="27">
        <v>45840</v>
      </c>
      <c r="G1603" s="27">
        <v>45615</v>
      </c>
      <c r="H1603" s="14">
        <v>45957.8</v>
      </c>
      <c r="I1603" s="15">
        <v>2</v>
      </c>
      <c r="J1603" s="13" t="s">
        <v>300</v>
      </c>
      <c r="K1603" s="36">
        <f>D1603*VLOOKUP(L1603,Assumptions!$B$5:$C$11,2,FALSE)</f>
        <v>7636.54</v>
      </c>
      <c r="L1603" s="39" t="s">
        <v>4883</v>
      </c>
      <c r="M1603" s="46">
        <f>DATE(YEAR(F1603),MONTH(F1603),1)</f>
        <v>45839</v>
      </c>
      <c r="N1603" s="47" t="str">
        <f>IF(B1603="",N1602,B1603)</f>
        <v>Lancer Partners Inc</v>
      </c>
    </row>
    <row r="1604" spans="1:14" ht="15.75" x14ac:dyDescent="0.5">
      <c r="A1604" s="7"/>
      <c r="B1604" s="26"/>
      <c r="C1604" s="26"/>
      <c r="D1604" s="14">
        <v>5048.04</v>
      </c>
      <c r="E1604" s="13" t="s">
        <v>1654</v>
      </c>
      <c r="F1604" s="27">
        <v>45722</v>
      </c>
      <c r="G1604" s="27">
        <v>45615</v>
      </c>
      <c r="H1604" s="14">
        <v>36653.01</v>
      </c>
      <c r="I1604" s="15">
        <v>100</v>
      </c>
      <c r="J1604" s="13" t="s">
        <v>301</v>
      </c>
      <c r="K1604" s="36">
        <f>D1604*VLOOKUP(L1604,Assumptions!$B$5:$C$11,2,FALSE)</f>
        <v>5048.04</v>
      </c>
      <c r="L1604" s="39" t="s">
        <v>4883</v>
      </c>
      <c r="M1604" s="46">
        <f>DATE(YEAR(F1604),MONTH(F1604),1)</f>
        <v>45717</v>
      </c>
      <c r="N1604" s="47" t="str">
        <f>IF(B1604="",N1603,B1604)</f>
        <v>Lancer Partners Inc</v>
      </c>
    </row>
    <row r="1605" spans="1:14" ht="15.75" x14ac:dyDescent="0.5">
      <c r="A1605" s="7"/>
      <c r="B1605" s="25" t="s">
        <v>130</v>
      </c>
      <c r="C1605" s="25"/>
      <c r="D1605" s="14">
        <v>213.54</v>
      </c>
      <c r="E1605" s="13" t="s">
        <v>1655</v>
      </c>
      <c r="F1605" s="27">
        <v>45751</v>
      </c>
      <c r="G1605" s="27">
        <v>45748</v>
      </c>
      <c r="H1605" s="14">
        <v>0</v>
      </c>
      <c r="I1605" s="15">
        <v>1</v>
      </c>
      <c r="J1605" s="13" t="s">
        <v>353</v>
      </c>
      <c r="K1605" s="36">
        <f>D1605*VLOOKUP(L1605,Assumptions!$B$5:$C$11,2,FALSE)</f>
        <v>213.54</v>
      </c>
      <c r="L1605" s="39" t="s">
        <v>4883</v>
      </c>
      <c r="M1605" s="46">
        <f>DATE(YEAR(F1605),MONTH(F1605),1)</f>
        <v>45748</v>
      </c>
      <c r="N1605" s="47" t="str">
        <f>IF(B1605="",N1604,B1605)</f>
        <v>Rosemont Wealth Ltd</v>
      </c>
    </row>
    <row r="1606" spans="1:14" ht="15.75" x14ac:dyDescent="0.5">
      <c r="A1606" s="7"/>
      <c r="B1606" s="25" t="s">
        <v>131</v>
      </c>
      <c r="C1606" s="25"/>
      <c r="D1606" s="14">
        <v>14760.32</v>
      </c>
      <c r="E1606" s="13" t="s">
        <v>1656</v>
      </c>
      <c r="F1606" s="27">
        <v>44281</v>
      </c>
      <c r="G1606" s="27">
        <v>44266</v>
      </c>
      <c r="H1606" s="14">
        <v>15913.56</v>
      </c>
      <c r="I1606" s="15">
        <v>5</v>
      </c>
      <c r="J1606" s="13" t="s">
        <v>300</v>
      </c>
      <c r="K1606" s="36">
        <f>D1606*VLOOKUP(L1606,Assumptions!$B$5:$C$11,2,FALSE)</f>
        <v>14760.32</v>
      </c>
      <c r="L1606" s="39" t="s">
        <v>4883</v>
      </c>
      <c r="M1606" s="46">
        <f>DATE(YEAR(F1606),MONTH(F1606),1)</f>
        <v>44256</v>
      </c>
      <c r="N1606" s="47" t="str">
        <f>IF(B1606="",N1605,B1606)</f>
        <v>Jessup Private SA</v>
      </c>
    </row>
    <row r="1607" spans="1:14" ht="15.75" x14ac:dyDescent="0.5">
      <c r="A1607" s="7"/>
      <c r="B1607" s="26"/>
      <c r="C1607" s="26"/>
      <c r="D1607" s="14">
        <v>16288.19</v>
      </c>
      <c r="E1607" s="13" t="s">
        <v>1657</v>
      </c>
      <c r="F1607" s="27">
        <v>44281</v>
      </c>
      <c r="G1607" s="27">
        <v>44266</v>
      </c>
      <c r="H1607" s="14">
        <v>15698.1</v>
      </c>
      <c r="I1607" s="15">
        <v>1</v>
      </c>
      <c r="J1607" s="13" t="s">
        <v>318</v>
      </c>
      <c r="K1607" s="36">
        <f>D1607*VLOOKUP(L1607,Assumptions!$B$5:$C$11,2,FALSE)</f>
        <v>16288.19</v>
      </c>
      <c r="L1607" s="39" t="s">
        <v>4883</v>
      </c>
      <c r="M1607" s="46">
        <f>DATE(YEAR(F1607),MONTH(F1607),1)</f>
        <v>44256</v>
      </c>
      <c r="N1607" s="47" t="str">
        <f>IF(B1607="",N1606,B1607)</f>
        <v>Jessup Private SA</v>
      </c>
    </row>
    <row r="1608" spans="1:14" ht="15.75" x14ac:dyDescent="0.5">
      <c r="A1608" s="7"/>
      <c r="B1608" s="26"/>
      <c r="C1608" s="26"/>
      <c r="D1608" s="14">
        <v>12053.93</v>
      </c>
      <c r="E1608" s="13" t="s">
        <v>1658</v>
      </c>
      <c r="F1608" s="27">
        <v>44281</v>
      </c>
      <c r="G1608" s="27">
        <v>44266</v>
      </c>
      <c r="H1608" s="14">
        <v>15244.33</v>
      </c>
      <c r="I1608" s="15">
        <v>1</v>
      </c>
      <c r="J1608" s="13" t="s">
        <v>309</v>
      </c>
      <c r="K1608" s="36">
        <f>D1608*VLOOKUP(L1608,Assumptions!$B$5:$C$11,2,FALSE)</f>
        <v>12053.93</v>
      </c>
      <c r="L1608" s="39" t="s">
        <v>4883</v>
      </c>
      <c r="M1608" s="46">
        <f>DATE(YEAR(F1608),MONTH(F1608),1)</f>
        <v>44256</v>
      </c>
      <c r="N1608" s="47" t="str">
        <f>IF(B1608="",N1607,B1608)</f>
        <v>Jessup Private SA</v>
      </c>
    </row>
    <row r="1609" spans="1:14" ht="15.75" x14ac:dyDescent="0.5">
      <c r="A1609" s="7"/>
      <c r="B1609" s="26"/>
      <c r="C1609" s="26"/>
      <c r="D1609" s="14">
        <v>10374.57</v>
      </c>
      <c r="E1609" s="13" t="s">
        <v>1659</v>
      </c>
      <c r="F1609" s="27">
        <v>44281</v>
      </c>
      <c r="G1609" s="27">
        <v>44266</v>
      </c>
      <c r="H1609" s="14">
        <v>11956.6</v>
      </c>
      <c r="I1609" s="15">
        <v>1</v>
      </c>
      <c r="J1609" s="13" t="s">
        <v>311</v>
      </c>
      <c r="K1609" s="36">
        <f>D1609*VLOOKUP(L1609,Assumptions!$B$5:$C$11,2,FALSE)</f>
        <v>10374.57</v>
      </c>
      <c r="L1609" s="39" t="s">
        <v>4883</v>
      </c>
      <c r="M1609" s="46">
        <f>DATE(YEAR(F1609),MONTH(F1609),1)</f>
        <v>44256</v>
      </c>
      <c r="N1609" s="47" t="str">
        <f>IF(B1609="",N1608,B1609)</f>
        <v>Jessup Private SA</v>
      </c>
    </row>
    <row r="1610" spans="1:14" ht="15.75" x14ac:dyDescent="0.5">
      <c r="A1610" s="7"/>
      <c r="B1610" s="25" t="s">
        <v>132</v>
      </c>
      <c r="C1610" s="25"/>
      <c r="D1610" s="14">
        <v>3218.71</v>
      </c>
      <c r="E1610" s="13" t="s">
        <v>1660</v>
      </c>
      <c r="F1610" s="27">
        <v>44651</v>
      </c>
      <c r="G1610" s="27">
        <v>44615</v>
      </c>
      <c r="H1610" s="14">
        <v>4524.84</v>
      </c>
      <c r="I1610" s="15">
        <v>13</v>
      </c>
      <c r="J1610" s="13" t="s">
        <v>353</v>
      </c>
      <c r="K1610" s="36">
        <f>D1610*VLOOKUP(L1610,Assumptions!$B$5:$C$11,2,FALSE)</f>
        <v>3218.71</v>
      </c>
      <c r="L1610" s="39" t="s">
        <v>4883</v>
      </c>
      <c r="M1610" s="46">
        <f>DATE(YEAR(F1610),MONTH(F1610),1)</f>
        <v>44621</v>
      </c>
      <c r="N1610" s="47" t="str">
        <f>IF(B1610="",N1609,B1610)</f>
        <v>Orwell Capital LLP</v>
      </c>
    </row>
    <row r="1611" spans="1:14" ht="15.75" x14ac:dyDescent="0.5">
      <c r="A1611" s="7"/>
      <c r="B1611" s="25" t="s">
        <v>133</v>
      </c>
      <c r="C1611" s="25"/>
      <c r="D1611" s="12">
        <v>12732.16</v>
      </c>
      <c r="E1611" s="13" t="s">
        <v>1661</v>
      </c>
      <c r="F1611" s="27">
        <v>44286</v>
      </c>
      <c r="G1611" s="27">
        <v>44270</v>
      </c>
      <c r="H1611" s="14">
        <v>52376.49</v>
      </c>
      <c r="I1611" s="15">
        <v>1</v>
      </c>
      <c r="J1611" s="13" t="s">
        <v>300</v>
      </c>
      <c r="K1611" s="36">
        <f>D1611*VLOOKUP(L1611,Assumptions!$B$5:$C$11,2,FALSE)</f>
        <v>436.71308799999997</v>
      </c>
      <c r="L1611" s="39" t="s">
        <v>4889</v>
      </c>
      <c r="M1611" s="46">
        <f>DATE(YEAR(F1611),MONTH(F1611),1)</f>
        <v>44256</v>
      </c>
      <c r="N1611" s="47" t="str">
        <f>IF(B1611="",N1610,B1611)</f>
        <v>Hawthorn Advisors Ltd</v>
      </c>
    </row>
    <row r="1612" spans="1:14" ht="15.75" x14ac:dyDescent="0.5">
      <c r="A1612" s="7"/>
      <c r="B1612" s="26"/>
      <c r="C1612" s="26"/>
      <c r="D1612" s="12">
        <v>10515.32</v>
      </c>
      <c r="E1612" s="13" t="s">
        <v>1661</v>
      </c>
      <c r="F1612" s="27">
        <v>44286</v>
      </c>
      <c r="G1612" s="27">
        <v>44270</v>
      </c>
      <c r="H1612" s="14">
        <v>44285.41</v>
      </c>
      <c r="I1612" s="15">
        <v>1</v>
      </c>
      <c r="J1612" s="13" t="s">
        <v>300</v>
      </c>
      <c r="K1612" s="36">
        <f>D1612*VLOOKUP(L1612,Assumptions!$B$5:$C$11,2,FALSE)</f>
        <v>360.67547599999995</v>
      </c>
      <c r="L1612" s="39" t="s">
        <v>4889</v>
      </c>
      <c r="M1612" s="46">
        <f>DATE(YEAR(F1612),MONTH(F1612),1)</f>
        <v>44256</v>
      </c>
      <c r="N1612" s="47" t="str">
        <f>IF(B1612="",N1611,B1612)</f>
        <v>Hawthorn Advisors Ltd</v>
      </c>
    </row>
    <row r="1613" spans="1:14" ht="15.75" x14ac:dyDescent="0.5">
      <c r="A1613" s="7"/>
      <c r="B1613" s="26"/>
      <c r="C1613" s="26"/>
      <c r="D1613" s="12">
        <v>10234.44</v>
      </c>
      <c r="E1613" s="13" t="s">
        <v>1662</v>
      </c>
      <c r="F1613" s="27">
        <v>44343</v>
      </c>
      <c r="G1613" s="27">
        <v>44333</v>
      </c>
      <c r="H1613" s="14">
        <v>37197.879999999997</v>
      </c>
      <c r="I1613" s="15">
        <v>2</v>
      </c>
      <c r="J1613" s="13" t="s">
        <v>300</v>
      </c>
      <c r="K1613" s="36">
        <f>D1613*VLOOKUP(L1613,Assumptions!$B$5:$C$11,2,FALSE)</f>
        <v>351.041292</v>
      </c>
      <c r="L1613" s="39" t="s">
        <v>4889</v>
      </c>
      <c r="M1613" s="46">
        <f>DATE(YEAR(F1613),MONTH(F1613),1)</f>
        <v>44317</v>
      </c>
      <c r="N1613" s="47" t="str">
        <f>IF(B1613="",N1612,B1613)</f>
        <v>Hawthorn Advisors Ltd</v>
      </c>
    </row>
    <row r="1614" spans="1:14" ht="15.75" x14ac:dyDescent="0.5">
      <c r="A1614" s="7"/>
      <c r="B1614" s="26"/>
      <c r="C1614" s="26"/>
      <c r="D1614" s="12">
        <v>9332.07</v>
      </c>
      <c r="E1614" s="13" t="s">
        <v>1663</v>
      </c>
      <c r="F1614" s="27">
        <v>44681</v>
      </c>
      <c r="G1614" s="27">
        <v>44616</v>
      </c>
      <c r="H1614" s="14">
        <v>55611.37</v>
      </c>
      <c r="I1614" s="15">
        <v>2</v>
      </c>
      <c r="J1614" s="13" t="s">
        <v>300</v>
      </c>
      <c r="K1614" s="36">
        <f>D1614*VLOOKUP(L1614,Assumptions!$B$5:$C$11,2,FALSE)</f>
        <v>320.09000099999997</v>
      </c>
      <c r="L1614" s="39" t="s">
        <v>4889</v>
      </c>
      <c r="M1614" s="46">
        <f>DATE(YEAR(F1614),MONTH(F1614),1)</f>
        <v>44652</v>
      </c>
      <c r="N1614" s="47" t="str">
        <f>IF(B1614="",N1613,B1614)</f>
        <v>Hawthorn Advisors Ltd</v>
      </c>
    </row>
    <row r="1615" spans="1:14" ht="15.75" x14ac:dyDescent="0.5">
      <c r="A1615" s="7"/>
      <c r="B1615" s="26"/>
      <c r="C1615" s="26"/>
      <c r="D1615" s="12">
        <v>11285.87</v>
      </c>
      <c r="E1615" s="13" t="s">
        <v>1663</v>
      </c>
      <c r="F1615" s="27">
        <v>44681</v>
      </c>
      <c r="G1615" s="27">
        <v>44659</v>
      </c>
      <c r="H1615" s="14">
        <v>37879.35</v>
      </c>
      <c r="I1615" s="15">
        <v>2</v>
      </c>
      <c r="J1615" s="13" t="s">
        <v>300</v>
      </c>
      <c r="K1615" s="36">
        <f>D1615*VLOOKUP(L1615,Assumptions!$B$5:$C$11,2,FALSE)</f>
        <v>387.10534100000001</v>
      </c>
      <c r="L1615" s="39" t="s">
        <v>4889</v>
      </c>
      <c r="M1615" s="46">
        <f>DATE(YEAR(F1615),MONTH(F1615),1)</f>
        <v>44652</v>
      </c>
      <c r="N1615" s="47" t="str">
        <f>IF(B1615="",N1614,B1615)</f>
        <v>Hawthorn Advisors Ltd</v>
      </c>
    </row>
    <row r="1616" spans="1:14" ht="15.75" x14ac:dyDescent="0.5">
      <c r="A1616" s="7"/>
      <c r="B1616" s="26"/>
      <c r="C1616" s="26"/>
      <c r="D1616" s="12">
        <v>20426.240000000002</v>
      </c>
      <c r="E1616" s="13" t="s">
        <v>1664</v>
      </c>
      <c r="F1616" s="27">
        <v>45068</v>
      </c>
      <c r="G1616" s="27">
        <v>44935</v>
      </c>
      <c r="H1616" s="14">
        <v>51576.42</v>
      </c>
      <c r="I1616" s="15">
        <v>2</v>
      </c>
      <c r="J1616" s="13" t="s">
        <v>300</v>
      </c>
      <c r="K1616" s="36">
        <f>D1616*VLOOKUP(L1616,Assumptions!$B$5:$C$11,2,FALSE)</f>
        <v>700.62003200000004</v>
      </c>
      <c r="L1616" s="39" t="s">
        <v>4889</v>
      </c>
      <c r="M1616" s="46">
        <f>DATE(YEAR(F1616),MONTH(F1616),1)</f>
        <v>45047</v>
      </c>
      <c r="N1616" s="47" t="str">
        <f>IF(B1616="",N1615,B1616)</f>
        <v>Hawthorn Advisors Ltd</v>
      </c>
    </row>
    <row r="1617" spans="1:14" ht="15.75" x14ac:dyDescent="0.5">
      <c r="A1617" s="7"/>
      <c r="B1617" s="26"/>
      <c r="C1617" s="26"/>
      <c r="D1617" s="12">
        <v>19455.53</v>
      </c>
      <c r="E1617" s="13" t="s">
        <v>1665</v>
      </c>
      <c r="F1617" s="27">
        <v>45068</v>
      </c>
      <c r="G1617" s="27">
        <v>44935</v>
      </c>
      <c r="H1617" s="14">
        <v>38037.67</v>
      </c>
      <c r="I1617" s="15">
        <v>1</v>
      </c>
      <c r="J1617" s="13" t="s">
        <v>304</v>
      </c>
      <c r="K1617" s="36">
        <f>D1617*VLOOKUP(L1617,Assumptions!$B$5:$C$11,2,FALSE)</f>
        <v>667.32467899999995</v>
      </c>
      <c r="L1617" s="39" t="s">
        <v>4889</v>
      </c>
      <c r="M1617" s="46">
        <f>DATE(YEAR(F1617),MONTH(F1617),1)</f>
        <v>45047</v>
      </c>
      <c r="N1617" s="47" t="str">
        <f>IF(B1617="",N1616,B1617)</f>
        <v>Hawthorn Advisors Ltd</v>
      </c>
    </row>
    <row r="1618" spans="1:14" ht="15.75" x14ac:dyDescent="0.5">
      <c r="A1618" s="7"/>
      <c r="B1618" s="26"/>
      <c r="C1618" s="26"/>
      <c r="D1618" s="12">
        <v>16858.38</v>
      </c>
      <c r="E1618" s="13" t="s">
        <v>1666</v>
      </c>
      <c r="F1618" s="27">
        <v>45068</v>
      </c>
      <c r="G1618" s="27">
        <v>44935</v>
      </c>
      <c r="H1618" s="14">
        <v>34357.620000000003</v>
      </c>
      <c r="I1618" s="15">
        <v>44</v>
      </c>
      <c r="J1618" s="13" t="s">
        <v>305</v>
      </c>
      <c r="K1618" s="36">
        <f>D1618*VLOOKUP(L1618,Assumptions!$B$5:$C$11,2,FALSE)</f>
        <v>578.242434</v>
      </c>
      <c r="L1618" s="39" t="s">
        <v>4889</v>
      </c>
      <c r="M1618" s="46">
        <f>DATE(YEAR(F1618),MONTH(F1618),1)</f>
        <v>45047</v>
      </c>
      <c r="N1618" s="47" t="str">
        <f>IF(B1618="",N1617,B1618)</f>
        <v>Hawthorn Advisors Ltd</v>
      </c>
    </row>
    <row r="1619" spans="1:14" ht="15.75" x14ac:dyDescent="0.5">
      <c r="A1619" s="7"/>
      <c r="B1619" s="26"/>
      <c r="C1619" s="26"/>
      <c r="D1619" s="12">
        <v>13371.03</v>
      </c>
      <c r="E1619" s="13" t="s">
        <v>1667</v>
      </c>
      <c r="F1619" s="27">
        <v>45068</v>
      </c>
      <c r="G1619" s="27">
        <v>44935</v>
      </c>
      <c r="H1619" s="14">
        <v>47800.97</v>
      </c>
      <c r="I1619" s="15">
        <v>1</v>
      </c>
      <c r="J1619" s="13" t="s">
        <v>309</v>
      </c>
      <c r="K1619" s="36">
        <f>D1619*VLOOKUP(L1619,Assumptions!$B$5:$C$11,2,FALSE)</f>
        <v>458.626329</v>
      </c>
      <c r="L1619" s="39" t="s">
        <v>4889</v>
      </c>
      <c r="M1619" s="46">
        <f>DATE(YEAR(F1619),MONTH(F1619),1)</f>
        <v>45047</v>
      </c>
      <c r="N1619" s="47" t="str">
        <f>IF(B1619="",N1618,B1619)</f>
        <v>Hawthorn Advisors Ltd</v>
      </c>
    </row>
    <row r="1620" spans="1:14" ht="15.75" x14ac:dyDescent="0.5">
      <c r="A1620" s="7"/>
      <c r="B1620" s="26"/>
      <c r="C1620" s="26"/>
      <c r="D1620" s="12">
        <v>17763.84</v>
      </c>
      <c r="E1620" s="13" t="s">
        <v>1668</v>
      </c>
      <c r="F1620" s="27">
        <v>45068</v>
      </c>
      <c r="G1620" s="27">
        <v>44935</v>
      </c>
      <c r="H1620" s="14">
        <v>38009.769999999997</v>
      </c>
      <c r="I1620" s="15">
        <v>1</v>
      </c>
      <c r="J1620" s="13" t="s">
        <v>318</v>
      </c>
      <c r="K1620" s="36">
        <f>D1620*VLOOKUP(L1620,Assumptions!$B$5:$C$11,2,FALSE)</f>
        <v>609.299712</v>
      </c>
      <c r="L1620" s="39" t="s">
        <v>4889</v>
      </c>
      <c r="M1620" s="46">
        <f>DATE(YEAR(F1620),MONTH(F1620),1)</f>
        <v>45047</v>
      </c>
      <c r="N1620" s="47" t="str">
        <f>IF(B1620="",N1619,B1620)</f>
        <v>Hawthorn Advisors Ltd</v>
      </c>
    </row>
    <row r="1621" spans="1:14" ht="15.75" x14ac:dyDescent="0.5">
      <c r="A1621" s="7"/>
      <c r="B1621" s="26"/>
      <c r="C1621" s="26"/>
      <c r="D1621" s="12">
        <v>14417.03</v>
      </c>
      <c r="E1621" s="13" t="s">
        <v>1669</v>
      </c>
      <c r="F1621" s="27">
        <v>45068</v>
      </c>
      <c r="G1621" s="27">
        <v>44935</v>
      </c>
      <c r="H1621" s="14">
        <v>53647.24</v>
      </c>
      <c r="I1621" s="15">
        <v>1</v>
      </c>
      <c r="J1621" s="13" t="s">
        <v>310</v>
      </c>
      <c r="K1621" s="36">
        <f>D1621*VLOOKUP(L1621,Assumptions!$B$5:$C$11,2,FALSE)</f>
        <v>494.50412899999998</v>
      </c>
      <c r="L1621" s="39" t="s">
        <v>4889</v>
      </c>
      <c r="M1621" s="46">
        <f>DATE(YEAR(F1621),MONTH(F1621),1)</f>
        <v>45047</v>
      </c>
      <c r="N1621" s="47" t="str">
        <f>IF(B1621="",N1620,B1621)</f>
        <v>Hawthorn Advisors Ltd</v>
      </c>
    </row>
    <row r="1622" spans="1:14" ht="15.75" x14ac:dyDescent="0.5">
      <c r="A1622" s="7"/>
      <c r="B1622" s="26"/>
      <c r="C1622" s="26"/>
      <c r="D1622" s="12">
        <v>13217.96</v>
      </c>
      <c r="E1622" s="13" t="s">
        <v>1670</v>
      </c>
      <c r="F1622" s="27">
        <v>45474</v>
      </c>
      <c r="G1622" s="27">
        <v>45224</v>
      </c>
      <c r="H1622" s="14">
        <v>42163.88</v>
      </c>
      <c r="I1622" s="15">
        <v>2</v>
      </c>
      <c r="J1622" s="13" t="s">
        <v>300</v>
      </c>
      <c r="K1622" s="36">
        <f>D1622*VLOOKUP(L1622,Assumptions!$B$5:$C$11,2,FALSE)</f>
        <v>453.37602799999991</v>
      </c>
      <c r="L1622" s="39" t="s">
        <v>4889</v>
      </c>
      <c r="M1622" s="46">
        <f>DATE(YEAR(F1622),MONTH(F1622),1)</f>
        <v>45474</v>
      </c>
      <c r="N1622" s="47" t="str">
        <f>IF(B1622="",N1621,B1622)</f>
        <v>Hawthorn Advisors Ltd</v>
      </c>
    </row>
    <row r="1623" spans="1:14" ht="15.75" x14ac:dyDescent="0.5">
      <c r="A1623" s="7"/>
      <c r="B1623" s="26"/>
      <c r="C1623" s="26"/>
      <c r="D1623" s="12">
        <v>20161.419999999998</v>
      </c>
      <c r="E1623" s="13" t="s">
        <v>1671</v>
      </c>
      <c r="F1623" s="27">
        <v>45474</v>
      </c>
      <c r="G1623" s="27">
        <v>45224</v>
      </c>
      <c r="H1623" s="14">
        <v>50716.47</v>
      </c>
      <c r="I1623" s="15">
        <v>1</v>
      </c>
      <c r="J1623" s="13" t="s">
        <v>311</v>
      </c>
      <c r="K1623" s="36">
        <f>D1623*VLOOKUP(L1623,Assumptions!$B$5:$C$11,2,FALSE)</f>
        <v>691.53670599999987</v>
      </c>
      <c r="L1623" s="39" t="s">
        <v>4889</v>
      </c>
      <c r="M1623" s="46">
        <f>DATE(YEAR(F1623),MONTH(F1623),1)</f>
        <v>45474</v>
      </c>
      <c r="N1623" s="47" t="str">
        <f>IF(B1623="",N1622,B1623)</f>
        <v>Hawthorn Advisors Ltd</v>
      </c>
    </row>
    <row r="1624" spans="1:14" ht="15.75" x14ac:dyDescent="0.5">
      <c r="A1624" s="7"/>
      <c r="B1624" s="26"/>
      <c r="C1624" s="26"/>
      <c r="D1624" s="12">
        <v>12968.02</v>
      </c>
      <c r="E1624" s="13" t="s">
        <v>1672</v>
      </c>
      <c r="F1624" s="27">
        <v>45474</v>
      </c>
      <c r="G1624" s="27">
        <v>45224</v>
      </c>
      <c r="H1624" s="14">
        <v>34403.79</v>
      </c>
      <c r="I1624" s="15">
        <v>1</v>
      </c>
      <c r="J1624" s="13" t="s">
        <v>310</v>
      </c>
      <c r="K1624" s="36">
        <f>D1624*VLOOKUP(L1624,Assumptions!$B$5:$C$11,2,FALSE)</f>
        <v>444.80308599999995</v>
      </c>
      <c r="L1624" s="39" t="s">
        <v>4889</v>
      </c>
      <c r="M1624" s="46">
        <f>DATE(YEAR(F1624),MONTH(F1624),1)</f>
        <v>45474</v>
      </c>
      <c r="N1624" s="47" t="str">
        <f>IF(B1624="",N1623,B1624)</f>
        <v>Hawthorn Advisors Ltd</v>
      </c>
    </row>
    <row r="1625" spans="1:14" ht="15.75" x14ac:dyDescent="0.5">
      <c r="A1625" s="7"/>
      <c r="B1625" s="26"/>
      <c r="C1625" s="26"/>
      <c r="D1625" s="12">
        <v>19796.32</v>
      </c>
      <c r="E1625" s="13" t="s">
        <v>1673</v>
      </c>
      <c r="F1625" s="27">
        <v>45474</v>
      </c>
      <c r="G1625" s="27">
        <v>45224</v>
      </c>
      <c r="H1625" s="14">
        <v>51349.25</v>
      </c>
      <c r="I1625" s="15">
        <v>1</v>
      </c>
      <c r="J1625" s="13" t="s">
        <v>309</v>
      </c>
      <c r="K1625" s="36">
        <f>D1625*VLOOKUP(L1625,Assumptions!$B$5:$C$11,2,FALSE)</f>
        <v>679.01377599999989</v>
      </c>
      <c r="L1625" s="39" t="s">
        <v>4889</v>
      </c>
      <c r="M1625" s="46">
        <f>DATE(YEAR(F1625),MONTH(F1625),1)</f>
        <v>45474</v>
      </c>
      <c r="N1625" s="47" t="str">
        <f>IF(B1625="",N1624,B1625)</f>
        <v>Hawthorn Advisors Ltd</v>
      </c>
    </row>
    <row r="1626" spans="1:14" ht="15.75" x14ac:dyDescent="0.5">
      <c r="A1626" s="7"/>
      <c r="B1626" s="26"/>
      <c r="C1626" s="26"/>
      <c r="D1626" s="12">
        <v>19659.04</v>
      </c>
      <c r="E1626" s="13" t="s">
        <v>1674</v>
      </c>
      <c r="F1626" s="27">
        <v>45474</v>
      </c>
      <c r="G1626" s="27">
        <v>45224</v>
      </c>
      <c r="H1626" s="14">
        <v>45765</v>
      </c>
      <c r="I1626" s="15">
        <v>1</v>
      </c>
      <c r="J1626" s="13" t="s">
        <v>318</v>
      </c>
      <c r="K1626" s="36">
        <f>D1626*VLOOKUP(L1626,Assumptions!$B$5:$C$11,2,FALSE)</f>
        <v>674.305072</v>
      </c>
      <c r="L1626" s="39" t="s">
        <v>4889</v>
      </c>
      <c r="M1626" s="46">
        <f>DATE(YEAR(F1626),MONTH(F1626),1)</f>
        <v>45474</v>
      </c>
      <c r="N1626" s="47" t="str">
        <f>IF(B1626="",N1625,B1626)</f>
        <v>Hawthorn Advisors Ltd</v>
      </c>
    </row>
    <row r="1627" spans="1:14" ht="15.75" x14ac:dyDescent="0.5">
      <c r="A1627" s="7"/>
      <c r="B1627" s="26"/>
      <c r="C1627" s="26"/>
      <c r="D1627" s="12">
        <v>19796.3</v>
      </c>
      <c r="E1627" s="13" t="s">
        <v>1675</v>
      </c>
      <c r="F1627" s="27">
        <v>45474</v>
      </c>
      <c r="G1627" s="27">
        <v>45224</v>
      </c>
      <c r="H1627" s="14">
        <v>36033.07</v>
      </c>
      <c r="I1627" s="15">
        <v>12</v>
      </c>
      <c r="J1627" s="13" t="s">
        <v>305</v>
      </c>
      <c r="K1627" s="36">
        <f>D1627*VLOOKUP(L1627,Assumptions!$B$5:$C$11,2,FALSE)</f>
        <v>679.01308999999992</v>
      </c>
      <c r="L1627" s="39" t="s">
        <v>4889</v>
      </c>
      <c r="M1627" s="46">
        <f>DATE(YEAR(F1627),MONTH(F1627),1)</f>
        <v>45474</v>
      </c>
      <c r="N1627" s="47" t="str">
        <f>IF(B1627="",N1626,B1627)</f>
        <v>Hawthorn Advisors Ltd</v>
      </c>
    </row>
    <row r="1628" spans="1:14" ht="15.75" x14ac:dyDescent="0.5">
      <c r="A1628" s="7"/>
      <c r="B1628" s="26"/>
      <c r="C1628" s="26"/>
      <c r="D1628" s="12">
        <v>14486.65</v>
      </c>
      <c r="E1628" s="13" t="s">
        <v>1676</v>
      </c>
      <c r="F1628" s="27">
        <v>45474</v>
      </c>
      <c r="G1628" s="27">
        <v>45224</v>
      </c>
      <c r="H1628" s="14">
        <v>51783.02</v>
      </c>
      <c r="I1628" s="15">
        <v>1</v>
      </c>
      <c r="J1628" s="13" t="s">
        <v>304</v>
      </c>
      <c r="K1628" s="36">
        <f>D1628*VLOOKUP(L1628,Assumptions!$B$5:$C$11,2,FALSE)</f>
        <v>496.89209499999993</v>
      </c>
      <c r="L1628" s="39" t="s">
        <v>4889</v>
      </c>
      <c r="M1628" s="46">
        <f>DATE(YEAR(F1628),MONTH(F1628),1)</f>
        <v>45474</v>
      </c>
      <c r="N1628" s="47" t="str">
        <f>IF(B1628="",N1627,B1628)</f>
        <v>Hawthorn Advisors Ltd</v>
      </c>
    </row>
    <row r="1629" spans="1:14" ht="15.75" x14ac:dyDescent="0.5">
      <c r="A1629" s="7"/>
      <c r="B1629" s="26"/>
      <c r="C1629" s="26"/>
      <c r="D1629" s="12">
        <v>15014.23</v>
      </c>
      <c r="E1629" s="13" t="s">
        <v>1677</v>
      </c>
      <c r="F1629" s="27">
        <v>45838</v>
      </c>
      <c r="G1629" s="27">
        <v>45615</v>
      </c>
      <c r="H1629" s="14">
        <v>52645.14</v>
      </c>
      <c r="I1629" s="15">
        <v>2</v>
      </c>
      <c r="J1629" s="13" t="s">
        <v>300</v>
      </c>
      <c r="K1629" s="36">
        <f>D1629*VLOOKUP(L1629,Assumptions!$B$5:$C$11,2,FALSE)</f>
        <v>514.98808899999995</v>
      </c>
      <c r="L1629" s="39" t="s">
        <v>4889</v>
      </c>
      <c r="M1629" s="46">
        <f>DATE(YEAR(F1629),MONTH(F1629),1)</f>
        <v>45809</v>
      </c>
      <c r="N1629" s="47" t="str">
        <f>IF(B1629="",N1628,B1629)</f>
        <v>Hawthorn Advisors Ltd</v>
      </c>
    </row>
    <row r="1630" spans="1:14" ht="15.75" x14ac:dyDescent="0.5">
      <c r="A1630" s="7"/>
      <c r="B1630" s="26"/>
      <c r="C1630" s="26"/>
      <c r="D1630" s="12">
        <v>13661.99</v>
      </c>
      <c r="E1630" s="13" t="s">
        <v>1678</v>
      </c>
      <c r="F1630" s="27">
        <v>45838</v>
      </c>
      <c r="G1630" s="27">
        <v>45615</v>
      </c>
      <c r="H1630" s="14">
        <v>57242.06</v>
      </c>
      <c r="I1630" s="15">
        <v>1</v>
      </c>
      <c r="J1630" s="13" t="s">
        <v>304</v>
      </c>
      <c r="K1630" s="36">
        <f>D1630*VLOOKUP(L1630,Assumptions!$B$5:$C$11,2,FALSE)</f>
        <v>468.60625699999997</v>
      </c>
      <c r="L1630" s="39" t="s">
        <v>4889</v>
      </c>
      <c r="M1630" s="46">
        <f>DATE(YEAR(F1630),MONTH(F1630),1)</f>
        <v>45809</v>
      </c>
      <c r="N1630" s="47" t="str">
        <f>IF(B1630="",N1629,B1630)</f>
        <v>Hawthorn Advisors Ltd</v>
      </c>
    </row>
    <row r="1631" spans="1:14" ht="15.75" x14ac:dyDescent="0.5">
      <c r="A1631" s="7"/>
      <c r="B1631" s="26"/>
      <c r="C1631" s="26"/>
      <c r="D1631" s="12">
        <v>12557.1</v>
      </c>
      <c r="E1631" s="13" t="s">
        <v>1679</v>
      </c>
      <c r="F1631" s="27">
        <v>45838</v>
      </c>
      <c r="G1631" s="27">
        <v>45615</v>
      </c>
      <c r="H1631" s="14">
        <v>37291.67</v>
      </c>
      <c r="I1631" s="15">
        <v>18</v>
      </c>
      <c r="J1631" s="13" t="s">
        <v>305</v>
      </c>
      <c r="K1631" s="36">
        <f>D1631*VLOOKUP(L1631,Assumptions!$B$5:$C$11,2,FALSE)</f>
        <v>430.70853</v>
      </c>
      <c r="L1631" s="39" t="s">
        <v>4889</v>
      </c>
      <c r="M1631" s="46">
        <f>DATE(YEAR(F1631),MONTH(F1631),1)</f>
        <v>45809</v>
      </c>
      <c r="N1631" s="47" t="str">
        <f>IF(B1631="",N1630,B1631)</f>
        <v>Hawthorn Advisors Ltd</v>
      </c>
    </row>
    <row r="1632" spans="1:14" ht="15.75" x14ac:dyDescent="0.5">
      <c r="A1632" s="7"/>
      <c r="B1632" s="25" t="s">
        <v>134</v>
      </c>
      <c r="C1632" s="25"/>
      <c r="D1632" s="14">
        <v>35229.81</v>
      </c>
      <c r="E1632" s="13" t="s">
        <v>1680</v>
      </c>
      <c r="F1632" s="27">
        <v>45152</v>
      </c>
      <c r="G1632" s="27">
        <v>45055</v>
      </c>
      <c r="H1632" s="14">
        <v>93094.46</v>
      </c>
      <c r="I1632" s="15">
        <v>12</v>
      </c>
      <c r="J1632" s="13" t="s">
        <v>300</v>
      </c>
      <c r="K1632" s="36">
        <f>D1632*VLOOKUP(L1632,Assumptions!$B$5:$C$11,2,FALSE)</f>
        <v>35229.81</v>
      </c>
      <c r="L1632" s="39" t="s">
        <v>4883</v>
      </c>
      <c r="M1632" s="46">
        <f>DATE(YEAR(F1632),MONTH(F1632),1)</f>
        <v>45139</v>
      </c>
      <c r="N1632" s="47" t="str">
        <f>IF(B1632="",N1631,B1632)</f>
        <v>Marlow Management SA</v>
      </c>
    </row>
    <row r="1633" spans="1:14" ht="15.75" x14ac:dyDescent="0.5">
      <c r="A1633" s="7"/>
      <c r="B1633" s="26"/>
      <c r="C1633" s="26"/>
      <c r="D1633" s="14">
        <v>41721.61</v>
      </c>
      <c r="E1633" s="13" t="s">
        <v>1681</v>
      </c>
      <c r="F1633" s="27">
        <v>45152</v>
      </c>
      <c r="G1633" s="27">
        <v>45055</v>
      </c>
      <c r="H1633" s="14">
        <v>76997.11</v>
      </c>
      <c r="I1633" s="15">
        <v>4</v>
      </c>
      <c r="J1633" s="13" t="s">
        <v>305</v>
      </c>
      <c r="K1633" s="36">
        <f>D1633*VLOOKUP(L1633,Assumptions!$B$5:$C$11,2,FALSE)</f>
        <v>41721.61</v>
      </c>
      <c r="L1633" s="39" t="s">
        <v>4883</v>
      </c>
      <c r="M1633" s="46">
        <f>DATE(YEAR(F1633),MONTH(F1633),1)</f>
        <v>45139</v>
      </c>
      <c r="N1633" s="47" t="str">
        <f>IF(B1633="",N1632,B1633)</f>
        <v>Marlow Management SA</v>
      </c>
    </row>
    <row r="1634" spans="1:14" ht="15.75" x14ac:dyDescent="0.5">
      <c r="A1634" s="7"/>
      <c r="B1634" s="26"/>
      <c r="C1634" s="26"/>
      <c r="D1634" s="14">
        <v>44425.37</v>
      </c>
      <c r="E1634" s="13" t="s">
        <v>1682</v>
      </c>
      <c r="F1634" s="27">
        <v>45152</v>
      </c>
      <c r="G1634" s="27">
        <v>45055</v>
      </c>
      <c r="H1634" s="14">
        <v>68006.210000000006</v>
      </c>
      <c r="I1634" s="15">
        <v>1</v>
      </c>
      <c r="J1634" s="13" t="s">
        <v>304</v>
      </c>
      <c r="K1634" s="36">
        <f>D1634*VLOOKUP(L1634,Assumptions!$B$5:$C$11,2,FALSE)</f>
        <v>44425.37</v>
      </c>
      <c r="L1634" s="39" t="s">
        <v>4883</v>
      </c>
      <c r="M1634" s="46">
        <f>DATE(YEAR(F1634),MONTH(F1634),1)</f>
        <v>45139</v>
      </c>
      <c r="N1634" s="47" t="str">
        <f>IF(B1634="",N1633,B1634)</f>
        <v>Marlow Management SA</v>
      </c>
    </row>
    <row r="1635" spans="1:14" ht="15.75" x14ac:dyDescent="0.5">
      <c r="A1635" s="7"/>
      <c r="B1635" s="26"/>
      <c r="C1635" s="26"/>
      <c r="D1635" s="14">
        <v>50909.45</v>
      </c>
      <c r="E1635" s="13" t="s">
        <v>1683</v>
      </c>
      <c r="F1635" s="27">
        <v>45152</v>
      </c>
      <c r="G1635" s="27">
        <v>45055</v>
      </c>
      <c r="H1635" s="14">
        <v>86739.25</v>
      </c>
      <c r="I1635" s="15">
        <v>4</v>
      </c>
      <c r="J1635" s="13" t="s">
        <v>331</v>
      </c>
      <c r="K1635" s="36">
        <f>D1635*VLOOKUP(L1635,Assumptions!$B$5:$C$11,2,FALSE)</f>
        <v>50909.45</v>
      </c>
      <c r="L1635" s="39" t="s">
        <v>4883</v>
      </c>
      <c r="M1635" s="46">
        <f>DATE(YEAR(F1635),MONTH(F1635),1)</f>
        <v>45139</v>
      </c>
      <c r="N1635" s="47" t="str">
        <f>IF(B1635="",N1634,B1635)</f>
        <v>Marlow Management SA</v>
      </c>
    </row>
    <row r="1636" spans="1:14" ht="15.75" x14ac:dyDescent="0.5">
      <c r="A1636" s="7"/>
      <c r="B1636" s="26"/>
      <c r="C1636" s="26"/>
      <c r="D1636" s="14">
        <v>54109.09</v>
      </c>
      <c r="E1636" s="13" t="s">
        <v>1684</v>
      </c>
      <c r="F1636" s="27">
        <v>45152</v>
      </c>
      <c r="G1636" s="27">
        <v>45055</v>
      </c>
      <c r="H1636" s="14">
        <v>66389.11</v>
      </c>
      <c r="I1636" s="15">
        <v>4</v>
      </c>
      <c r="J1636" s="13" t="s">
        <v>319</v>
      </c>
      <c r="K1636" s="36">
        <f>D1636*VLOOKUP(L1636,Assumptions!$B$5:$C$11,2,FALSE)</f>
        <v>54109.09</v>
      </c>
      <c r="L1636" s="39" t="s">
        <v>4883</v>
      </c>
      <c r="M1636" s="46">
        <f>DATE(YEAR(F1636),MONTH(F1636),1)</f>
        <v>45139</v>
      </c>
      <c r="N1636" s="47" t="str">
        <f>IF(B1636="",N1635,B1636)</f>
        <v>Marlow Management SA</v>
      </c>
    </row>
    <row r="1637" spans="1:14" ht="15.75" x14ac:dyDescent="0.5">
      <c r="A1637" s="7"/>
      <c r="B1637" s="26"/>
      <c r="C1637" s="26"/>
      <c r="D1637" s="14">
        <v>46919.71</v>
      </c>
      <c r="E1637" s="13" t="s">
        <v>1685</v>
      </c>
      <c r="F1637" s="27">
        <v>45152</v>
      </c>
      <c r="G1637" s="27">
        <v>45055</v>
      </c>
      <c r="H1637" s="14">
        <v>81571.08</v>
      </c>
      <c r="I1637" s="15">
        <v>4</v>
      </c>
      <c r="J1637" s="13" t="s">
        <v>321</v>
      </c>
      <c r="K1637" s="36">
        <f>D1637*VLOOKUP(L1637,Assumptions!$B$5:$C$11,2,FALSE)</f>
        <v>46919.71</v>
      </c>
      <c r="L1637" s="39" t="s">
        <v>4883</v>
      </c>
      <c r="M1637" s="46">
        <f>DATE(YEAR(F1637),MONTH(F1637),1)</f>
        <v>45139</v>
      </c>
      <c r="N1637" s="47" t="str">
        <f>IF(B1637="",N1636,B1637)</f>
        <v>Marlow Management SA</v>
      </c>
    </row>
    <row r="1638" spans="1:14" ht="15.75" x14ac:dyDescent="0.5">
      <c r="A1638" s="7"/>
      <c r="B1638" s="26"/>
      <c r="C1638" s="26"/>
      <c r="D1638" s="14">
        <v>34205.81</v>
      </c>
      <c r="E1638" s="13" t="s">
        <v>1686</v>
      </c>
      <c r="F1638" s="27">
        <v>45152</v>
      </c>
      <c r="G1638" s="27">
        <v>45055</v>
      </c>
      <c r="H1638" s="14">
        <v>83845.23</v>
      </c>
      <c r="I1638" s="15">
        <v>4</v>
      </c>
      <c r="J1638" s="13" t="s">
        <v>301</v>
      </c>
      <c r="K1638" s="36">
        <f>D1638*VLOOKUP(L1638,Assumptions!$B$5:$C$11,2,FALSE)</f>
        <v>34205.81</v>
      </c>
      <c r="L1638" s="39" t="s">
        <v>4883</v>
      </c>
      <c r="M1638" s="46">
        <f>DATE(YEAR(F1638),MONTH(F1638),1)</f>
        <v>45139</v>
      </c>
      <c r="N1638" s="47" t="str">
        <f>IF(B1638="",N1637,B1638)</f>
        <v>Marlow Management SA</v>
      </c>
    </row>
    <row r="1639" spans="1:14" ht="15.75" x14ac:dyDescent="0.5">
      <c r="A1639" s="7"/>
      <c r="B1639" s="26"/>
      <c r="C1639" s="26"/>
      <c r="D1639" s="14">
        <v>7236</v>
      </c>
      <c r="E1639" s="13" t="s">
        <v>1687</v>
      </c>
      <c r="F1639" s="27">
        <v>45100</v>
      </c>
      <c r="G1639" s="27">
        <v>45061</v>
      </c>
      <c r="H1639" s="14">
        <v>92214.51</v>
      </c>
      <c r="I1639" s="15">
        <v>4</v>
      </c>
      <c r="J1639" s="13" t="s">
        <v>307</v>
      </c>
      <c r="K1639" s="36">
        <f>D1639*VLOOKUP(L1639,Assumptions!$B$5:$C$11,2,FALSE)</f>
        <v>7236</v>
      </c>
      <c r="L1639" s="39" t="s">
        <v>4883</v>
      </c>
      <c r="M1639" s="46">
        <f>DATE(YEAR(F1639),MONTH(F1639),1)</f>
        <v>45078</v>
      </c>
      <c r="N1639" s="47" t="str">
        <f>IF(B1639="",N1638,B1639)</f>
        <v>Marlow Management SA</v>
      </c>
    </row>
    <row r="1640" spans="1:14" ht="15.75" x14ac:dyDescent="0.5">
      <c r="A1640" s="7"/>
      <c r="B1640" s="26"/>
      <c r="C1640" s="26"/>
      <c r="D1640" s="14">
        <v>5868.35</v>
      </c>
      <c r="E1640" s="13" t="s">
        <v>1688</v>
      </c>
      <c r="F1640" s="27">
        <v>45138</v>
      </c>
      <c r="G1640" s="27">
        <v>45064</v>
      </c>
      <c r="H1640" s="14">
        <v>74192.960000000006</v>
      </c>
      <c r="I1640" s="15">
        <v>3</v>
      </c>
      <c r="J1640" s="13" t="s">
        <v>307</v>
      </c>
      <c r="K1640" s="36">
        <f>D1640*VLOOKUP(L1640,Assumptions!$B$5:$C$11,2,FALSE)</f>
        <v>5868.35</v>
      </c>
      <c r="L1640" s="39" t="s">
        <v>4883</v>
      </c>
      <c r="M1640" s="46">
        <f>DATE(YEAR(F1640),MONTH(F1640),1)</f>
        <v>45108</v>
      </c>
      <c r="N1640" s="47" t="str">
        <f>IF(B1640="",N1639,B1640)</f>
        <v>Marlow Management SA</v>
      </c>
    </row>
    <row r="1641" spans="1:14" ht="15.75" x14ac:dyDescent="0.5">
      <c r="A1641" s="7"/>
      <c r="B1641" s="26"/>
      <c r="C1641" s="26"/>
      <c r="D1641" s="14">
        <v>6698.51</v>
      </c>
      <c r="E1641" s="13" t="s">
        <v>1689</v>
      </c>
      <c r="F1641" s="27">
        <v>45138</v>
      </c>
      <c r="G1641" s="27">
        <v>45064</v>
      </c>
      <c r="H1641" s="14">
        <v>82823.350000000006</v>
      </c>
      <c r="I1641" s="15">
        <v>1</v>
      </c>
      <c r="J1641" s="13" t="s">
        <v>340</v>
      </c>
      <c r="K1641" s="36">
        <f>D1641*VLOOKUP(L1641,Assumptions!$B$5:$C$11,2,FALSE)</f>
        <v>6698.51</v>
      </c>
      <c r="L1641" s="39" t="s">
        <v>4883</v>
      </c>
      <c r="M1641" s="46">
        <f>DATE(YEAR(F1641),MONTH(F1641),1)</f>
        <v>45108</v>
      </c>
      <c r="N1641" s="47" t="str">
        <f>IF(B1641="",N1640,B1641)</f>
        <v>Marlow Management SA</v>
      </c>
    </row>
    <row r="1642" spans="1:14" ht="15.75" x14ac:dyDescent="0.5">
      <c r="A1642" s="7"/>
      <c r="B1642" s="26"/>
      <c r="C1642" s="26"/>
      <c r="D1642" s="14">
        <v>7027.83</v>
      </c>
      <c r="E1642" s="13" t="s">
        <v>1690</v>
      </c>
      <c r="F1642" s="27">
        <v>45181</v>
      </c>
      <c r="G1642" s="27">
        <v>45064</v>
      </c>
      <c r="H1642" s="14">
        <v>60507.41</v>
      </c>
      <c r="I1642" s="15">
        <v>3</v>
      </c>
      <c r="J1642" s="13" t="s">
        <v>307</v>
      </c>
      <c r="K1642" s="36">
        <f>D1642*VLOOKUP(L1642,Assumptions!$B$5:$C$11,2,FALSE)</f>
        <v>7027.83</v>
      </c>
      <c r="L1642" s="39" t="s">
        <v>4883</v>
      </c>
      <c r="M1642" s="46">
        <f>DATE(YEAR(F1642),MONTH(F1642),1)</f>
        <v>45170</v>
      </c>
      <c r="N1642" s="47" t="str">
        <f>IF(B1642="",N1641,B1642)</f>
        <v>Marlow Management SA</v>
      </c>
    </row>
    <row r="1643" spans="1:14" ht="15.75" x14ac:dyDescent="0.5">
      <c r="A1643" s="7"/>
      <c r="B1643" s="26"/>
      <c r="C1643" s="26"/>
      <c r="D1643" s="14">
        <v>6858.68</v>
      </c>
      <c r="E1643" s="13" t="s">
        <v>1690</v>
      </c>
      <c r="F1643" s="27">
        <v>45181</v>
      </c>
      <c r="G1643" s="27">
        <v>45128</v>
      </c>
      <c r="H1643" s="14">
        <v>78257.87</v>
      </c>
      <c r="I1643" s="15">
        <v>2</v>
      </c>
      <c r="J1643" s="13" t="s">
        <v>307</v>
      </c>
      <c r="K1643" s="36">
        <f>D1643*VLOOKUP(L1643,Assumptions!$B$5:$C$11,2,FALSE)</f>
        <v>6858.68</v>
      </c>
      <c r="L1643" s="39" t="s">
        <v>4883</v>
      </c>
      <c r="M1643" s="46">
        <f>DATE(YEAR(F1643),MONTH(F1643),1)</f>
        <v>45170</v>
      </c>
      <c r="N1643" s="47" t="str">
        <f>IF(B1643="",N1642,B1643)</f>
        <v>Marlow Management SA</v>
      </c>
    </row>
    <row r="1644" spans="1:14" ht="15.75" x14ac:dyDescent="0.5">
      <c r="A1644" s="7"/>
      <c r="B1644" s="26"/>
      <c r="C1644" s="26"/>
      <c r="D1644" s="14">
        <v>6659.15</v>
      </c>
      <c r="E1644" s="13" t="s">
        <v>1690</v>
      </c>
      <c r="F1644" s="27">
        <v>45181</v>
      </c>
      <c r="G1644" s="27">
        <v>45128</v>
      </c>
      <c r="H1644" s="14">
        <v>58521.59</v>
      </c>
      <c r="I1644" s="15">
        <v>1</v>
      </c>
      <c r="J1644" s="13" t="s">
        <v>307</v>
      </c>
      <c r="K1644" s="36">
        <f>D1644*VLOOKUP(L1644,Assumptions!$B$5:$C$11,2,FALSE)</f>
        <v>6659.15</v>
      </c>
      <c r="L1644" s="39" t="s">
        <v>4883</v>
      </c>
      <c r="M1644" s="46">
        <f>DATE(YEAR(F1644),MONTH(F1644),1)</f>
        <v>45170</v>
      </c>
      <c r="N1644" s="47" t="str">
        <f>IF(B1644="",N1643,B1644)</f>
        <v>Marlow Management SA</v>
      </c>
    </row>
    <row r="1645" spans="1:14" ht="15.75" x14ac:dyDescent="0.5">
      <c r="A1645" s="7"/>
      <c r="B1645" s="26"/>
      <c r="C1645" s="26"/>
      <c r="D1645" s="14">
        <v>2356.75</v>
      </c>
      <c r="E1645" s="13" t="s">
        <v>1691</v>
      </c>
      <c r="F1645" s="27">
        <v>45218</v>
      </c>
      <c r="G1645" s="27">
        <v>45131</v>
      </c>
      <c r="H1645" s="14">
        <v>59130.59</v>
      </c>
      <c r="I1645" s="15">
        <v>2</v>
      </c>
      <c r="J1645" s="13" t="s">
        <v>307</v>
      </c>
      <c r="K1645" s="36">
        <f>D1645*VLOOKUP(L1645,Assumptions!$B$5:$C$11,2,FALSE)</f>
        <v>2356.75</v>
      </c>
      <c r="L1645" s="39" t="s">
        <v>4883</v>
      </c>
      <c r="M1645" s="46">
        <f>DATE(YEAR(F1645),MONTH(F1645),1)</f>
        <v>45200</v>
      </c>
      <c r="N1645" s="47" t="str">
        <f>IF(B1645="",N1644,B1645)</f>
        <v>Marlow Management SA</v>
      </c>
    </row>
    <row r="1646" spans="1:14" ht="15.75" x14ac:dyDescent="0.5">
      <c r="A1646" s="7"/>
      <c r="B1646" s="26"/>
      <c r="C1646" s="26"/>
      <c r="D1646" s="14">
        <v>5171.2299999999996</v>
      </c>
      <c r="E1646" s="13" t="s">
        <v>1692</v>
      </c>
      <c r="F1646" s="27">
        <v>45252</v>
      </c>
      <c r="G1646" s="27">
        <v>45131</v>
      </c>
      <c r="H1646" s="14">
        <v>93204.02</v>
      </c>
      <c r="I1646" s="15">
        <v>2</v>
      </c>
      <c r="J1646" s="13" t="s">
        <v>307</v>
      </c>
      <c r="K1646" s="36">
        <f>D1646*VLOOKUP(L1646,Assumptions!$B$5:$C$11,2,FALSE)</f>
        <v>5171.2299999999996</v>
      </c>
      <c r="L1646" s="39" t="s">
        <v>4883</v>
      </c>
      <c r="M1646" s="46">
        <f>DATE(YEAR(F1646),MONTH(F1646),1)</f>
        <v>45231</v>
      </c>
      <c r="N1646" s="47" t="str">
        <f>IF(B1646="",N1645,B1646)</f>
        <v>Marlow Management SA</v>
      </c>
    </row>
    <row r="1647" spans="1:14" ht="15.75" x14ac:dyDescent="0.5">
      <c r="A1647" s="7"/>
      <c r="B1647" s="26"/>
      <c r="C1647" s="26"/>
      <c r="D1647" s="14">
        <v>6299.82</v>
      </c>
      <c r="E1647" s="13" t="s">
        <v>1693</v>
      </c>
      <c r="F1647" s="27">
        <v>45303</v>
      </c>
      <c r="G1647" s="27">
        <v>45131</v>
      </c>
      <c r="H1647" s="14">
        <v>97824.25</v>
      </c>
      <c r="I1647" s="15">
        <v>3</v>
      </c>
      <c r="J1647" s="13" t="s">
        <v>340</v>
      </c>
      <c r="K1647" s="36">
        <f>D1647*VLOOKUP(L1647,Assumptions!$B$5:$C$11,2,FALSE)</f>
        <v>6299.82</v>
      </c>
      <c r="L1647" s="39" t="s">
        <v>4883</v>
      </c>
      <c r="M1647" s="46">
        <f>DATE(YEAR(F1647),MONTH(F1647),1)</f>
        <v>45292</v>
      </c>
      <c r="N1647" s="47" t="str">
        <f>IF(B1647="",N1646,B1647)</f>
        <v>Marlow Management SA</v>
      </c>
    </row>
    <row r="1648" spans="1:14" ht="15.75" x14ac:dyDescent="0.5">
      <c r="A1648" s="7"/>
      <c r="B1648" s="26"/>
      <c r="C1648" s="26"/>
      <c r="D1648" s="14">
        <v>9455.07</v>
      </c>
      <c r="E1648" s="13" t="s">
        <v>1694</v>
      </c>
      <c r="F1648" s="27">
        <v>45303</v>
      </c>
      <c r="G1648" s="27">
        <v>45131</v>
      </c>
      <c r="H1648" s="14">
        <v>72149.47</v>
      </c>
      <c r="I1648" s="15">
        <v>2</v>
      </c>
      <c r="J1648" s="13" t="s">
        <v>307</v>
      </c>
      <c r="K1648" s="36">
        <f>D1648*VLOOKUP(L1648,Assumptions!$B$5:$C$11,2,FALSE)</f>
        <v>9455.07</v>
      </c>
      <c r="L1648" s="39" t="s">
        <v>4883</v>
      </c>
      <c r="M1648" s="46">
        <f>DATE(YEAR(F1648),MONTH(F1648),1)</f>
        <v>45292</v>
      </c>
      <c r="N1648" s="47" t="str">
        <f>IF(B1648="",N1647,B1648)</f>
        <v>Marlow Management SA</v>
      </c>
    </row>
    <row r="1649" spans="1:14" ht="15.75" x14ac:dyDescent="0.5">
      <c r="A1649" s="7"/>
      <c r="B1649" s="26"/>
      <c r="C1649" s="26"/>
      <c r="D1649" s="14">
        <v>4131.12</v>
      </c>
      <c r="E1649" s="13" t="s">
        <v>1695</v>
      </c>
      <c r="F1649" s="27">
        <v>45384</v>
      </c>
      <c r="G1649" s="27">
        <v>45132</v>
      </c>
      <c r="H1649" s="14">
        <v>92835.12</v>
      </c>
      <c r="I1649" s="15">
        <v>1</v>
      </c>
      <c r="J1649" s="13" t="s">
        <v>307</v>
      </c>
      <c r="K1649" s="36">
        <f>D1649*VLOOKUP(L1649,Assumptions!$B$5:$C$11,2,FALSE)</f>
        <v>4131.12</v>
      </c>
      <c r="L1649" s="39" t="s">
        <v>4883</v>
      </c>
      <c r="M1649" s="46">
        <f>DATE(YEAR(F1649),MONTH(F1649),1)</f>
        <v>45383</v>
      </c>
      <c r="N1649" s="47" t="str">
        <f>IF(B1649="",N1648,B1649)</f>
        <v>Marlow Management SA</v>
      </c>
    </row>
    <row r="1650" spans="1:14" ht="15.75" x14ac:dyDescent="0.5">
      <c r="A1650" s="7"/>
      <c r="B1650" s="26"/>
      <c r="C1650" s="26"/>
      <c r="D1650" s="14">
        <v>3632.32</v>
      </c>
      <c r="E1650" s="13" t="s">
        <v>1695</v>
      </c>
      <c r="F1650" s="27">
        <v>45384</v>
      </c>
      <c r="G1650" s="27">
        <v>45132</v>
      </c>
      <c r="H1650" s="14">
        <v>72966.41</v>
      </c>
      <c r="I1650" s="15">
        <v>1</v>
      </c>
      <c r="J1650" s="13" t="s">
        <v>307</v>
      </c>
      <c r="K1650" s="36">
        <f>D1650*VLOOKUP(L1650,Assumptions!$B$5:$C$11,2,FALSE)</f>
        <v>3632.32</v>
      </c>
      <c r="L1650" s="39" t="s">
        <v>4883</v>
      </c>
      <c r="M1650" s="46">
        <f>DATE(YEAR(F1650),MONTH(F1650),1)</f>
        <v>45383</v>
      </c>
      <c r="N1650" s="47" t="str">
        <f>IF(B1650="",N1649,B1650)</f>
        <v>Marlow Management SA</v>
      </c>
    </row>
    <row r="1651" spans="1:14" ht="15.75" x14ac:dyDescent="0.5">
      <c r="A1651" s="7"/>
      <c r="B1651" s="26"/>
      <c r="C1651" s="26"/>
      <c r="D1651" s="14">
        <v>3032.15</v>
      </c>
      <c r="E1651" s="13" t="s">
        <v>1695</v>
      </c>
      <c r="F1651" s="27">
        <v>45389</v>
      </c>
      <c r="G1651" s="27">
        <v>45133</v>
      </c>
      <c r="H1651" s="14">
        <v>64428.53</v>
      </c>
      <c r="I1651" s="15">
        <v>2</v>
      </c>
      <c r="J1651" s="13" t="s">
        <v>307</v>
      </c>
      <c r="K1651" s="36">
        <f>D1651*VLOOKUP(L1651,Assumptions!$B$5:$C$11,2,FALSE)</f>
        <v>3032.15</v>
      </c>
      <c r="L1651" s="39" t="s">
        <v>4883</v>
      </c>
      <c r="M1651" s="46">
        <f>DATE(YEAR(F1651),MONTH(F1651),1)</f>
        <v>45383</v>
      </c>
      <c r="N1651" s="47" t="str">
        <f>IF(B1651="",N1650,B1651)</f>
        <v>Marlow Management SA</v>
      </c>
    </row>
    <row r="1652" spans="1:14" ht="15.75" x14ac:dyDescent="0.5">
      <c r="A1652" s="7"/>
      <c r="B1652" s="26"/>
      <c r="C1652" s="26"/>
      <c r="D1652" s="14">
        <v>9836.36</v>
      </c>
      <c r="E1652" s="13" t="s">
        <v>1696</v>
      </c>
      <c r="F1652" s="27">
        <v>45429</v>
      </c>
      <c r="G1652" s="27">
        <v>45133</v>
      </c>
      <c r="H1652" s="14">
        <v>69883.03</v>
      </c>
      <c r="I1652" s="15">
        <v>5</v>
      </c>
      <c r="J1652" s="13" t="s">
        <v>307</v>
      </c>
      <c r="K1652" s="36">
        <f>D1652*VLOOKUP(L1652,Assumptions!$B$5:$C$11,2,FALSE)</f>
        <v>9836.36</v>
      </c>
      <c r="L1652" s="39" t="s">
        <v>4883</v>
      </c>
      <c r="M1652" s="46">
        <f>DATE(YEAR(F1652),MONTH(F1652),1)</f>
        <v>45413</v>
      </c>
      <c r="N1652" s="47" t="str">
        <f>IF(B1652="",N1651,B1652)</f>
        <v>Marlow Management SA</v>
      </c>
    </row>
    <row r="1653" spans="1:14" ht="15.75" x14ac:dyDescent="0.5">
      <c r="A1653" s="7"/>
      <c r="B1653" s="26"/>
      <c r="C1653" s="26"/>
      <c r="D1653" s="14">
        <v>3928.13</v>
      </c>
      <c r="E1653" s="13" t="s">
        <v>1697</v>
      </c>
      <c r="F1653" s="27">
        <v>45483</v>
      </c>
      <c r="G1653" s="27">
        <v>45133</v>
      </c>
      <c r="H1653" s="14">
        <v>93290.42</v>
      </c>
      <c r="I1653" s="15">
        <v>2</v>
      </c>
      <c r="J1653" s="13" t="s">
        <v>307</v>
      </c>
      <c r="K1653" s="36">
        <f>D1653*VLOOKUP(L1653,Assumptions!$B$5:$C$11,2,FALSE)</f>
        <v>3928.13</v>
      </c>
      <c r="L1653" s="39" t="s">
        <v>4883</v>
      </c>
      <c r="M1653" s="46">
        <f>DATE(YEAR(F1653),MONTH(F1653),1)</f>
        <v>45474</v>
      </c>
      <c r="N1653" s="47" t="str">
        <f>IF(B1653="",N1652,B1653)</f>
        <v>Marlow Management SA</v>
      </c>
    </row>
    <row r="1654" spans="1:14" ht="15.75" x14ac:dyDescent="0.5">
      <c r="A1654" s="7"/>
      <c r="B1654" s="26"/>
      <c r="C1654" s="26"/>
      <c r="D1654" s="14">
        <v>49926.9</v>
      </c>
      <c r="E1654" s="13" t="s">
        <v>1698</v>
      </c>
      <c r="F1654" s="27">
        <v>45509</v>
      </c>
      <c r="G1654" s="27">
        <v>45223</v>
      </c>
      <c r="H1654" s="14">
        <v>62874.63</v>
      </c>
      <c r="I1654" s="15">
        <v>4</v>
      </c>
      <c r="J1654" s="13" t="s">
        <v>301</v>
      </c>
      <c r="K1654" s="36">
        <f>D1654*VLOOKUP(L1654,Assumptions!$B$5:$C$11,2,FALSE)</f>
        <v>49926.9</v>
      </c>
      <c r="L1654" s="39" t="s">
        <v>4883</v>
      </c>
      <c r="M1654" s="46">
        <f>DATE(YEAR(F1654),MONTH(F1654),1)</f>
        <v>45505</v>
      </c>
      <c r="N1654" s="47" t="str">
        <f>IF(B1654="",N1653,B1654)</f>
        <v>Marlow Management SA</v>
      </c>
    </row>
    <row r="1655" spans="1:14" ht="15.75" x14ac:dyDescent="0.5">
      <c r="A1655" s="7"/>
      <c r="B1655" s="26"/>
      <c r="C1655" s="26"/>
      <c r="D1655" s="14">
        <v>45254.44</v>
      </c>
      <c r="E1655" s="13" t="s">
        <v>1699</v>
      </c>
      <c r="F1655" s="27">
        <v>45509</v>
      </c>
      <c r="G1655" s="27">
        <v>45223</v>
      </c>
      <c r="H1655" s="14">
        <v>68727.009999999995</v>
      </c>
      <c r="I1655" s="15">
        <v>4</v>
      </c>
      <c r="J1655" s="13" t="s">
        <v>319</v>
      </c>
      <c r="K1655" s="36">
        <f>D1655*VLOOKUP(L1655,Assumptions!$B$5:$C$11,2,FALSE)</f>
        <v>45254.44</v>
      </c>
      <c r="L1655" s="39" t="s">
        <v>4883</v>
      </c>
      <c r="M1655" s="46">
        <f>DATE(YEAR(F1655),MONTH(F1655),1)</f>
        <v>45505</v>
      </c>
      <c r="N1655" s="47" t="str">
        <f>IF(B1655="",N1654,B1655)</f>
        <v>Marlow Management SA</v>
      </c>
    </row>
    <row r="1656" spans="1:14" ht="15.75" x14ac:dyDescent="0.5">
      <c r="A1656" s="7"/>
      <c r="B1656" s="26"/>
      <c r="C1656" s="26"/>
      <c r="D1656" s="14">
        <v>53847.12</v>
      </c>
      <c r="E1656" s="13" t="s">
        <v>1700</v>
      </c>
      <c r="F1656" s="27">
        <v>45509</v>
      </c>
      <c r="G1656" s="27">
        <v>45223</v>
      </c>
      <c r="H1656" s="14">
        <v>99076.28</v>
      </c>
      <c r="I1656" s="15">
        <v>4</v>
      </c>
      <c r="J1656" s="13" t="s">
        <v>321</v>
      </c>
      <c r="K1656" s="36">
        <f>D1656*VLOOKUP(L1656,Assumptions!$B$5:$C$11,2,FALSE)</f>
        <v>53847.12</v>
      </c>
      <c r="L1656" s="39" t="s">
        <v>4883</v>
      </c>
      <c r="M1656" s="46">
        <f>DATE(YEAR(F1656),MONTH(F1656),1)</f>
        <v>45505</v>
      </c>
      <c r="N1656" s="47" t="str">
        <f>IF(B1656="",N1655,B1656)</f>
        <v>Marlow Management SA</v>
      </c>
    </row>
    <row r="1657" spans="1:14" ht="15.75" x14ac:dyDescent="0.5">
      <c r="A1657" s="7"/>
      <c r="B1657" s="26"/>
      <c r="C1657" s="26"/>
      <c r="D1657" s="14">
        <v>37172.01</v>
      </c>
      <c r="E1657" s="13" t="s">
        <v>1701</v>
      </c>
      <c r="F1657" s="27">
        <v>45509</v>
      </c>
      <c r="G1657" s="27">
        <v>45223</v>
      </c>
      <c r="H1657" s="14">
        <v>94753.44</v>
      </c>
      <c r="I1657" s="15">
        <v>4</v>
      </c>
      <c r="J1657" s="13" t="s">
        <v>305</v>
      </c>
      <c r="K1657" s="36">
        <f>D1657*VLOOKUP(L1657,Assumptions!$B$5:$C$11,2,FALSE)</f>
        <v>37172.01</v>
      </c>
      <c r="L1657" s="39" t="s">
        <v>4883</v>
      </c>
      <c r="M1657" s="46">
        <f>DATE(YEAR(F1657),MONTH(F1657),1)</f>
        <v>45505</v>
      </c>
      <c r="N1657" s="47" t="str">
        <f>IF(B1657="",N1656,B1657)</f>
        <v>Marlow Management SA</v>
      </c>
    </row>
    <row r="1658" spans="1:14" ht="15.75" x14ac:dyDescent="0.5">
      <c r="A1658" s="7"/>
      <c r="B1658" s="26"/>
      <c r="C1658" s="26"/>
      <c r="D1658" s="14">
        <v>49996.73</v>
      </c>
      <c r="E1658" s="13" t="s">
        <v>1702</v>
      </c>
      <c r="F1658" s="27">
        <v>45509</v>
      </c>
      <c r="G1658" s="27">
        <v>45223</v>
      </c>
      <c r="H1658" s="14">
        <v>89795.32</v>
      </c>
      <c r="I1658" s="15">
        <v>1</v>
      </c>
      <c r="J1658" s="13" t="s">
        <v>304</v>
      </c>
      <c r="K1658" s="36">
        <f>D1658*VLOOKUP(L1658,Assumptions!$B$5:$C$11,2,FALSE)</f>
        <v>49996.73</v>
      </c>
      <c r="L1658" s="39" t="s">
        <v>4883</v>
      </c>
      <c r="M1658" s="46">
        <f>DATE(YEAR(F1658),MONTH(F1658),1)</f>
        <v>45505</v>
      </c>
      <c r="N1658" s="47" t="str">
        <f>IF(B1658="",N1657,B1658)</f>
        <v>Marlow Management SA</v>
      </c>
    </row>
    <row r="1659" spans="1:14" ht="15.75" x14ac:dyDescent="0.5">
      <c r="A1659" s="7"/>
      <c r="B1659" s="26"/>
      <c r="C1659" s="26"/>
      <c r="D1659" s="14">
        <v>50992.17</v>
      </c>
      <c r="E1659" s="13" t="s">
        <v>1703</v>
      </c>
      <c r="F1659" s="27">
        <v>45509</v>
      </c>
      <c r="G1659" s="27">
        <v>45223</v>
      </c>
      <c r="H1659" s="14">
        <v>87387.98</v>
      </c>
      <c r="I1659" s="15">
        <v>12</v>
      </c>
      <c r="J1659" s="13" t="s">
        <v>300</v>
      </c>
      <c r="K1659" s="36">
        <f>D1659*VLOOKUP(L1659,Assumptions!$B$5:$C$11,2,FALSE)</f>
        <v>50992.17</v>
      </c>
      <c r="L1659" s="39" t="s">
        <v>4883</v>
      </c>
      <c r="M1659" s="46">
        <f>DATE(YEAR(F1659),MONTH(F1659),1)</f>
        <v>45505</v>
      </c>
      <c r="N1659" s="47" t="str">
        <f>IF(B1659="",N1658,B1659)</f>
        <v>Marlow Management SA</v>
      </c>
    </row>
    <row r="1660" spans="1:14" ht="15.75" x14ac:dyDescent="0.5">
      <c r="A1660" s="7"/>
      <c r="B1660" s="26"/>
      <c r="C1660" s="26"/>
      <c r="D1660" s="14">
        <v>33009.589999999997</v>
      </c>
      <c r="E1660" s="13" t="s">
        <v>1704</v>
      </c>
      <c r="F1660" s="27">
        <v>45509</v>
      </c>
      <c r="G1660" s="27">
        <v>45223</v>
      </c>
      <c r="H1660" s="14">
        <v>65431.7</v>
      </c>
      <c r="I1660" s="15">
        <v>4</v>
      </c>
      <c r="J1660" s="13" t="s">
        <v>331</v>
      </c>
      <c r="K1660" s="36">
        <f>D1660*VLOOKUP(L1660,Assumptions!$B$5:$C$11,2,FALSE)</f>
        <v>33009.589999999997</v>
      </c>
      <c r="L1660" s="39" t="s">
        <v>4883</v>
      </c>
      <c r="M1660" s="46">
        <f>DATE(YEAR(F1660),MONTH(F1660),1)</f>
        <v>45505</v>
      </c>
      <c r="N1660" s="47" t="str">
        <f>IF(B1660="",N1659,B1660)</f>
        <v>Marlow Management SA</v>
      </c>
    </row>
    <row r="1661" spans="1:14" ht="15.75" x14ac:dyDescent="0.5">
      <c r="A1661" s="7"/>
      <c r="B1661" s="26"/>
      <c r="C1661" s="26"/>
      <c r="D1661" s="14">
        <v>2974.85</v>
      </c>
      <c r="E1661" s="13" t="s">
        <v>1705</v>
      </c>
      <c r="F1661" s="27">
        <v>45565</v>
      </c>
      <c r="G1661" s="27">
        <v>45376</v>
      </c>
      <c r="H1661" s="14">
        <v>83440.44</v>
      </c>
      <c r="I1661" s="15">
        <v>2</v>
      </c>
      <c r="J1661" s="13" t="s">
        <v>307</v>
      </c>
      <c r="K1661" s="36">
        <f>D1661*VLOOKUP(L1661,Assumptions!$B$5:$C$11,2,FALSE)</f>
        <v>2974.85</v>
      </c>
      <c r="L1661" s="39" t="s">
        <v>4883</v>
      </c>
      <c r="M1661" s="46">
        <f>DATE(YEAR(F1661),MONTH(F1661),1)</f>
        <v>45536</v>
      </c>
      <c r="N1661" s="47" t="str">
        <f>IF(B1661="",N1660,B1661)</f>
        <v>Marlow Management SA</v>
      </c>
    </row>
    <row r="1662" spans="1:14" ht="15.75" x14ac:dyDescent="0.5">
      <c r="A1662" s="7"/>
      <c r="B1662" s="26"/>
      <c r="C1662" s="26"/>
      <c r="D1662" s="14">
        <v>12463.36</v>
      </c>
      <c r="E1662" s="13" t="s">
        <v>1706</v>
      </c>
      <c r="F1662" s="27">
        <v>45783</v>
      </c>
      <c r="G1662" s="27">
        <v>45376</v>
      </c>
      <c r="H1662" s="14">
        <v>82103.3</v>
      </c>
      <c r="I1662" s="15">
        <v>5</v>
      </c>
      <c r="J1662" s="13" t="s">
        <v>307</v>
      </c>
      <c r="K1662" s="36">
        <f>D1662*VLOOKUP(L1662,Assumptions!$B$5:$C$11,2,FALSE)</f>
        <v>12463.36</v>
      </c>
      <c r="L1662" s="39" t="s">
        <v>4883</v>
      </c>
      <c r="M1662" s="46">
        <f>DATE(YEAR(F1662),MONTH(F1662),1)</f>
        <v>45778</v>
      </c>
      <c r="N1662" s="47" t="str">
        <f>IF(B1662="",N1661,B1662)</f>
        <v>Marlow Management SA</v>
      </c>
    </row>
    <row r="1663" spans="1:14" ht="15.75" x14ac:dyDescent="0.5">
      <c r="A1663" s="7"/>
      <c r="B1663" s="26"/>
      <c r="C1663" s="26"/>
      <c r="D1663" s="14">
        <v>6916.49</v>
      </c>
      <c r="E1663" s="13" t="s">
        <v>1705</v>
      </c>
      <c r="F1663" s="27">
        <v>45551</v>
      </c>
      <c r="G1663" s="27">
        <v>45376</v>
      </c>
      <c r="H1663" s="14">
        <v>82849.490000000005</v>
      </c>
      <c r="I1663" s="15">
        <v>2</v>
      </c>
      <c r="J1663" s="13" t="s">
        <v>307</v>
      </c>
      <c r="K1663" s="36">
        <f>D1663*VLOOKUP(L1663,Assumptions!$B$5:$C$11,2,FALSE)</f>
        <v>6916.49</v>
      </c>
      <c r="L1663" s="39" t="s">
        <v>4883</v>
      </c>
      <c r="M1663" s="46">
        <f>DATE(YEAR(F1663),MONTH(F1663),1)</f>
        <v>45536</v>
      </c>
      <c r="N1663" s="47" t="str">
        <f>IF(B1663="",N1662,B1663)</f>
        <v>Marlow Management SA</v>
      </c>
    </row>
    <row r="1664" spans="1:14" ht="15.75" x14ac:dyDescent="0.5">
      <c r="A1664" s="7"/>
      <c r="B1664" s="26"/>
      <c r="C1664" s="26"/>
      <c r="D1664" s="14">
        <v>6279.01</v>
      </c>
      <c r="E1664" s="13" t="s">
        <v>1705</v>
      </c>
      <c r="F1664" s="27">
        <v>45551</v>
      </c>
      <c r="G1664" s="27">
        <v>45376</v>
      </c>
      <c r="H1664" s="14">
        <v>78167.44</v>
      </c>
      <c r="I1664" s="15">
        <v>1</v>
      </c>
      <c r="J1664" s="13" t="s">
        <v>307</v>
      </c>
      <c r="K1664" s="36">
        <f>D1664*VLOOKUP(L1664,Assumptions!$B$5:$C$11,2,FALSE)</f>
        <v>6279.01</v>
      </c>
      <c r="L1664" s="39" t="s">
        <v>4883</v>
      </c>
      <c r="M1664" s="46">
        <f>DATE(YEAR(F1664),MONTH(F1664),1)</f>
        <v>45536</v>
      </c>
      <c r="N1664" s="47" t="str">
        <f>IF(B1664="",N1663,B1664)</f>
        <v>Marlow Management SA</v>
      </c>
    </row>
    <row r="1665" spans="1:14" ht="15.75" x14ac:dyDescent="0.5">
      <c r="A1665" s="7"/>
      <c r="B1665" s="26"/>
      <c r="C1665" s="26"/>
      <c r="D1665" s="14">
        <v>6460.35</v>
      </c>
      <c r="E1665" s="13" t="s">
        <v>1707</v>
      </c>
      <c r="F1665" s="27">
        <v>45600</v>
      </c>
      <c r="G1665" s="27">
        <v>45376</v>
      </c>
      <c r="H1665" s="14">
        <v>84418.33</v>
      </c>
      <c r="I1665" s="15">
        <v>3</v>
      </c>
      <c r="J1665" s="13" t="s">
        <v>307</v>
      </c>
      <c r="K1665" s="36">
        <f>D1665*VLOOKUP(L1665,Assumptions!$B$5:$C$11,2,FALSE)</f>
        <v>6460.35</v>
      </c>
      <c r="L1665" s="39" t="s">
        <v>4883</v>
      </c>
      <c r="M1665" s="46">
        <f>DATE(YEAR(F1665),MONTH(F1665),1)</f>
        <v>45597</v>
      </c>
      <c r="N1665" s="47" t="str">
        <f>IF(B1665="",N1664,B1665)</f>
        <v>Marlow Management SA</v>
      </c>
    </row>
    <row r="1666" spans="1:14" ht="15.75" x14ac:dyDescent="0.5">
      <c r="A1666" s="7"/>
      <c r="B1666" s="26"/>
      <c r="C1666" s="26"/>
      <c r="D1666" s="14">
        <v>4786.6499999999996</v>
      </c>
      <c r="E1666" s="13" t="s">
        <v>1708</v>
      </c>
      <c r="F1666" s="27">
        <v>45754</v>
      </c>
      <c r="G1666" s="27">
        <v>45376</v>
      </c>
      <c r="H1666" s="14">
        <v>66051.179999999993</v>
      </c>
      <c r="I1666" s="15">
        <v>2</v>
      </c>
      <c r="J1666" s="13" t="s">
        <v>307</v>
      </c>
      <c r="K1666" s="36">
        <f>D1666*VLOOKUP(L1666,Assumptions!$B$5:$C$11,2,FALSE)</f>
        <v>4786.6499999999996</v>
      </c>
      <c r="L1666" s="39" t="s">
        <v>4883</v>
      </c>
      <c r="M1666" s="46">
        <f>DATE(YEAR(F1666),MONTH(F1666),1)</f>
        <v>45748</v>
      </c>
      <c r="N1666" s="47" t="str">
        <f>IF(B1666="",N1665,B1666)</f>
        <v>Marlow Management SA</v>
      </c>
    </row>
    <row r="1667" spans="1:14" ht="15.75" x14ac:dyDescent="0.5">
      <c r="A1667" s="7"/>
      <c r="B1667" s="26"/>
      <c r="C1667" s="26"/>
      <c r="D1667" s="14">
        <v>8826.84</v>
      </c>
      <c r="E1667" s="13" t="s">
        <v>1709</v>
      </c>
      <c r="F1667" s="27">
        <v>45670</v>
      </c>
      <c r="G1667" s="27">
        <v>45376</v>
      </c>
      <c r="H1667" s="14">
        <v>82855.13</v>
      </c>
      <c r="I1667" s="15">
        <v>2</v>
      </c>
      <c r="J1667" s="13" t="s">
        <v>307</v>
      </c>
      <c r="K1667" s="36">
        <f>D1667*VLOOKUP(L1667,Assumptions!$B$5:$C$11,2,FALSE)</f>
        <v>8826.84</v>
      </c>
      <c r="L1667" s="39" t="s">
        <v>4883</v>
      </c>
      <c r="M1667" s="46">
        <f>DATE(YEAR(F1667),MONTH(F1667),1)</f>
        <v>45658</v>
      </c>
      <c r="N1667" s="47" t="str">
        <f>IF(B1667="",N1666,B1667)</f>
        <v>Marlow Management SA</v>
      </c>
    </row>
    <row r="1668" spans="1:14" ht="15.75" x14ac:dyDescent="0.5">
      <c r="A1668" s="7"/>
      <c r="B1668" s="26"/>
      <c r="C1668" s="26"/>
      <c r="D1668" s="14">
        <v>9558.1200000000008</v>
      </c>
      <c r="E1668" s="13" t="s">
        <v>1709</v>
      </c>
      <c r="F1668" s="27">
        <v>45670</v>
      </c>
      <c r="G1668" s="27">
        <v>45376</v>
      </c>
      <c r="H1668" s="14">
        <v>98017.17</v>
      </c>
      <c r="I1668" s="15">
        <v>3</v>
      </c>
      <c r="J1668" s="13" t="s">
        <v>307</v>
      </c>
      <c r="K1668" s="36">
        <f>D1668*VLOOKUP(L1668,Assumptions!$B$5:$C$11,2,FALSE)</f>
        <v>9558.1200000000008</v>
      </c>
      <c r="L1668" s="39" t="s">
        <v>4883</v>
      </c>
      <c r="M1668" s="46">
        <f>DATE(YEAR(F1668),MONTH(F1668),1)</f>
        <v>45658</v>
      </c>
      <c r="N1668" s="47" t="str">
        <f>IF(B1668="",N1667,B1668)</f>
        <v>Marlow Management SA</v>
      </c>
    </row>
    <row r="1669" spans="1:14" ht="15.75" x14ac:dyDescent="0.5">
      <c r="A1669" s="7"/>
      <c r="B1669" s="26"/>
      <c r="C1669" s="26"/>
      <c r="D1669" s="14">
        <v>3176.57</v>
      </c>
      <c r="E1669" s="13" t="s">
        <v>1710</v>
      </c>
      <c r="F1669" s="27">
        <v>45719</v>
      </c>
      <c r="G1669" s="27">
        <v>45376</v>
      </c>
      <c r="H1669" s="14">
        <v>58211.12</v>
      </c>
      <c r="I1669" s="15">
        <v>1</v>
      </c>
      <c r="J1669" s="13" t="s">
        <v>340</v>
      </c>
      <c r="K1669" s="36">
        <f>D1669*VLOOKUP(L1669,Assumptions!$B$5:$C$11,2,FALSE)</f>
        <v>3176.57</v>
      </c>
      <c r="L1669" s="39" t="s">
        <v>4883</v>
      </c>
      <c r="M1669" s="46">
        <f>DATE(YEAR(F1669),MONTH(F1669),1)</f>
        <v>45717</v>
      </c>
      <c r="N1669" s="47" t="str">
        <f>IF(B1669="",N1668,B1669)</f>
        <v>Marlow Management SA</v>
      </c>
    </row>
    <row r="1670" spans="1:14" ht="15.75" x14ac:dyDescent="0.5">
      <c r="A1670" s="7"/>
      <c r="B1670" s="26"/>
      <c r="C1670" s="26"/>
      <c r="D1670" s="14">
        <v>3448.21</v>
      </c>
      <c r="E1670" s="13" t="s">
        <v>1711</v>
      </c>
      <c r="F1670" s="27">
        <v>45719</v>
      </c>
      <c r="G1670" s="27">
        <v>45376</v>
      </c>
      <c r="H1670" s="14">
        <v>77410.2</v>
      </c>
      <c r="I1670" s="15">
        <v>1</v>
      </c>
      <c r="J1670" s="13" t="s">
        <v>307</v>
      </c>
      <c r="K1670" s="36">
        <f>D1670*VLOOKUP(L1670,Assumptions!$B$5:$C$11,2,FALSE)</f>
        <v>3448.21</v>
      </c>
      <c r="L1670" s="39" t="s">
        <v>4883</v>
      </c>
      <c r="M1670" s="46">
        <f>DATE(YEAR(F1670),MONTH(F1670),1)</f>
        <v>45717</v>
      </c>
      <c r="N1670" s="47" t="str">
        <f>IF(B1670="",N1669,B1670)</f>
        <v>Marlow Management SA</v>
      </c>
    </row>
    <row r="1671" spans="1:14" ht="15.75" x14ac:dyDescent="0.5">
      <c r="A1671" s="7"/>
      <c r="B1671" s="26"/>
      <c r="C1671" s="26"/>
      <c r="D1671" s="14">
        <v>4627.45</v>
      </c>
      <c r="E1671" s="13" t="s">
        <v>1712</v>
      </c>
      <c r="F1671" s="27">
        <v>45838</v>
      </c>
      <c r="G1671" s="27">
        <v>45376</v>
      </c>
      <c r="H1671" s="14">
        <v>90676.84</v>
      </c>
      <c r="I1671" s="15">
        <v>2</v>
      </c>
      <c r="J1671" s="13" t="s">
        <v>307</v>
      </c>
      <c r="K1671" s="36">
        <f>D1671*VLOOKUP(L1671,Assumptions!$B$5:$C$11,2,FALSE)</f>
        <v>4627.45</v>
      </c>
      <c r="L1671" s="39" t="s">
        <v>4883</v>
      </c>
      <c r="M1671" s="46">
        <f>DATE(YEAR(F1671),MONTH(F1671),1)</f>
        <v>45809</v>
      </c>
      <c r="N1671" s="47" t="str">
        <f>IF(B1671="",N1670,B1671)</f>
        <v>Marlow Management SA</v>
      </c>
    </row>
    <row r="1672" spans="1:14" ht="15.75" x14ac:dyDescent="0.5">
      <c r="A1672" s="7"/>
      <c r="B1672" s="26"/>
      <c r="C1672" s="26"/>
      <c r="D1672" s="14">
        <v>5523.96</v>
      </c>
      <c r="E1672" s="13" t="s">
        <v>1713</v>
      </c>
      <c r="F1672" s="27">
        <v>45616</v>
      </c>
      <c r="G1672" s="27">
        <v>45523</v>
      </c>
      <c r="H1672" s="14">
        <v>82987.539999999994</v>
      </c>
      <c r="I1672" s="15">
        <v>1</v>
      </c>
      <c r="J1672" s="13" t="s">
        <v>300</v>
      </c>
      <c r="K1672" s="36">
        <f>D1672*VLOOKUP(L1672,Assumptions!$B$5:$C$11,2,FALSE)</f>
        <v>5523.96</v>
      </c>
      <c r="L1672" s="39" t="s">
        <v>4883</v>
      </c>
      <c r="M1672" s="46">
        <f>DATE(YEAR(F1672),MONTH(F1672),1)</f>
        <v>45597</v>
      </c>
      <c r="N1672" s="47" t="str">
        <f>IF(B1672="",N1671,B1672)</f>
        <v>Marlow Management SA</v>
      </c>
    </row>
    <row r="1673" spans="1:14" ht="15.75" x14ac:dyDescent="0.5">
      <c r="A1673" s="7"/>
      <c r="B1673" s="26"/>
      <c r="C1673" s="26"/>
      <c r="D1673" s="14">
        <v>7216.59</v>
      </c>
      <c r="E1673" s="13" t="s">
        <v>1707</v>
      </c>
      <c r="F1673" s="27">
        <v>45616</v>
      </c>
      <c r="G1673" s="27">
        <v>45523</v>
      </c>
      <c r="H1673" s="14">
        <v>75590.320000000007</v>
      </c>
      <c r="I1673" s="15">
        <v>1</v>
      </c>
      <c r="J1673" s="13" t="s">
        <v>307</v>
      </c>
      <c r="K1673" s="36">
        <f>D1673*VLOOKUP(L1673,Assumptions!$B$5:$C$11,2,FALSE)</f>
        <v>7216.59</v>
      </c>
      <c r="L1673" s="39" t="s">
        <v>4883</v>
      </c>
      <c r="M1673" s="46">
        <f>DATE(YEAR(F1673),MONTH(F1673),1)</f>
        <v>45597</v>
      </c>
      <c r="N1673" s="47" t="str">
        <f>IF(B1673="",N1672,B1673)</f>
        <v>Marlow Management SA</v>
      </c>
    </row>
    <row r="1674" spans="1:14" ht="15.75" x14ac:dyDescent="0.5">
      <c r="A1674" s="7"/>
      <c r="B1674" s="26"/>
      <c r="C1674" s="26"/>
      <c r="D1674" s="14">
        <v>6396.71</v>
      </c>
      <c r="E1674" s="13" t="s">
        <v>1714</v>
      </c>
      <c r="F1674" s="27">
        <v>45616</v>
      </c>
      <c r="G1674" s="27">
        <v>45523</v>
      </c>
      <c r="H1674" s="14">
        <v>96869.58</v>
      </c>
      <c r="I1674" s="15">
        <v>4</v>
      </c>
      <c r="J1674" s="13" t="s">
        <v>324</v>
      </c>
      <c r="K1674" s="36">
        <f>D1674*VLOOKUP(L1674,Assumptions!$B$5:$C$11,2,FALSE)</f>
        <v>6396.71</v>
      </c>
      <c r="L1674" s="39" t="s">
        <v>4883</v>
      </c>
      <c r="M1674" s="46">
        <f>DATE(YEAR(F1674),MONTH(F1674),1)</f>
        <v>45597</v>
      </c>
      <c r="N1674" s="47" t="str">
        <f>IF(B1674="",N1673,B1674)</f>
        <v>Marlow Management SA</v>
      </c>
    </row>
    <row r="1675" spans="1:14" ht="15.75" x14ac:dyDescent="0.5">
      <c r="A1675" s="7"/>
      <c r="B1675" s="26"/>
      <c r="C1675" s="26"/>
      <c r="D1675" s="14">
        <v>39679.11</v>
      </c>
      <c r="E1675" s="13" t="s">
        <v>1715</v>
      </c>
      <c r="F1675" s="27">
        <v>45873</v>
      </c>
      <c r="G1675" s="27">
        <v>45685</v>
      </c>
      <c r="H1675" s="14">
        <v>85885.02</v>
      </c>
      <c r="I1675" s="15">
        <v>4</v>
      </c>
      <c r="J1675" s="13" t="s">
        <v>321</v>
      </c>
      <c r="K1675" s="36">
        <f>D1675*VLOOKUP(L1675,Assumptions!$B$5:$C$11,2,FALSE)</f>
        <v>39679.11</v>
      </c>
      <c r="L1675" s="39" t="s">
        <v>4883</v>
      </c>
      <c r="M1675" s="46">
        <f>DATE(YEAR(F1675),MONTH(F1675),1)</f>
        <v>45870</v>
      </c>
      <c r="N1675" s="47" t="str">
        <f>IF(B1675="",N1674,B1675)</f>
        <v>Marlow Management SA</v>
      </c>
    </row>
    <row r="1676" spans="1:14" ht="15.75" x14ac:dyDescent="0.5">
      <c r="A1676" s="7"/>
      <c r="B1676" s="26"/>
      <c r="C1676" s="26"/>
      <c r="D1676" s="14">
        <v>53366.74</v>
      </c>
      <c r="E1676" s="13" t="s">
        <v>1716</v>
      </c>
      <c r="F1676" s="27">
        <v>45873</v>
      </c>
      <c r="G1676" s="27">
        <v>45685</v>
      </c>
      <c r="H1676" s="14">
        <v>76157.789999999994</v>
      </c>
      <c r="I1676" s="15">
        <v>4</v>
      </c>
      <c r="J1676" s="13" t="s">
        <v>319</v>
      </c>
      <c r="K1676" s="36">
        <f>D1676*VLOOKUP(L1676,Assumptions!$B$5:$C$11,2,FALSE)</f>
        <v>53366.74</v>
      </c>
      <c r="L1676" s="39" t="s">
        <v>4883</v>
      </c>
      <c r="M1676" s="46">
        <f>DATE(YEAR(F1676),MONTH(F1676),1)</f>
        <v>45870</v>
      </c>
      <c r="N1676" s="47" t="str">
        <f>IF(B1676="",N1675,B1676)</f>
        <v>Marlow Management SA</v>
      </c>
    </row>
    <row r="1677" spans="1:14" ht="15.75" x14ac:dyDescent="0.5">
      <c r="A1677" s="7"/>
      <c r="B1677" s="26"/>
      <c r="C1677" s="26"/>
      <c r="D1677" s="14">
        <v>33642.47</v>
      </c>
      <c r="E1677" s="13" t="s">
        <v>1717</v>
      </c>
      <c r="F1677" s="27">
        <v>45873</v>
      </c>
      <c r="G1677" s="27">
        <v>45685</v>
      </c>
      <c r="H1677" s="14">
        <v>92297.919999999998</v>
      </c>
      <c r="I1677" s="15">
        <v>4</v>
      </c>
      <c r="J1677" s="13" t="s">
        <v>301</v>
      </c>
      <c r="K1677" s="36">
        <f>D1677*VLOOKUP(L1677,Assumptions!$B$5:$C$11,2,FALSE)</f>
        <v>33642.47</v>
      </c>
      <c r="L1677" s="39" t="s">
        <v>4883</v>
      </c>
      <c r="M1677" s="46">
        <f>DATE(YEAR(F1677),MONTH(F1677),1)</f>
        <v>45870</v>
      </c>
      <c r="N1677" s="47" t="str">
        <f>IF(B1677="",N1676,B1677)</f>
        <v>Marlow Management SA</v>
      </c>
    </row>
    <row r="1678" spans="1:14" ht="15.75" x14ac:dyDescent="0.5">
      <c r="A1678" s="7"/>
      <c r="B1678" s="26"/>
      <c r="C1678" s="26"/>
      <c r="D1678" s="14">
        <v>36708.720000000001</v>
      </c>
      <c r="E1678" s="13" t="s">
        <v>1718</v>
      </c>
      <c r="F1678" s="27">
        <v>45873</v>
      </c>
      <c r="G1678" s="27">
        <v>45685</v>
      </c>
      <c r="H1678" s="14">
        <v>60189.78</v>
      </c>
      <c r="I1678" s="15">
        <v>4</v>
      </c>
      <c r="J1678" s="13" t="s">
        <v>331</v>
      </c>
      <c r="K1678" s="36">
        <f>D1678*VLOOKUP(L1678,Assumptions!$B$5:$C$11,2,FALSE)</f>
        <v>36708.720000000001</v>
      </c>
      <c r="L1678" s="39" t="s">
        <v>4883</v>
      </c>
      <c r="M1678" s="46">
        <f>DATE(YEAR(F1678),MONTH(F1678),1)</f>
        <v>45870</v>
      </c>
      <c r="N1678" s="47" t="str">
        <f>IF(B1678="",N1677,B1678)</f>
        <v>Marlow Management SA</v>
      </c>
    </row>
    <row r="1679" spans="1:14" ht="15.75" x14ac:dyDescent="0.5">
      <c r="A1679" s="7"/>
      <c r="B1679" s="26"/>
      <c r="C1679" s="26"/>
      <c r="D1679" s="14">
        <v>36210.14</v>
      </c>
      <c r="E1679" s="13" t="s">
        <v>1719</v>
      </c>
      <c r="F1679" s="27">
        <v>45873</v>
      </c>
      <c r="G1679" s="27">
        <v>45685</v>
      </c>
      <c r="H1679" s="14">
        <v>87742.1</v>
      </c>
      <c r="I1679" s="15">
        <v>12</v>
      </c>
      <c r="J1679" s="13" t="s">
        <v>300</v>
      </c>
      <c r="K1679" s="36">
        <f>D1679*VLOOKUP(L1679,Assumptions!$B$5:$C$11,2,FALSE)</f>
        <v>36210.14</v>
      </c>
      <c r="L1679" s="39" t="s">
        <v>4883</v>
      </c>
      <c r="M1679" s="46">
        <f>DATE(YEAR(F1679),MONTH(F1679),1)</f>
        <v>45870</v>
      </c>
      <c r="N1679" s="47" t="str">
        <f>IF(B1679="",N1678,B1679)</f>
        <v>Marlow Management SA</v>
      </c>
    </row>
    <row r="1680" spans="1:14" ht="15.75" x14ac:dyDescent="0.5">
      <c r="A1680" s="7"/>
      <c r="B1680" s="26"/>
      <c r="C1680" s="26"/>
      <c r="D1680" s="14">
        <v>44863.24</v>
      </c>
      <c r="E1680" s="13" t="s">
        <v>1720</v>
      </c>
      <c r="F1680" s="27">
        <v>45873</v>
      </c>
      <c r="G1680" s="27">
        <v>45685</v>
      </c>
      <c r="H1680" s="14">
        <v>79147.03</v>
      </c>
      <c r="I1680" s="15">
        <v>1</v>
      </c>
      <c r="J1680" s="13" t="s">
        <v>304</v>
      </c>
      <c r="K1680" s="36">
        <f>D1680*VLOOKUP(L1680,Assumptions!$B$5:$C$11,2,FALSE)</f>
        <v>44863.24</v>
      </c>
      <c r="L1680" s="39" t="s">
        <v>4883</v>
      </c>
      <c r="M1680" s="46">
        <f>DATE(YEAR(F1680),MONTH(F1680),1)</f>
        <v>45870</v>
      </c>
      <c r="N1680" s="47" t="str">
        <f>IF(B1680="",N1679,B1680)</f>
        <v>Marlow Management SA</v>
      </c>
    </row>
    <row r="1681" spans="1:14" ht="15.75" x14ac:dyDescent="0.5">
      <c r="A1681" s="7"/>
      <c r="B1681" s="26"/>
      <c r="C1681" s="26"/>
      <c r="D1681" s="14">
        <v>39045.21</v>
      </c>
      <c r="E1681" s="13" t="s">
        <v>1721</v>
      </c>
      <c r="F1681" s="27">
        <v>45873</v>
      </c>
      <c r="G1681" s="27">
        <v>45685</v>
      </c>
      <c r="H1681" s="14">
        <v>63762.62</v>
      </c>
      <c r="I1681" s="15">
        <v>4</v>
      </c>
      <c r="J1681" s="13" t="s">
        <v>305</v>
      </c>
      <c r="K1681" s="36">
        <f>D1681*VLOOKUP(L1681,Assumptions!$B$5:$C$11,2,FALSE)</f>
        <v>39045.21</v>
      </c>
      <c r="L1681" s="39" t="s">
        <v>4883</v>
      </c>
      <c r="M1681" s="46">
        <f>DATE(YEAR(F1681),MONTH(F1681),1)</f>
        <v>45870</v>
      </c>
      <c r="N1681" s="47" t="str">
        <f>IF(B1681="",N1680,B1681)</f>
        <v>Marlow Management SA</v>
      </c>
    </row>
    <row r="1682" spans="1:14" ht="15.75" x14ac:dyDescent="0.5">
      <c r="A1682" s="7"/>
      <c r="B1682" s="26"/>
      <c r="C1682" s="26"/>
      <c r="D1682" s="14">
        <v>7401.89</v>
      </c>
      <c r="E1682" s="13" t="s">
        <v>1722</v>
      </c>
      <c r="F1682" s="27">
        <v>45818</v>
      </c>
      <c r="G1682" s="27">
        <v>45706</v>
      </c>
      <c r="H1682" s="14">
        <v>64180.25</v>
      </c>
      <c r="I1682" s="15">
        <v>1</v>
      </c>
      <c r="J1682" s="13" t="s">
        <v>300</v>
      </c>
      <c r="K1682" s="36">
        <f>D1682*VLOOKUP(L1682,Assumptions!$B$5:$C$11,2,FALSE)</f>
        <v>7401.89</v>
      </c>
      <c r="L1682" s="39" t="s">
        <v>4883</v>
      </c>
      <c r="M1682" s="46">
        <f>DATE(YEAR(F1682),MONTH(F1682),1)</f>
        <v>45809</v>
      </c>
      <c r="N1682" s="47" t="str">
        <f>IF(B1682="",N1681,B1682)</f>
        <v>Marlow Management SA</v>
      </c>
    </row>
    <row r="1683" spans="1:14" ht="15.75" x14ac:dyDescent="0.5">
      <c r="A1683" s="7"/>
      <c r="B1683" s="26"/>
      <c r="C1683" s="26"/>
      <c r="D1683" s="14">
        <v>7018.44</v>
      </c>
      <c r="E1683" s="13" t="s">
        <v>1712</v>
      </c>
      <c r="F1683" s="27">
        <v>45818</v>
      </c>
      <c r="G1683" s="27">
        <v>45706</v>
      </c>
      <c r="H1683" s="14">
        <v>59480.17</v>
      </c>
      <c r="I1683" s="15">
        <v>1</v>
      </c>
      <c r="J1683" s="13" t="s">
        <v>307</v>
      </c>
      <c r="K1683" s="36">
        <f>D1683*VLOOKUP(L1683,Assumptions!$B$5:$C$11,2,FALSE)</f>
        <v>7018.44</v>
      </c>
      <c r="L1683" s="39" t="s">
        <v>4883</v>
      </c>
      <c r="M1683" s="46">
        <f>DATE(YEAR(F1683),MONTH(F1683),1)</f>
        <v>45809</v>
      </c>
      <c r="N1683" s="47" t="str">
        <f>IF(B1683="",N1682,B1683)</f>
        <v>Marlow Management SA</v>
      </c>
    </row>
    <row r="1684" spans="1:14" ht="15.75" x14ac:dyDescent="0.5">
      <c r="A1684" s="7"/>
      <c r="B1684" s="26"/>
      <c r="C1684" s="26"/>
      <c r="D1684" s="14">
        <v>5376.91</v>
      </c>
      <c r="E1684" s="13" t="s">
        <v>1723</v>
      </c>
      <c r="F1684" s="27">
        <v>45818</v>
      </c>
      <c r="G1684" s="27">
        <v>45706</v>
      </c>
      <c r="H1684" s="14">
        <v>83223.14</v>
      </c>
      <c r="I1684" s="15">
        <v>4</v>
      </c>
      <c r="J1684" s="13" t="s">
        <v>324</v>
      </c>
      <c r="K1684" s="36">
        <f>D1684*VLOOKUP(L1684,Assumptions!$B$5:$C$11,2,FALSE)</f>
        <v>5376.91</v>
      </c>
      <c r="L1684" s="39" t="s">
        <v>4883</v>
      </c>
      <c r="M1684" s="46">
        <f>DATE(YEAR(F1684),MONTH(F1684),1)</f>
        <v>45809</v>
      </c>
      <c r="N1684" s="47" t="str">
        <f>IF(B1684="",N1683,B1684)</f>
        <v>Marlow Management SA</v>
      </c>
    </row>
    <row r="1685" spans="1:14" ht="15.75" x14ac:dyDescent="0.5">
      <c r="A1685" s="7"/>
      <c r="B1685" s="26"/>
      <c r="C1685" s="26"/>
      <c r="D1685" s="14">
        <v>5396.88</v>
      </c>
      <c r="E1685" s="13" t="s">
        <v>1724</v>
      </c>
      <c r="F1685" s="27">
        <v>45842</v>
      </c>
      <c r="G1685" s="27">
        <v>45730</v>
      </c>
      <c r="H1685" s="14">
        <v>71757.070000000007</v>
      </c>
      <c r="I1685" s="15">
        <v>1</v>
      </c>
      <c r="J1685" s="13" t="s">
        <v>300</v>
      </c>
      <c r="K1685" s="36">
        <f>D1685*VLOOKUP(L1685,Assumptions!$B$5:$C$11,2,FALSE)</f>
        <v>5396.88</v>
      </c>
      <c r="L1685" s="39" t="s">
        <v>4883</v>
      </c>
      <c r="M1685" s="46">
        <f>DATE(YEAR(F1685),MONTH(F1685),1)</f>
        <v>45839</v>
      </c>
      <c r="N1685" s="47" t="str">
        <f>IF(B1685="",N1684,B1685)</f>
        <v>Marlow Management SA</v>
      </c>
    </row>
    <row r="1686" spans="1:14" ht="15.75" x14ac:dyDescent="0.5">
      <c r="A1686" s="7"/>
      <c r="B1686" s="26"/>
      <c r="C1686" s="26"/>
      <c r="D1686" s="14">
        <v>5942.19</v>
      </c>
      <c r="E1686" s="13" t="s">
        <v>1725</v>
      </c>
      <c r="F1686" s="27">
        <v>45842</v>
      </c>
      <c r="G1686" s="27">
        <v>45730</v>
      </c>
      <c r="H1686" s="14">
        <v>68251.64</v>
      </c>
      <c r="I1686" s="15">
        <v>1</v>
      </c>
      <c r="J1686" s="13" t="s">
        <v>307</v>
      </c>
      <c r="K1686" s="36">
        <f>D1686*VLOOKUP(L1686,Assumptions!$B$5:$C$11,2,FALSE)</f>
        <v>5942.19</v>
      </c>
      <c r="L1686" s="39" t="s">
        <v>4883</v>
      </c>
      <c r="M1686" s="46">
        <f>DATE(YEAR(F1686),MONTH(F1686),1)</f>
        <v>45839</v>
      </c>
      <c r="N1686" s="47" t="str">
        <f>IF(B1686="",N1685,B1686)</f>
        <v>Marlow Management SA</v>
      </c>
    </row>
    <row r="1687" spans="1:14" ht="15.75" x14ac:dyDescent="0.5">
      <c r="A1687" s="7"/>
      <c r="B1687" s="26"/>
      <c r="C1687" s="26"/>
      <c r="D1687" s="14">
        <v>749.21</v>
      </c>
      <c r="E1687" s="13" t="s">
        <v>1726</v>
      </c>
      <c r="F1687" s="27">
        <v>45807</v>
      </c>
      <c r="G1687" s="27">
        <v>45798</v>
      </c>
      <c r="H1687" s="14">
        <v>64241.4</v>
      </c>
      <c r="I1687" s="15">
        <v>6</v>
      </c>
      <c r="J1687" s="13" t="s">
        <v>301</v>
      </c>
      <c r="K1687" s="36">
        <f>D1687*VLOOKUP(L1687,Assumptions!$B$5:$C$11,2,FALSE)</f>
        <v>749.21</v>
      </c>
      <c r="L1687" s="39" t="s">
        <v>4883</v>
      </c>
      <c r="M1687" s="46">
        <f>DATE(YEAR(F1687),MONTH(F1687),1)</f>
        <v>45778</v>
      </c>
      <c r="N1687" s="47" t="str">
        <f>IF(B1687="",N1686,B1687)</f>
        <v>Marlow Management SA</v>
      </c>
    </row>
    <row r="1688" spans="1:14" ht="15.75" x14ac:dyDescent="0.5">
      <c r="A1688" s="7"/>
      <c r="B1688" s="25" t="s">
        <v>135</v>
      </c>
      <c r="C1688" s="25"/>
      <c r="D1688" s="14">
        <v>840.04</v>
      </c>
      <c r="E1688" s="13" t="s">
        <v>1727</v>
      </c>
      <c r="F1688" s="27">
        <v>45786</v>
      </c>
      <c r="G1688" s="27">
        <v>45763</v>
      </c>
      <c r="H1688" s="14">
        <v>0</v>
      </c>
      <c r="I1688" s="15">
        <v>2</v>
      </c>
      <c r="J1688" s="13" t="s">
        <v>301</v>
      </c>
      <c r="K1688" s="36">
        <f>D1688*VLOOKUP(L1688,Assumptions!$B$5:$C$11,2,FALSE)</f>
        <v>840.04</v>
      </c>
      <c r="L1688" s="39" t="s">
        <v>4883</v>
      </c>
      <c r="M1688" s="46">
        <f>DATE(YEAR(F1688),MONTH(F1688),1)</f>
        <v>45778</v>
      </c>
      <c r="N1688" s="47" t="str">
        <f>IF(B1688="",N1687,B1688)</f>
        <v>Granite Capital LLC</v>
      </c>
    </row>
    <row r="1689" spans="1:14" ht="15.75" x14ac:dyDescent="0.5">
      <c r="A1689" s="7"/>
      <c r="B1689" s="25" t="s">
        <v>136</v>
      </c>
      <c r="C1689" s="25"/>
      <c r="D1689" s="12">
        <v>26391.91</v>
      </c>
      <c r="E1689" s="13" t="s">
        <v>1728</v>
      </c>
      <c r="F1689" s="27">
        <v>45777</v>
      </c>
      <c r="G1689" s="27">
        <v>45554</v>
      </c>
      <c r="H1689" s="14">
        <v>0</v>
      </c>
      <c r="I1689" s="15">
        <v>4</v>
      </c>
      <c r="J1689" s="13" t="s">
        <v>307</v>
      </c>
      <c r="K1689" s="36">
        <f>D1689*VLOOKUP(L1689,Assumptions!$B$5:$C$11,2,FALSE)</f>
        <v>905.24251299999992</v>
      </c>
      <c r="L1689" s="39" t="s">
        <v>4889</v>
      </c>
      <c r="M1689" s="46">
        <f>DATE(YEAR(F1689),MONTH(F1689),1)</f>
        <v>45748</v>
      </c>
      <c r="N1689" s="47" t="str">
        <f>IF(B1689="",N1688,B1689)</f>
        <v>Cairn Ventures plc</v>
      </c>
    </row>
    <row r="1690" spans="1:14" ht="15.75" x14ac:dyDescent="0.5">
      <c r="A1690" s="7"/>
      <c r="B1690" s="26"/>
      <c r="C1690" s="26"/>
      <c r="D1690" s="12">
        <v>37403.29</v>
      </c>
      <c r="E1690" s="13" t="s">
        <v>1729</v>
      </c>
      <c r="F1690" s="27">
        <v>45777</v>
      </c>
      <c r="G1690" s="27">
        <v>45554</v>
      </c>
      <c r="H1690" s="14">
        <v>0</v>
      </c>
      <c r="I1690" s="15">
        <v>1</v>
      </c>
      <c r="J1690" s="13" t="s">
        <v>300</v>
      </c>
      <c r="K1690" s="36">
        <f>D1690*VLOOKUP(L1690,Assumptions!$B$5:$C$11,2,FALSE)</f>
        <v>1282.9328469999998</v>
      </c>
      <c r="L1690" s="39" t="s">
        <v>4889</v>
      </c>
      <c r="M1690" s="46">
        <f>DATE(YEAR(F1690),MONTH(F1690),1)</f>
        <v>45748</v>
      </c>
      <c r="N1690" s="47" t="str">
        <f>IF(B1690="",N1689,B1690)</f>
        <v>Cairn Ventures plc</v>
      </c>
    </row>
    <row r="1691" spans="1:14" ht="15.75" x14ac:dyDescent="0.5">
      <c r="A1691" s="7"/>
      <c r="B1691" s="26"/>
      <c r="C1691" s="26"/>
      <c r="D1691" s="12">
        <v>38803.9</v>
      </c>
      <c r="E1691" s="13" t="s">
        <v>1730</v>
      </c>
      <c r="F1691" s="27">
        <v>45777</v>
      </c>
      <c r="G1691" s="27">
        <v>45554</v>
      </c>
      <c r="H1691" s="14">
        <v>0</v>
      </c>
      <c r="I1691" s="15">
        <v>3</v>
      </c>
      <c r="J1691" s="13" t="s">
        <v>317</v>
      </c>
      <c r="K1691" s="36">
        <f>D1691*VLOOKUP(L1691,Assumptions!$B$5:$C$11,2,FALSE)</f>
        <v>1330.9737699999998</v>
      </c>
      <c r="L1691" s="39" t="s">
        <v>4889</v>
      </c>
      <c r="M1691" s="46">
        <f>DATE(YEAR(F1691),MONTH(F1691),1)</f>
        <v>45748</v>
      </c>
      <c r="N1691" s="47" t="str">
        <f>IF(B1691="",N1690,B1691)</f>
        <v>Cairn Ventures plc</v>
      </c>
    </row>
    <row r="1692" spans="1:14" ht="15.75" x14ac:dyDescent="0.5">
      <c r="A1692" s="7"/>
      <c r="B1692" s="26"/>
      <c r="C1692" s="26"/>
      <c r="D1692" s="12">
        <v>39203.32</v>
      </c>
      <c r="E1692" s="13" t="s">
        <v>1731</v>
      </c>
      <c r="F1692" s="27">
        <v>45777</v>
      </c>
      <c r="G1692" s="27">
        <v>45554</v>
      </c>
      <c r="H1692" s="14">
        <v>0</v>
      </c>
      <c r="I1692" s="15">
        <v>20</v>
      </c>
      <c r="J1692" s="13" t="s">
        <v>301</v>
      </c>
      <c r="K1692" s="36">
        <f>D1692*VLOOKUP(L1692,Assumptions!$B$5:$C$11,2,FALSE)</f>
        <v>1344.6738759999998</v>
      </c>
      <c r="L1692" s="39" t="s">
        <v>4889</v>
      </c>
      <c r="M1692" s="46">
        <f>DATE(YEAR(F1692),MONTH(F1692),1)</f>
        <v>45748</v>
      </c>
      <c r="N1692" s="47" t="str">
        <f>IF(B1692="",N1691,B1692)</f>
        <v>Cairn Ventures plc</v>
      </c>
    </row>
    <row r="1693" spans="1:14" ht="15.75" x14ac:dyDescent="0.5">
      <c r="A1693" s="7"/>
      <c r="B1693" s="26"/>
      <c r="C1693" s="26"/>
      <c r="D1693" s="12">
        <v>29636.09</v>
      </c>
      <c r="E1693" s="13" t="s">
        <v>1732</v>
      </c>
      <c r="F1693" s="27">
        <v>45777</v>
      </c>
      <c r="G1693" s="27">
        <v>45554</v>
      </c>
      <c r="H1693" s="14">
        <v>0</v>
      </c>
      <c r="I1693" s="15">
        <v>1</v>
      </c>
      <c r="J1693" s="13" t="s">
        <v>311</v>
      </c>
      <c r="K1693" s="36">
        <f>D1693*VLOOKUP(L1693,Assumptions!$B$5:$C$11,2,FALSE)</f>
        <v>1016.517887</v>
      </c>
      <c r="L1693" s="39" t="s">
        <v>4889</v>
      </c>
      <c r="M1693" s="46">
        <f>DATE(YEAR(F1693),MONTH(F1693),1)</f>
        <v>45748</v>
      </c>
      <c r="N1693" s="47" t="str">
        <f>IF(B1693="",N1692,B1693)</f>
        <v>Cairn Ventures plc</v>
      </c>
    </row>
    <row r="1694" spans="1:14" ht="15.75" x14ac:dyDescent="0.5">
      <c r="A1694" s="7"/>
      <c r="B1694" s="26"/>
      <c r="C1694" s="26"/>
      <c r="D1694" s="12">
        <v>39007.120000000003</v>
      </c>
      <c r="E1694" s="13" t="s">
        <v>1733</v>
      </c>
      <c r="F1694" s="27">
        <v>45777</v>
      </c>
      <c r="G1694" s="27">
        <v>45554</v>
      </c>
      <c r="H1694" s="14">
        <v>0</v>
      </c>
      <c r="I1694" s="15">
        <v>1</v>
      </c>
      <c r="J1694" s="13" t="s">
        <v>310</v>
      </c>
      <c r="K1694" s="36">
        <f>D1694*VLOOKUP(L1694,Assumptions!$B$5:$C$11,2,FALSE)</f>
        <v>1337.9442159999999</v>
      </c>
      <c r="L1694" s="39" t="s">
        <v>4889</v>
      </c>
      <c r="M1694" s="46">
        <f>DATE(YEAR(F1694),MONTH(F1694),1)</f>
        <v>45748</v>
      </c>
      <c r="N1694" s="47" t="str">
        <f>IF(B1694="",N1693,B1694)</f>
        <v>Cairn Ventures plc</v>
      </c>
    </row>
    <row r="1695" spans="1:14" ht="15.75" x14ac:dyDescent="0.5">
      <c r="A1695" s="7"/>
      <c r="B1695" s="26"/>
      <c r="C1695" s="26"/>
      <c r="D1695" s="12">
        <v>32369.15</v>
      </c>
      <c r="E1695" s="13" t="s">
        <v>1734</v>
      </c>
      <c r="F1695" s="27">
        <v>45777</v>
      </c>
      <c r="G1695" s="27">
        <v>45554</v>
      </c>
      <c r="H1695" s="14">
        <v>0</v>
      </c>
      <c r="I1695" s="15">
        <v>1</v>
      </c>
      <c r="J1695" s="13" t="s">
        <v>309</v>
      </c>
      <c r="K1695" s="36">
        <f>D1695*VLOOKUP(L1695,Assumptions!$B$5:$C$11,2,FALSE)</f>
        <v>1110.261845</v>
      </c>
      <c r="L1695" s="39" t="s">
        <v>4889</v>
      </c>
      <c r="M1695" s="46">
        <f>DATE(YEAR(F1695),MONTH(F1695),1)</f>
        <v>45748</v>
      </c>
      <c r="N1695" s="47" t="str">
        <f>IF(B1695="",N1694,B1695)</f>
        <v>Cairn Ventures plc</v>
      </c>
    </row>
    <row r="1696" spans="1:14" ht="15.75" x14ac:dyDescent="0.5">
      <c r="A1696" s="7"/>
      <c r="B1696" s="26"/>
      <c r="C1696" s="26"/>
      <c r="D1696" s="12">
        <v>26813.23</v>
      </c>
      <c r="E1696" s="13" t="s">
        <v>1735</v>
      </c>
      <c r="F1696" s="27">
        <v>45777</v>
      </c>
      <c r="G1696" s="27">
        <v>45554</v>
      </c>
      <c r="H1696" s="14">
        <v>0</v>
      </c>
      <c r="I1696" s="15">
        <v>1</v>
      </c>
      <c r="J1696" s="13" t="s">
        <v>318</v>
      </c>
      <c r="K1696" s="36">
        <f>D1696*VLOOKUP(L1696,Assumptions!$B$5:$C$11,2,FALSE)</f>
        <v>919.69378899999992</v>
      </c>
      <c r="L1696" s="39" t="s">
        <v>4889</v>
      </c>
      <c r="M1696" s="46">
        <f>DATE(YEAR(F1696),MONTH(F1696),1)</f>
        <v>45748</v>
      </c>
      <c r="N1696" s="47" t="str">
        <f>IF(B1696="",N1695,B1696)</f>
        <v>Cairn Ventures plc</v>
      </c>
    </row>
    <row r="1697" spans="1:14" ht="15.75" x14ac:dyDescent="0.5">
      <c r="A1697" s="7"/>
      <c r="B1697" s="25" t="s">
        <v>137</v>
      </c>
      <c r="C1697" s="25"/>
      <c r="D1697" s="14">
        <v>3819.22</v>
      </c>
      <c r="E1697" s="13" t="s">
        <v>1736</v>
      </c>
      <c r="F1697" s="27">
        <v>44291</v>
      </c>
      <c r="G1697" s="27">
        <v>44232</v>
      </c>
      <c r="H1697" s="14">
        <v>76561.87</v>
      </c>
      <c r="I1697" s="15">
        <v>1.5</v>
      </c>
      <c r="J1697" s="13" t="s">
        <v>300</v>
      </c>
      <c r="K1697" s="36">
        <f>D1697*VLOOKUP(L1697,Assumptions!$B$5:$C$11,2,FALSE)</f>
        <v>3819.22</v>
      </c>
      <c r="L1697" s="39" t="s">
        <v>4883</v>
      </c>
      <c r="M1697" s="46">
        <f>DATE(YEAR(F1697),MONTH(F1697),1)</f>
        <v>44287</v>
      </c>
      <c r="N1697" s="47" t="str">
        <f>IF(B1697="",N1696,B1697)</f>
        <v>Xander Resources plc</v>
      </c>
    </row>
    <row r="1698" spans="1:14" ht="15.75" x14ac:dyDescent="0.5">
      <c r="A1698" s="7"/>
      <c r="B1698" s="26"/>
      <c r="C1698" s="26"/>
      <c r="D1698" s="14">
        <v>4577.03</v>
      </c>
      <c r="E1698" s="13" t="s">
        <v>1737</v>
      </c>
      <c r="F1698" s="27">
        <v>44291</v>
      </c>
      <c r="G1698" s="27">
        <v>44232</v>
      </c>
      <c r="H1698" s="14">
        <v>108729.84</v>
      </c>
      <c r="I1698" s="15">
        <v>40</v>
      </c>
      <c r="J1698" s="13" t="s">
        <v>328</v>
      </c>
      <c r="K1698" s="36">
        <f>D1698*VLOOKUP(L1698,Assumptions!$B$5:$C$11,2,FALSE)</f>
        <v>4577.03</v>
      </c>
      <c r="L1698" s="39" t="s">
        <v>4883</v>
      </c>
      <c r="M1698" s="46">
        <f>DATE(YEAR(F1698),MONTH(F1698),1)</f>
        <v>44287</v>
      </c>
      <c r="N1698" s="47" t="str">
        <f>IF(B1698="",N1697,B1698)</f>
        <v>Xander Resources plc</v>
      </c>
    </row>
    <row r="1699" spans="1:14" ht="15.75" x14ac:dyDescent="0.5">
      <c r="A1699" s="7"/>
      <c r="B1699" s="26"/>
      <c r="C1699" s="26"/>
      <c r="D1699" s="14">
        <v>15803.94</v>
      </c>
      <c r="E1699" s="13" t="s">
        <v>1738</v>
      </c>
      <c r="F1699" s="27">
        <v>44367</v>
      </c>
      <c r="G1699" s="27">
        <v>44232</v>
      </c>
      <c r="H1699" s="14">
        <v>95603.03</v>
      </c>
      <c r="I1699" s="15">
        <v>3</v>
      </c>
      <c r="J1699" s="13" t="s">
        <v>300</v>
      </c>
      <c r="K1699" s="36">
        <f>D1699*VLOOKUP(L1699,Assumptions!$B$5:$C$11,2,FALSE)</f>
        <v>15803.94</v>
      </c>
      <c r="L1699" s="39" t="s">
        <v>4883</v>
      </c>
      <c r="M1699" s="46">
        <f>DATE(YEAR(F1699),MONTH(F1699),1)</f>
        <v>44348</v>
      </c>
      <c r="N1699" s="47" t="str">
        <f>IF(B1699="",N1698,B1699)</f>
        <v>Xander Resources plc</v>
      </c>
    </row>
    <row r="1700" spans="1:14" ht="15.75" x14ac:dyDescent="0.5">
      <c r="A1700" s="7"/>
      <c r="B1700" s="26"/>
      <c r="C1700" s="26"/>
      <c r="D1700" s="14">
        <v>16256.59</v>
      </c>
      <c r="E1700" s="13" t="s">
        <v>1739</v>
      </c>
      <c r="F1700" s="27">
        <v>44367</v>
      </c>
      <c r="G1700" s="27">
        <v>44232</v>
      </c>
      <c r="H1700" s="14">
        <v>87072.44</v>
      </c>
      <c r="I1700" s="15">
        <v>3</v>
      </c>
      <c r="J1700" s="13" t="s">
        <v>330</v>
      </c>
      <c r="K1700" s="36">
        <f>D1700*VLOOKUP(L1700,Assumptions!$B$5:$C$11,2,FALSE)</f>
        <v>16256.59</v>
      </c>
      <c r="L1700" s="39" t="s">
        <v>4883</v>
      </c>
      <c r="M1700" s="46">
        <f>DATE(YEAR(F1700),MONTH(F1700),1)</f>
        <v>44348</v>
      </c>
      <c r="N1700" s="47" t="str">
        <f>IF(B1700="",N1699,B1700)</f>
        <v>Xander Resources plc</v>
      </c>
    </row>
    <row r="1701" spans="1:14" ht="15.75" x14ac:dyDescent="0.5">
      <c r="A1701" s="7"/>
      <c r="B1701" s="26"/>
      <c r="C1701" s="26"/>
      <c r="D1701" s="14">
        <v>15228.08</v>
      </c>
      <c r="E1701" s="13" t="s">
        <v>1740</v>
      </c>
      <c r="F1701" s="27">
        <v>44367</v>
      </c>
      <c r="G1701" s="27">
        <v>44232</v>
      </c>
      <c r="H1701" s="14">
        <v>71441.2</v>
      </c>
      <c r="I1701" s="15">
        <v>102</v>
      </c>
      <c r="J1701" s="13" t="s">
        <v>305</v>
      </c>
      <c r="K1701" s="36">
        <f>D1701*VLOOKUP(L1701,Assumptions!$B$5:$C$11,2,FALSE)</f>
        <v>15228.08</v>
      </c>
      <c r="L1701" s="39" t="s">
        <v>4883</v>
      </c>
      <c r="M1701" s="46">
        <f>DATE(YEAR(F1701),MONTH(F1701),1)</f>
        <v>44348</v>
      </c>
      <c r="N1701" s="47" t="str">
        <f>IF(B1701="",N1700,B1701)</f>
        <v>Xander Resources plc</v>
      </c>
    </row>
    <row r="1702" spans="1:14" ht="15.75" x14ac:dyDescent="0.5">
      <c r="A1702" s="7"/>
      <c r="B1702" s="26"/>
      <c r="C1702" s="26"/>
      <c r="D1702" s="14">
        <v>14438.66</v>
      </c>
      <c r="E1702" s="13" t="s">
        <v>1741</v>
      </c>
      <c r="F1702" s="27">
        <v>44367</v>
      </c>
      <c r="G1702" s="27">
        <v>44232</v>
      </c>
      <c r="H1702" s="14">
        <v>108406.1</v>
      </c>
      <c r="I1702" s="15">
        <v>1</v>
      </c>
      <c r="J1702" s="13" t="s">
        <v>304</v>
      </c>
      <c r="K1702" s="36">
        <f>D1702*VLOOKUP(L1702,Assumptions!$B$5:$C$11,2,FALSE)</f>
        <v>14438.66</v>
      </c>
      <c r="L1702" s="39" t="s">
        <v>4883</v>
      </c>
      <c r="M1702" s="46">
        <f>DATE(YEAR(F1702),MONTH(F1702),1)</f>
        <v>44348</v>
      </c>
      <c r="N1702" s="47" t="str">
        <f>IF(B1702="",N1701,B1702)</f>
        <v>Xander Resources plc</v>
      </c>
    </row>
    <row r="1703" spans="1:14" ht="15.75" x14ac:dyDescent="0.5">
      <c r="A1703" s="7"/>
      <c r="B1703" s="26"/>
      <c r="C1703" s="26"/>
      <c r="D1703" s="14">
        <v>11437.83</v>
      </c>
      <c r="E1703" s="13" t="s">
        <v>1742</v>
      </c>
      <c r="F1703" s="27">
        <v>44367</v>
      </c>
      <c r="G1703" s="27">
        <v>44232</v>
      </c>
      <c r="H1703" s="14">
        <v>107309.39</v>
      </c>
      <c r="I1703" s="15">
        <v>102</v>
      </c>
      <c r="J1703" s="13" t="s">
        <v>321</v>
      </c>
      <c r="K1703" s="36">
        <f>D1703*VLOOKUP(L1703,Assumptions!$B$5:$C$11,2,FALSE)</f>
        <v>11437.83</v>
      </c>
      <c r="L1703" s="39" t="s">
        <v>4883</v>
      </c>
      <c r="M1703" s="46">
        <f>DATE(YEAR(F1703),MONTH(F1703),1)</f>
        <v>44348</v>
      </c>
      <c r="N1703" s="47" t="str">
        <f>IF(B1703="",N1702,B1703)</f>
        <v>Xander Resources plc</v>
      </c>
    </row>
    <row r="1704" spans="1:14" ht="15.75" x14ac:dyDescent="0.5">
      <c r="A1704" s="7"/>
      <c r="B1704" s="26"/>
      <c r="C1704" s="26"/>
      <c r="D1704" s="14">
        <v>7966.63</v>
      </c>
      <c r="E1704" s="13" t="s">
        <v>1738</v>
      </c>
      <c r="F1704" s="27">
        <v>44367</v>
      </c>
      <c r="G1704" s="27">
        <v>44232</v>
      </c>
      <c r="H1704" s="14">
        <v>95228.5</v>
      </c>
      <c r="I1704" s="15">
        <v>3</v>
      </c>
      <c r="J1704" s="13" t="s">
        <v>300</v>
      </c>
      <c r="K1704" s="36">
        <f>D1704*VLOOKUP(L1704,Assumptions!$B$5:$C$11,2,FALSE)</f>
        <v>7966.63</v>
      </c>
      <c r="L1704" s="39" t="s">
        <v>4883</v>
      </c>
      <c r="M1704" s="46">
        <f>DATE(YEAR(F1704),MONTH(F1704),1)</f>
        <v>44348</v>
      </c>
      <c r="N1704" s="47" t="str">
        <f>IF(B1704="",N1703,B1704)</f>
        <v>Xander Resources plc</v>
      </c>
    </row>
    <row r="1705" spans="1:14" ht="15.75" x14ac:dyDescent="0.5">
      <c r="A1705" s="7"/>
      <c r="B1705" s="26"/>
      <c r="C1705" s="26"/>
      <c r="D1705" s="14">
        <v>6041.55</v>
      </c>
      <c r="E1705" s="13" t="s">
        <v>1742</v>
      </c>
      <c r="F1705" s="27">
        <v>44367</v>
      </c>
      <c r="G1705" s="27">
        <v>44232</v>
      </c>
      <c r="H1705" s="14">
        <v>91658.93</v>
      </c>
      <c r="I1705" s="15">
        <v>9</v>
      </c>
      <c r="J1705" s="13" t="s">
        <v>321</v>
      </c>
      <c r="K1705" s="36">
        <f>D1705*VLOOKUP(L1705,Assumptions!$B$5:$C$11,2,FALSE)</f>
        <v>6041.55</v>
      </c>
      <c r="L1705" s="39" t="s">
        <v>4883</v>
      </c>
      <c r="M1705" s="46">
        <f>DATE(YEAR(F1705),MONTH(F1705),1)</f>
        <v>44348</v>
      </c>
      <c r="N1705" s="47" t="str">
        <f>IF(B1705="",N1704,B1705)</f>
        <v>Xander Resources plc</v>
      </c>
    </row>
    <row r="1706" spans="1:14" ht="15.75" x14ac:dyDescent="0.5">
      <c r="A1706" s="7"/>
      <c r="B1706" s="26"/>
      <c r="C1706" s="26"/>
      <c r="D1706" s="14">
        <v>2916.48</v>
      </c>
      <c r="E1706" s="13" t="s">
        <v>1743</v>
      </c>
      <c r="F1706" s="27">
        <v>44661</v>
      </c>
      <c r="G1706" s="27">
        <v>44545</v>
      </c>
      <c r="H1706" s="14">
        <v>79387.740000000005</v>
      </c>
      <c r="I1706" s="15">
        <v>1</v>
      </c>
      <c r="J1706" s="13" t="s">
        <v>300</v>
      </c>
      <c r="K1706" s="36">
        <f>D1706*VLOOKUP(L1706,Assumptions!$B$5:$C$11,2,FALSE)</f>
        <v>2916.48</v>
      </c>
      <c r="L1706" s="39" t="s">
        <v>4883</v>
      </c>
      <c r="M1706" s="46">
        <f>DATE(YEAR(F1706),MONTH(F1706),1)</f>
        <v>44652</v>
      </c>
      <c r="N1706" s="47" t="str">
        <f>IF(B1706="",N1705,B1706)</f>
        <v>Xander Resources plc</v>
      </c>
    </row>
    <row r="1707" spans="1:14" ht="15.75" x14ac:dyDescent="0.5">
      <c r="A1707" s="7"/>
      <c r="B1707" s="26"/>
      <c r="C1707" s="26"/>
      <c r="D1707" s="14">
        <v>3553.64</v>
      </c>
      <c r="E1707" s="13" t="s">
        <v>1744</v>
      </c>
      <c r="F1707" s="27">
        <v>44661</v>
      </c>
      <c r="G1707" s="27">
        <v>44545</v>
      </c>
      <c r="H1707" s="14">
        <v>105391.64</v>
      </c>
      <c r="I1707" s="15">
        <v>42</v>
      </c>
      <c r="J1707" s="13" t="s">
        <v>328</v>
      </c>
      <c r="K1707" s="36">
        <f>D1707*VLOOKUP(L1707,Assumptions!$B$5:$C$11,2,FALSE)</f>
        <v>3553.64</v>
      </c>
      <c r="L1707" s="39" t="s">
        <v>4883</v>
      </c>
      <c r="M1707" s="46">
        <f>DATE(YEAR(F1707),MONTH(F1707),1)</f>
        <v>44652</v>
      </c>
      <c r="N1707" s="47" t="str">
        <f>IF(B1707="",N1706,B1707)</f>
        <v>Xander Resources plc</v>
      </c>
    </row>
    <row r="1708" spans="1:14" ht="15.75" x14ac:dyDescent="0.5">
      <c r="A1708" s="7"/>
      <c r="B1708" s="26"/>
      <c r="C1708" s="26"/>
      <c r="D1708" s="14">
        <v>9407.2900000000009</v>
      </c>
      <c r="E1708" s="13" t="s">
        <v>1745</v>
      </c>
      <c r="F1708" s="27">
        <v>44733</v>
      </c>
      <c r="G1708" s="27">
        <v>44545</v>
      </c>
      <c r="H1708" s="14">
        <v>102438.31</v>
      </c>
      <c r="I1708" s="15">
        <v>3</v>
      </c>
      <c r="J1708" s="13" t="s">
        <v>330</v>
      </c>
      <c r="K1708" s="36">
        <f>D1708*VLOOKUP(L1708,Assumptions!$B$5:$C$11,2,FALSE)</f>
        <v>9407.2900000000009</v>
      </c>
      <c r="L1708" s="39" t="s">
        <v>4883</v>
      </c>
      <c r="M1708" s="46">
        <f>DATE(YEAR(F1708),MONTH(F1708),1)</f>
        <v>44713</v>
      </c>
      <c r="N1708" s="47" t="str">
        <f>IF(B1708="",N1707,B1708)</f>
        <v>Xander Resources plc</v>
      </c>
    </row>
    <row r="1709" spans="1:14" ht="15.75" x14ac:dyDescent="0.5">
      <c r="A1709" s="7"/>
      <c r="B1709" s="26"/>
      <c r="C1709" s="26"/>
      <c r="D1709" s="14">
        <v>11986.52</v>
      </c>
      <c r="E1709" s="13" t="s">
        <v>1746</v>
      </c>
      <c r="F1709" s="27">
        <v>44733</v>
      </c>
      <c r="G1709" s="27">
        <v>44545</v>
      </c>
      <c r="H1709" s="14">
        <v>72945.88</v>
      </c>
      <c r="I1709" s="15">
        <v>103</v>
      </c>
      <c r="J1709" s="13" t="s">
        <v>321</v>
      </c>
      <c r="K1709" s="36">
        <f>D1709*VLOOKUP(L1709,Assumptions!$B$5:$C$11,2,FALSE)</f>
        <v>11986.52</v>
      </c>
      <c r="L1709" s="39" t="s">
        <v>4883</v>
      </c>
      <c r="M1709" s="46">
        <f>DATE(YEAR(F1709),MONTH(F1709),1)</f>
        <v>44713</v>
      </c>
      <c r="N1709" s="47" t="str">
        <f>IF(B1709="",N1708,B1709)</f>
        <v>Xander Resources plc</v>
      </c>
    </row>
    <row r="1710" spans="1:14" ht="15.75" x14ac:dyDescent="0.5">
      <c r="A1710" s="7"/>
      <c r="B1710" s="26"/>
      <c r="C1710" s="26"/>
      <c r="D1710" s="14">
        <v>14046.21</v>
      </c>
      <c r="E1710" s="13" t="s">
        <v>1747</v>
      </c>
      <c r="F1710" s="27">
        <v>44733</v>
      </c>
      <c r="G1710" s="27">
        <v>44545</v>
      </c>
      <c r="H1710" s="14">
        <v>99168.35</v>
      </c>
      <c r="I1710" s="15">
        <v>3</v>
      </c>
      <c r="J1710" s="13" t="s">
        <v>327</v>
      </c>
      <c r="K1710" s="36">
        <f>D1710*VLOOKUP(L1710,Assumptions!$B$5:$C$11,2,FALSE)</f>
        <v>14046.21</v>
      </c>
      <c r="L1710" s="39" t="s">
        <v>4883</v>
      </c>
      <c r="M1710" s="46">
        <f>DATE(YEAR(F1710),MONTH(F1710),1)</f>
        <v>44713</v>
      </c>
      <c r="N1710" s="47" t="str">
        <f>IF(B1710="",N1709,B1710)</f>
        <v>Xander Resources plc</v>
      </c>
    </row>
    <row r="1711" spans="1:14" ht="15.75" x14ac:dyDescent="0.5">
      <c r="A1711" s="7"/>
      <c r="B1711" s="26"/>
      <c r="C1711" s="26"/>
      <c r="D1711" s="14">
        <v>7650.37</v>
      </c>
      <c r="E1711" s="13" t="s">
        <v>1746</v>
      </c>
      <c r="F1711" s="27">
        <v>44733</v>
      </c>
      <c r="G1711" s="27">
        <v>44545</v>
      </c>
      <c r="H1711" s="14">
        <v>106521.95</v>
      </c>
      <c r="I1711" s="15">
        <v>10</v>
      </c>
      <c r="J1711" s="13" t="s">
        <v>321</v>
      </c>
      <c r="K1711" s="36">
        <f>D1711*VLOOKUP(L1711,Assumptions!$B$5:$C$11,2,FALSE)</f>
        <v>7650.37</v>
      </c>
      <c r="L1711" s="39" t="s">
        <v>4883</v>
      </c>
      <c r="M1711" s="46">
        <f>DATE(YEAR(F1711),MONTH(F1711),1)</f>
        <v>44713</v>
      </c>
      <c r="N1711" s="47" t="str">
        <f>IF(B1711="",N1710,B1711)</f>
        <v>Xander Resources plc</v>
      </c>
    </row>
    <row r="1712" spans="1:14" ht="15.75" x14ac:dyDescent="0.5">
      <c r="A1712" s="7"/>
      <c r="B1712" s="26"/>
      <c r="C1712" s="26"/>
      <c r="D1712" s="14">
        <v>8111.03</v>
      </c>
      <c r="E1712" s="13" t="s">
        <v>1747</v>
      </c>
      <c r="F1712" s="27">
        <v>44733</v>
      </c>
      <c r="G1712" s="27">
        <v>44545</v>
      </c>
      <c r="H1712" s="14">
        <v>99421.86</v>
      </c>
      <c r="I1712" s="15">
        <v>3</v>
      </c>
      <c r="J1712" s="13" t="s">
        <v>327</v>
      </c>
      <c r="K1712" s="36">
        <f>D1712*VLOOKUP(L1712,Assumptions!$B$5:$C$11,2,FALSE)</f>
        <v>8111.03</v>
      </c>
      <c r="L1712" s="39" t="s">
        <v>4883</v>
      </c>
      <c r="M1712" s="46">
        <f>DATE(YEAR(F1712),MONTH(F1712),1)</f>
        <v>44713</v>
      </c>
      <c r="N1712" s="47" t="str">
        <f>IF(B1712="",N1711,B1712)</f>
        <v>Xander Resources plc</v>
      </c>
    </row>
    <row r="1713" spans="1:14" ht="15.75" x14ac:dyDescent="0.5">
      <c r="A1713" s="7"/>
      <c r="B1713" s="26"/>
      <c r="C1713" s="26"/>
      <c r="D1713" s="14">
        <v>3598.92</v>
      </c>
      <c r="E1713" s="13" t="s">
        <v>1748</v>
      </c>
      <c r="F1713" s="27">
        <v>44592</v>
      </c>
      <c r="G1713" s="27">
        <v>44566</v>
      </c>
      <c r="H1713" s="14">
        <v>86797.02</v>
      </c>
      <c r="I1713" s="15">
        <v>10</v>
      </c>
      <c r="J1713" s="13" t="s">
        <v>308</v>
      </c>
      <c r="K1713" s="36">
        <f>D1713*VLOOKUP(L1713,Assumptions!$B$5:$C$11,2,FALSE)</f>
        <v>3598.92</v>
      </c>
      <c r="L1713" s="39" t="s">
        <v>4883</v>
      </c>
      <c r="M1713" s="46">
        <f>DATE(YEAR(F1713),MONTH(F1713),1)</f>
        <v>44562</v>
      </c>
      <c r="N1713" s="47" t="str">
        <f>IF(B1713="",N1712,B1713)</f>
        <v>Xander Resources plc</v>
      </c>
    </row>
    <row r="1714" spans="1:14" ht="15.75" x14ac:dyDescent="0.5">
      <c r="A1714" s="7"/>
      <c r="B1714" s="26"/>
      <c r="C1714" s="26"/>
      <c r="D1714" s="14">
        <v>3567.81</v>
      </c>
      <c r="E1714" s="13" t="s">
        <v>1749</v>
      </c>
      <c r="F1714" s="27">
        <v>44592</v>
      </c>
      <c r="G1714" s="27">
        <v>44566</v>
      </c>
      <c r="H1714" s="14">
        <v>95810.13</v>
      </c>
      <c r="I1714" s="15">
        <v>10</v>
      </c>
      <c r="J1714" s="13" t="s">
        <v>301</v>
      </c>
      <c r="K1714" s="36">
        <f>D1714*VLOOKUP(L1714,Assumptions!$B$5:$C$11,2,FALSE)</f>
        <v>3567.81</v>
      </c>
      <c r="L1714" s="39" t="s">
        <v>4883</v>
      </c>
      <c r="M1714" s="46">
        <f>DATE(YEAR(F1714),MONTH(F1714),1)</f>
        <v>44562</v>
      </c>
      <c r="N1714" s="47" t="str">
        <f>IF(B1714="",N1713,B1714)</f>
        <v>Xander Resources plc</v>
      </c>
    </row>
    <row r="1715" spans="1:14" ht="15.75" x14ac:dyDescent="0.5">
      <c r="A1715" s="7"/>
      <c r="B1715" s="26"/>
      <c r="C1715" s="26"/>
      <c r="D1715" s="14">
        <v>687.07</v>
      </c>
      <c r="E1715" s="13" t="s">
        <v>1750</v>
      </c>
      <c r="F1715" s="27">
        <v>44741</v>
      </c>
      <c r="G1715" s="27">
        <v>44735</v>
      </c>
      <c r="H1715" s="14">
        <v>86775.679999999993</v>
      </c>
      <c r="I1715" s="15">
        <v>1</v>
      </c>
      <c r="J1715" s="13" t="s">
        <v>340</v>
      </c>
      <c r="K1715" s="36">
        <f>D1715*VLOOKUP(L1715,Assumptions!$B$5:$C$11,2,FALSE)</f>
        <v>687.07</v>
      </c>
      <c r="L1715" s="39" t="s">
        <v>4883</v>
      </c>
      <c r="M1715" s="46">
        <f>DATE(YEAR(F1715),MONTH(F1715),1)</f>
        <v>44713</v>
      </c>
      <c r="N1715" s="47" t="str">
        <f>IF(B1715="",N1714,B1715)</f>
        <v>Xander Resources plc</v>
      </c>
    </row>
    <row r="1716" spans="1:14" ht="15.75" x14ac:dyDescent="0.5">
      <c r="A1716" s="7"/>
      <c r="B1716" s="26"/>
      <c r="C1716" s="26"/>
      <c r="D1716" s="14">
        <v>1872.75</v>
      </c>
      <c r="E1716" s="13" t="s">
        <v>1751</v>
      </c>
      <c r="F1716" s="27">
        <v>44830</v>
      </c>
      <c r="G1716" s="27">
        <v>44736</v>
      </c>
      <c r="H1716" s="14">
        <v>84738.94</v>
      </c>
      <c r="I1716" s="15">
        <v>0.6</v>
      </c>
      <c r="J1716" s="13" t="s">
        <v>307</v>
      </c>
      <c r="K1716" s="36">
        <f>D1716*VLOOKUP(L1716,Assumptions!$B$5:$C$11,2,FALSE)</f>
        <v>1872.75</v>
      </c>
      <c r="L1716" s="39" t="s">
        <v>4883</v>
      </c>
      <c r="M1716" s="46">
        <f>DATE(YEAR(F1716),MONTH(F1716),1)</f>
        <v>44805</v>
      </c>
      <c r="N1716" s="47" t="str">
        <f>IF(B1716="",N1715,B1716)</f>
        <v>Xander Resources plc</v>
      </c>
    </row>
    <row r="1717" spans="1:14" ht="15.75" x14ac:dyDescent="0.5">
      <c r="A1717" s="7"/>
      <c r="B1717" s="26"/>
      <c r="C1717" s="26"/>
      <c r="D1717" s="14">
        <v>12237.62</v>
      </c>
      <c r="E1717" s="13" t="s">
        <v>1752</v>
      </c>
      <c r="F1717" s="27">
        <v>45097</v>
      </c>
      <c r="G1717" s="27">
        <v>44895</v>
      </c>
      <c r="H1717" s="14">
        <v>82443.25</v>
      </c>
      <c r="I1717" s="15">
        <v>3</v>
      </c>
      <c r="J1717" s="13" t="s">
        <v>300</v>
      </c>
      <c r="K1717" s="36">
        <f>D1717*VLOOKUP(L1717,Assumptions!$B$5:$C$11,2,FALSE)</f>
        <v>12237.62</v>
      </c>
      <c r="L1717" s="39" t="s">
        <v>4883</v>
      </c>
      <c r="M1717" s="46">
        <f>DATE(YEAR(F1717),MONTH(F1717),1)</f>
        <v>45078</v>
      </c>
      <c r="N1717" s="47" t="str">
        <f>IF(B1717="",N1716,B1717)</f>
        <v>Xander Resources plc</v>
      </c>
    </row>
    <row r="1718" spans="1:14" ht="15.75" x14ac:dyDescent="0.5">
      <c r="A1718" s="7"/>
      <c r="B1718" s="26"/>
      <c r="C1718" s="26"/>
      <c r="D1718" s="14">
        <v>13451.15</v>
      </c>
      <c r="E1718" s="13" t="s">
        <v>1753</v>
      </c>
      <c r="F1718" s="27">
        <v>45097</v>
      </c>
      <c r="G1718" s="27">
        <v>44895</v>
      </c>
      <c r="H1718" s="14">
        <v>88461.01</v>
      </c>
      <c r="I1718" s="15">
        <v>3</v>
      </c>
      <c r="J1718" s="13" t="s">
        <v>330</v>
      </c>
      <c r="K1718" s="36">
        <f>D1718*VLOOKUP(L1718,Assumptions!$B$5:$C$11,2,FALSE)</f>
        <v>13451.15</v>
      </c>
      <c r="L1718" s="39" t="s">
        <v>4883</v>
      </c>
      <c r="M1718" s="46">
        <f>DATE(YEAR(F1718),MONTH(F1718),1)</f>
        <v>45078</v>
      </c>
      <c r="N1718" s="47" t="str">
        <f>IF(B1718="",N1717,B1718)</f>
        <v>Xander Resources plc</v>
      </c>
    </row>
    <row r="1719" spans="1:14" ht="15.75" x14ac:dyDescent="0.5">
      <c r="A1719" s="7"/>
      <c r="B1719" s="26"/>
      <c r="C1719" s="26"/>
      <c r="D1719" s="14">
        <v>8512.7800000000007</v>
      </c>
      <c r="E1719" s="13" t="s">
        <v>1754</v>
      </c>
      <c r="F1719" s="27">
        <v>45097</v>
      </c>
      <c r="G1719" s="27">
        <v>44895</v>
      </c>
      <c r="H1719" s="14">
        <v>77575.42</v>
      </c>
      <c r="I1719" s="15">
        <v>96</v>
      </c>
      <c r="J1719" s="13" t="s">
        <v>321</v>
      </c>
      <c r="K1719" s="36">
        <f>D1719*VLOOKUP(L1719,Assumptions!$B$5:$C$11,2,FALSE)</f>
        <v>8512.7800000000007</v>
      </c>
      <c r="L1719" s="39" t="s">
        <v>4883</v>
      </c>
      <c r="M1719" s="46">
        <f>DATE(YEAR(F1719),MONTH(F1719),1)</f>
        <v>45078</v>
      </c>
      <c r="N1719" s="47" t="str">
        <f>IF(B1719="",N1718,B1719)</f>
        <v>Xander Resources plc</v>
      </c>
    </row>
    <row r="1720" spans="1:14" ht="15.75" x14ac:dyDescent="0.5">
      <c r="A1720" s="7"/>
      <c r="B1720" s="26"/>
      <c r="C1720" s="26"/>
      <c r="D1720" s="14">
        <v>7985.61</v>
      </c>
      <c r="E1720" s="13" t="s">
        <v>1755</v>
      </c>
      <c r="F1720" s="27">
        <v>45097</v>
      </c>
      <c r="G1720" s="27">
        <v>44895</v>
      </c>
      <c r="H1720" s="14">
        <v>88007.59</v>
      </c>
      <c r="I1720" s="15">
        <v>3</v>
      </c>
      <c r="J1720" s="13" t="s">
        <v>327</v>
      </c>
      <c r="K1720" s="36">
        <f>D1720*VLOOKUP(L1720,Assumptions!$B$5:$C$11,2,FALSE)</f>
        <v>7985.61</v>
      </c>
      <c r="L1720" s="39" t="s">
        <v>4883</v>
      </c>
      <c r="M1720" s="46">
        <f>DATE(YEAR(F1720),MONTH(F1720),1)</f>
        <v>45078</v>
      </c>
      <c r="N1720" s="47" t="str">
        <f>IF(B1720="",N1719,B1720)</f>
        <v>Xander Resources plc</v>
      </c>
    </row>
    <row r="1721" spans="1:14" ht="15.75" x14ac:dyDescent="0.5">
      <c r="A1721" s="7"/>
      <c r="B1721" s="26"/>
      <c r="C1721" s="26"/>
      <c r="D1721" s="14">
        <v>10094.530000000001</v>
      </c>
      <c r="E1721" s="13" t="s">
        <v>1754</v>
      </c>
      <c r="F1721" s="27">
        <v>45097</v>
      </c>
      <c r="G1721" s="27">
        <v>44895</v>
      </c>
      <c r="H1721" s="14">
        <v>73203.61</v>
      </c>
      <c r="I1721" s="15">
        <v>6</v>
      </c>
      <c r="J1721" s="13" t="s">
        <v>321</v>
      </c>
      <c r="K1721" s="36">
        <f>D1721*VLOOKUP(L1721,Assumptions!$B$5:$C$11,2,FALSE)</f>
        <v>10094.530000000001</v>
      </c>
      <c r="L1721" s="39" t="s">
        <v>4883</v>
      </c>
      <c r="M1721" s="46">
        <f>DATE(YEAR(F1721),MONTH(F1721),1)</f>
        <v>45078</v>
      </c>
      <c r="N1721" s="47" t="str">
        <f>IF(B1721="",N1720,B1721)</f>
        <v>Xander Resources plc</v>
      </c>
    </row>
    <row r="1722" spans="1:14" ht="15.75" x14ac:dyDescent="0.5">
      <c r="A1722" s="7"/>
      <c r="B1722" s="26"/>
      <c r="C1722" s="26"/>
      <c r="D1722" s="14">
        <v>1319.07</v>
      </c>
      <c r="E1722" s="13" t="s">
        <v>1756</v>
      </c>
      <c r="F1722" s="27">
        <v>45194</v>
      </c>
      <c r="G1722" s="27">
        <v>45063</v>
      </c>
      <c r="H1722" s="14">
        <v>103043.16</v>
      </c>
      <c r="I1722" s="15">
        <v>0.6</v>
      </c>
      <c r="J1722" s="13" t="s">
        <v>307</v>
      </c>
      <c r="K1722" s="36">
        <f>D1722*VLOOKUP(L1722,Assumptions!$B$5:$C$11,2,FALSE)</f>
        <v>1319.07</v>
      </c>
      <c r="L1722" s="39" t="s">
        <v>4883</v>
      </c>
      <c r="M1722" s="46">
        <f>DATE(YEAR(F1722),MONTH(F1722),1)</f>
        <v>45170</v>
      </c>
      <c r="N1722" s="47" t="str">
        <f>IF(B1722="",N1721,B1722)</f>
        <v>Xander Resources plc</v>
      </c>
    </row>
    <row r="1723" spans="1:14" ht="15.75" x14ac:dyDescent="0.5">
      <c r="A1723" s="7"/>
      <c r="B1723" s="26"/>
      <c r="C1723" s="26"/>
      <c r="D1723" s="14">
        <v>12908.12</v>
      </c>
      <c r="E1723" s="13" t="s">
        <v>1757</v>
      </c>
      <c r="F1723" s="27">
        <v>45461</v>
      </c>
      <c r="G1723" s="27">
        <v>45224</v>
      </c>
      <c r="H1723" s="14">
        <v>110603.8</v>
      </c>
      <c r="I1723" s="15">
        <v>3</v>
      </c>
      <c r="J1723" s="13" t="s">
        <v>300</v>
      </c>
      <c r="K1723" s="36">
        <f>D1723*VLOOKUP(L1723,Assumptions!$B$5:$C$11,2,FALSE)</f>
        <v>12908.12</v>
      </c>
      <c r="L1723" s="39" t="s">
        <v>4883</v>
      </c>
      <c r="M1723" s="46">
        <f>DATE(YEAR(F1723),MONTH(F1723),1)</f>
        <v>45444</v>
      </c>
      <c r="N1723" s="47" t="str">
        <f>IF(B1723="",N1722,B1723)</f>
        <v>Xander Resources plc</v>
      </c>
    </row>
    <row r="1724" spans="1:14" ht="15.75" x14ac:dyDescent="0.5">
      <c r="A1724" s="7"/>
      <c r="B1724" s="26"/>
      <c r="C1724" s="26"/>
      <c r="D1724" s="14">
        <v>12387.96</v>
      </c>
      <c r="E1724" s="13" t="s">
        <v>1758</v>
      </c>
      <c r="F1724" s="27">
        <v>45461</v>
      </c>
      <c r="G1724" s="27">
        <v>45224</v>
      </c>
      <c r="H1724" s="14">
        <v>110377.29</v>
      </c>
      <c r="I1724" s="15">
        <v>2</v>
      </c>
      <c r="J1724" s="13" t="s">
        <v>330</v>
      </c>
      <c r="K1724" s="36">
        <f>D1724*VLOOKUP(L1724,Assumptions!$B$5:$C$11,2,FALSE)</f>
        <v>12387.96</v>
      </c>
      <c r="L1724" s="39" t="s">
        <v>4883</v>
      </c>
      <c r="M1724" s="46">
        <f>DATE(YEAR(F1724),MONTH(F1724),1)</f>
        <v>45444</v>
      </c>
      <c r="N1724" s="47" t="str">
        <f>IF(B1724="",N1723,B1724)</f>
        <v>Xander Resources plc</v>
      </c>
    </row>
    <row r="1725" spans="1:14" ht="15.75" x14ac:dyDescent="0.5">
      <c r="A1725" s="7"/>
      <c r="B1725" s="26"/>
      <c r="C1725" s="26"/>
      <c r="D1725" s="14">
        <v>12923.89</v>
      </c>
      <c r="E1725" s="13" t="s">
        <v>1759</v>
      </c>
      <c r="F1725" s="27">
        <v>45461</v>
      </c>
      <c r="G1725" s="27">
        <v>45224</v>
      </c>
      <c r="H1725" s="14">
        <v>111695.72</v>
      </c>
      <c r="I1725" s="15">
        <v>89</v>
      </c>
      <c r="J1725" s="13" t="s">
        <v>328</v>
      </c>
      <c r="K1725" s="36">
        <f>D1725*VLOOKUP(L1725,Assumptions!$B$5:$C$11,2,FALSE)</f>
        <v>12923.89</v>
      </c>
      <c r="L1725" s="39" t="s">
        <v>4883</v>
      </c>
      <c r="M1725" s="46">
        <f>DATE(YEAR(F1725),MONTH(F1725),1)</f>
        <v>45444</v>
      </c>
      <c r="N1725" s="47" t="str">
        <f>IF(B1725="",N1724,B1725)</f>
        <v>Xander Resources plc</v>
      </c>
    </row>
    <row r="1726" spans="1:14" ht="15.75" x14ac:dyDescent="0.5">
      <c r="A1726" s="7"/>
      <c r="B1726" s="26"/>
      <c r="C1726" s="26"/>
      <c r="D1726" s="14">
        <v>10216.870000000001</v>
      </c>
      <c r="E1726" s="13" t="s">
        <v>1760</v>
      </c>
      <c r="F1726" s="27">
        <v>45461</v>
      </c>
      <c r="G1726" s="27">
        <v>45224</v>
      </c>
      <c r="H1726" s="14">
        <v>73868.850000000006</v>
      </c>
      <c r="I1726" s="15">
        <v>89</v>
      </c>
      <c r="J1726" s="13" t="s">
        <v>333</v>
      </c>
      <c r="K1726" s="36">
        <f>D1726*VLOOKUP(L1726,Assumptions!$B$5:$C$11,2,FALSE)</f>
        <v>10216.870000000001</v>
      </c>
      <c r="L1726" s="39" t="s">
        <v>4883</v>
      </c>
      <c r="M1726" s="46">
        <f>DATE(YEAR(F1726),MONTH(F1726),1)</f>
        <v>45444</v>
      </c>
      <c r="N1726" s="47" t="str">
        <f>IF(B1726="",N1725,B1726)</f>
        <v>Xander Resources plc</v>
      </c>
    </row>
    <row r="1727" spans="1:14" ht="15.75" x14ac:dyDescent="0.5">
      <c r="A1727" s="7"/>
      <c r="B1727" s="26"/>
      <c r="C1727" s="26"/>
      <c r="D1727" s="14">
        <v>12266.41</v>
      </c>
      <c r="E1727" s="13" t="s">
        <v>1761</v>
      </c>
      <c r="F1727" s="27">
        <v>45461</v>
      </c>
      <c r="G1727" s="27">
        <v>45224</v>
      </c>
      <c r="H1727" s="14">
        <v>97217.93</v>
      </c>
      <c r="I1727" s="15">
        <v>89</v>
      </c>
      <c r="J1727" s="13" t="s">
        <v>334</v>
      </c>
      <c r="K1727" s="36">
        <f>D1727*VLOOKUP(L1727,Assumptions!$B$5:$C$11,2,FALSE)</f>
        <v>12266.41</v>
      </c>
      <c r="L1727" s="39" t="s">
        <v>4883</v>
      </c>
      <c r="M1727" s="46">
        <f>DATE(YEAR(F1727),MONTH(F1727),1)</f>
        <v>45444</v>
      </c>
      <c r="N1727" s="47" t="str">
        <f>IF(B1727="",N1726,B1727)</f>
        <v>Xander Resources plc</v>
      </c>
    </row>
    <row r="1728" spans="1:14" ht="15.75" x14ac:dyDescent="0.5">
      <c r="A1728" s="7"/>
      <c r="B1728" s="26"/>
      <c r="C1728" s="26"/>
      <c r="D1728" s="14">
        <v>12133</v>
      </c>
      <c r="E1728" s="13" t="s">
        <v>1762</v>
      </c>
      <c r="F1728" s="27">
        <v>45461</v>
      </c>
      <c r="G1728" s="27">
        <v>45224</v>
      </c>
      <c r="H1728" s="14">
        <v>106709.27</v>
      </c>
      <c r="I1728" s="15">
        <v>89</v>
      </c>
      <c r="J1728" s="13" t="s">
        <v>335</v>
      </c>
      <c r="K1728" s="36">
        <f>D1728*VLOOKUP(L1728,Assumptions!$B$5:$C$11,2,FALSE)</f>
        <v>12133</v>
      </c>
      <c r="L1728" s="39" t="s">
        <v>4883</v>
      </c>
      <c r="M1728" s="46">
        <f>DATE(YEAR(F1728),MONTH(F1728),1)</f>
        <v>45444</v>
      </c>
      <c r="N1728" s="47" t="str">
        <f>IF(B1728="",N1727,B1728)</f>
        <v>Xander Resources plc</v>
      </c>
    </row>
    <row r="1729" spans="1:14" ht="15.75" x14ac:dyDescent="0.5">
      <c r="A1729" s="7"/>
      <c r="B1729" s="26"/>
      <c r="C1729" s="26"/>
      <c r="D1729" s="14">
        <v>9465.0499999999993</v>
      </c>
      <c r="E1729" s="13" t="s">
        <v>1763</v>
      </c>
      <c r="F1729" s="27">
        <v>45461</v>
      </c>
      <c r="G1729" s="27">
        <v>45224</v>
      </c>
      <c r="H1729" s="14">
        <v>65928.7</v>
      </c>
      <c r="I1729" s="15">
        <v>89</v>
      </c>
      <c r="J1729" s="13" t="s">
        <v>322</v>
      </c>
      <c r="K1729" s="36">
        <f>D1729*VLOOKUP(L1729,Assumptions!$B$5:$C$11,2,FALSE)</f>
        <v>9465.0499999999993</v>
      </c>
      <c r="L1729" s="39" t="s">
        <v>4883</v>
      </c>
      <c r="M1729" s="46">
        <f>DATE(YEAR(F1729),MONTH(F1729),1)</f>
        <v>45444</v>
      </c>
      <c r="N1729" s="47" t="str">
        <f>IF(B1729="",N1728,B1729)</f>
        <v>Xander Resources plc</v>
      </c>
    </row>
    <row r="1730" spans="1:14" ht="15.75" x14ac:dyDescent="0.5">
      <c r="A1730" s="7"/>
      <c r="B1730" s="26"/>
      <c r="C1730" s="26"/>
      <c r="D1730" s="14">
        <v>9007.8700000000008</v>
      </c>
      <c r="E1730" s="13" t="s">
        <v>1764</v>
      </c>
      <c r="F1730" s="27">
        <v>45461</v>
      </c>
      <c r="G1730" s="27">
        <v>45224</v>
      </c>
      <c r="H1730" s="14">
        <v>101174.52</v>
      </c>
      <c r="I1730" s="15">
        <v>89</v>
      </c>
      <c r="J1730" s="13" t="s">
        <v>336</v>
      </c>
      <c r="K1730" s="36">
        <f>D1730*VLOOKUP(L1730,Assumptions!$B$5:$C$11,2,FALSE)</f>
        <v>9007.8700000000008</v>
      </c>
      <c r="L1730" s="39" t="s">
        <v>4883</v>
      </c>
      <c r="M1730" s="46">
        <f>DATE(YEAR(F1730),MONTH(F1730),1)</f>
        <v>45444</v>
      </c>
      <c r="N1730" s="47" t="str">
        <f>IF(B1730="",N1729,B1730)</f>
        <v>Xander Resources plc</v>
      </c>
    </row>
    <row r="1731" spans="1:14" ht="15.75" x14ac:dyDescent="0.5">
      <c r="A1731" s="7"/>
      <c r="B1731" s="26"/>
      <c r="C1731" s="26"/>
      <c r="D1731" s="14">
        <v>6902.96</v>
      </c>
      <c r="E1731" s="13" t="s">
        <v>1757</v>
      </c>
      <c r="F1731" s="27">
        <v>45461</v>
      </c>
      <c r="G1731" s="27">
        <v>45224</v>
      </c>
      <c r="H1731" s="14">
        <v>104492.79</v>
      </c>
      <c r="I1731" s="15">
        <v>2</v>
      </c>
      <c r="J1731" s="13" t="s">
        <v>300</v>
      </c>
      <c r="K1731" s="36">
        <f>D1731*VLOOKUP(L1731,Assumptions!$B$5:$C$11,2,FALSE)</f>
        <v>6902.96</v>
      </c>
      <c r="L1731" s="39" t="s">
        <v>4883</v>
      </c>
      <c r="M1731" s="46">
        <f>DATE(YEAR(F1731),MONTH(F1731),1)</f>
        <v>45444</v>
      </c>
      <c r="N1731" s="47" t="str">
        <f>IF(B1731="",N1730,B1731)</f>
        <v>Xander Resources plc</v>
      </c>
    </row>
    <row r="1732" spans="1:14" ht="15.75" x14ac:dyDescent="0.5">
      <c r="A1732" s="7"/>
      <c r="B1732" s="26"/>
      <c r="C1732" s="26"/>
      <c r="D1732" s="14">
        <v>7772.59</v>
      </c>
      <c r="E1732" s="13" t="s">
        <v>1759</v>
      </c>
      <c r="F1732" s="27">
        <v>45461</v>
      </c>
      <c r="G1732" s="27">
        <v>45224</v>
      </c>
      <c r="H1732" s="14">
        <v>98081.33</v>
      </c>
      <c r="I1732" s="15">
        <v>4</v>
      </c>
      <c r="J1732" s="13" t="s">
        <v>328</v>
      </c>
      <c r="K1732" s="36">
        <f>D1732*VLOOKUP(L1732,Assumptions!$B$5:$C$11,2,FALSE)</f>
        <v>7772.59</v>
      </c>
      <c r="L1732" s="39" t="s">
        <v>4883</v>
      </c>
      <c r="M1732" s="46">
        <f>DATE(YEAR(F1732),MONTH(F1732),1)</f>
        <v>45444</v>
      </c>
      <c r="N1732" s="47" t="str">
        <f>IF(B1732="",N1731,B1732)</f>
        <v>Xander Resources plc</v>
      </c>
    </row>
    <row r="1733" spans="1:14" ht="15.75" x14ac:dyDescent="0.5">
      <c r="A1733" s="7"/>
      <c r="B1733" s="26"/>
      <c r="C1733" s="26"/>
      <c r="D1733" s="14">
        <v>6963.51</v>
      </c>
      <c r="E1733" s="13" t="s">
        <v>1760</v>
      </c>
      <c r="F1733" s="27">
        <v>45461</v>
      </c>
      <c r="G1733" s="27">
        <v>45224</v>
      </c>
      <c r="H1733" s="14">
        <v>90806.37</v>
      </c>
      <c r="I1733" s="15">
        <v>4</v>
      </c>
      <c r="J1733" s="13" t="s">
        <v>333</v>
      </c>
      <c r="K1733" s="36">
        <f>D1733*VLOOKUP(L1733,Assumptions!$B$5:$C$11,2,FALSE)</f>
        <v>6963.51</v>
      </c>
      <c r="L1733" s="39" t="s">
        <v>4883</v>
      </c>
      <c r="M1733" s="46">
        <f>DATE(YEAR(F1733),MONTH(F1733),1)</f>
        <v>45444</v>
      </c>
      <c r="N1733" s="47" t="str">
        <f>IF(B1733="",N1732,B1733)</f>
        <v>Xander Resources plc</v>
      </c>
    </row>
    <row r="1734" spans="1:14" ht="15.75" x14ac:dyDescent="0.5">
      <c r="A1734" s="7"/>
      <c r="B1734" s="26"/>
      <c r="C1734" s="26"/>
      <c r="D1734" s="14">
        <v>7838.95</v>
      </c>
      <c r="E1734" s="13" t="s">
        <v>1761</v>
      </c>
      <c r="F1734" s="27">
        <v>45461</v>
      </c>
      <c r="G1734" s="27">
        <v>45224</v>
      </c>
      <c r="H1734" s="14">
        <v>78738.039999999994</v>
      </c>
      <c r="I1734" s="15">
        <v>4</v>
      </c>
      <c r="J1734" s="13" t="s">
        <v>334</v>
      </c>
      <c r="K1734" s="36">
        <f>D1734*VLOOKUP(L1734,Assumptions!$B$5:$C$11,2,FALSE)</f>
        <v>7838.95</v>
      </c>
      <c r="L1734" s="39" t="s">
        <v>4883</v>
      </c>
      <c r="M1734" s="46">
        <f>DATE(YEAR(F1734),MONTH(F1734),1)</f>
        <v>45444</v>
      </c>
      <c r="N1734" s="47" t="str">
        <f>IF(B1734="",N1733,B1734)</f>
        <v>Xander Resources plc</v>
      </c>
    </row>
    <row r="1735" spans="1:14" ht="15.75" x14ac:dyDescent="0.5">
      <c r="A1735" s="7"/>
      <c r="B1735" s="26"/>
      <c r="C1735" s="26"/>
      <c r="D1735" s="14">
        <v>5768.18</v>
      </c>
      <c r="E1735" s="13" t="s">
        <v>1762</v>
      </c>
      <c r="F1735" s="27">
        <v>45461</v>
      </c>
      <c r="G1735" s="27">
        <v>45224</v>
      </c>
      <c r="H1735" s="14">
        <v>96991.19</v>
      </c>
      <c r="I1735" s="15">
        <v>4</v>
      </c>
      <c r="J1735" s="13" t="s">
        <v>335</v>
      </c>
      <c r="K1735" s="36">
        <f>D1735*VLOOKUP(L1735,Assumptions!$B$5:$C$11,2,FALSE)</f>
        <v>5768.18</v>
      </c>
      <c r="L1735" s="39" t="s">
        <v>4883</v>
      </c>
      <c r="M1735" s="46">
        <f>DATE(YEAR(F1735),MONTH(F1735),1)</f>
        <v>45444</v>
      </c>
      <c r="N1735" s="47" t="str">
        <f>IF(B1735="",N1734,B1735)</f>
        <v>Xander Resources plc</v>
      </c>
    </row>
    <row r="1736" spans="1:14" ht="15.75" x14ac:dyDescent="0.5">
      <c r="A1736" s="7"/>
      <c r="B1736" s="26"/>
      <c r="C1736" s="26"/>
      <c r="D1736" s="14">
        <v>7059.75</v>
      </c>
      <c r="E1736" s="13" t="s">
        <v>1763</v>
      </c>
      <c r="F1736" s="27">
        <v>45461</v>
      </c>
      <c r="G1736" s="27">
        <v>45224</v>
      </c>
      <c r="H1736" s="14">
        <v>72715.06</v>
      </c>
      <c r="I1736" s="15">
        <v>4</v>
      </c>
      <c r="J1736" s="13" t="s">
        <v>322</v>
      </c>
      <c r="K1736" s="36">
        <f>D1736*VLOOKUP(L1736,Assumptions!$B$5:$C$11,2,FALSE)</f>
        <v>7059.75</v>
      </c>
      <c r="L1736" s="39" t="s">
        <v>4883</v>
      </c>
      <c r="M1736" s="46">
        <f>DATE(YEAR(F1736),MONTH(F1736),1)</f>
        <v>45444</v>
      </c>
      <c r="N1736" s="47" t="str">
        <f>IF(B1736="",N1735,B1736)</f>
        <v>Xander Resources plc</v>
      </c>
    </row>
    <row r="1737" spans="1:14" ht="15.75" x14ac:dyDescent="0.5">
      <c r="A1737" s="7"/>
      <c r="B1737" s="26"/>
      <c r="C1737" s="26"/>
      <c r="D1737" s="14">
        <v>7053.11</v>
      </c>
      <c r="E1737" s="13" t="s">
        <v>1764</v>
      </c>
      <c r="F1737" s="27">
        <v>45461</v>
      </c>
      <c r="G1737" s="27">
        <v>45224</v>
      </c>
      <c r="H1737" s="14">
        <v>110463.55</v>
      </c>
      <c r="I1737" s="15">
        <v>4</v>
      </c>
      <c r="J1737" s="13" t="s">
        <v>336</v>
      </c>
      <c r="K1737" s="36">
        <f>D1737*VLOOKUP(L1737,Assumptions!$B$5:$C$11,2,FALSE)</f>
        <v>7053.11</v>
      </c>
      <c r="L1737" s="39" t="s">
        <v>4883</v>
      </c>
      <c r="M1737" s="46">
        <f>DATE(YEAR(F1737),MONTH(F1737),1)</f>
        <v>45444</v>
      </c>
      <c r="N1737" s="47" t="str">
        <f>IF(B1737="",N1736,B1737)</f>
        <v>Xander Resources plc</v>
      </c>
    </row>
    <row r="1738" spans="1:14" ht="15.75" x14ac:dyDescent="0.5">
      <c r="A1738" s="7"/>
      <c r="B1738" s="26"/>
      <c r="C1738" s="26"/>
      <c r="D1738" s="14">
        <v>6927.56</v>
      </c>
      <c r="E1738" s="13" t="s">
        <v>1758</v>
      </c>
      <c r="F1738" s="27">
        <v>45461</v>
      </c>
      <c r="G1738" s="27">
        <v>45224</v>
      </c>
      <c r="H1738" s="14">
        <v>99027.69</v>
      </c>
      <c r="I1738" s="15">
        <v>1</v>
      </c>
      <c r="J1738" s="13" t="s">
        <v>330</v>
      </c>
      <c r="K1738" s="36">
        <f>D1738*VLOOKUP(L1738,Assumptions!$B$5:$C$11,2,FALSE)</f>
        <v>6927.56</v>
      </c>
      <c r="L1738" s="39" t="s">
        <v>4883</v>
      </c>
      <c r="M1738" s="46">
        <f>DATE(YEAR(F1738),MONTH(F1738),1)</f>
        <v>45444</v>
      </c>
      <c r="N1738" s="47" t="str">
        <f>IF(B1738="",N1737,B1738)</f>
        <v>Xander Resources plc</v>
      </c>
    </row>
    <row r="1739" spans="1:14" ht="15.75" x14ac:dyDescent="0.5">
      <c r="A1739" s="7"/>
      <c r="B1739" s="26"/>
      <c r="C1739" s="26"/>
      <c r="D1739" s="14">
        <v>15262.74</v>
      </c>
      <c r="E1739" s="13" t="s">
        <v>1765</v>
      </c>
      <c r="F1739" s="27">
        <v>45825</v>
      </c>
      <c r="G1739" s="27">
        <v>45617</v>
      </c>
      <c r="H1739" s="14">
        <v>95844.34</v>
      </c>
      <c r="I1739" s="15">
        <v>1</v>
      </c>
      <c r="J1739" s="13" t="s">
        <v>336</v>
      </c>
      <c r="K1739" s="36">
        <f>D1739*VLOOKUP(L1739,Assumptions!$B$5:$C$11,2,FALSE)</f>
        <v>15262.74</v>
      </c>
      <c r="L1739" s="39" t="s">
        <v>4883</v>
      </c>
      <c r="M1739" s="46">
        <f>DATE(YEAR(F1739),MONTH(F1739),1)</f>
        <v>45809</v>
      </c>
      <c r="N1739" s="47" t="str">
        <f>IF(B1739="",N1738,B1739)</f>
        <v>Xander Resources plc</v>
      </c>
    </row>
    <row r="1740" spans="1:14" ht="15.75" x14ac:dyDescent="0.5">
      <c r="A1740" s="7"/>
      <c r="B1740" s="26"/>
      <c r="C1740" s="26"/>
      <c r="D1740" s="14">
        <v>20351.009999999998</v>
      </c>
      <c r="E1740" s="13" t="s">
        <v>1766</v>
      </c>
      <c r="F1740" s="27">
        <v>45825</v>
      </c>
      <c r="G1740" s="27">
        <v>45617</v>
      </c>
      <c r="H1740" s="14">
        <v>105626.8</v>
      </c>
      <c r="I1740" s="15">
        <v>2.5</v>
      </c>
      <c r="J1740" s="13" t="s">
        <v>330</v>
      </c>
      <c r="K1740" s="36">
        <f>D1740*VLOOKUP(L1740,Assumptions!$B$5:$C$11,2,FALSE)</f>
        <v>20351.009999999998</v>
      </c>
      <c r="L1740" s="39" t="s">
        <v>4883</v>
      </c>
      <c r="M1740" s="46">
        <f>DATE(YEAR(F1740),MONTH(F1740),1)</f>
        <v>45809</v>
      </c>
      <c r="N1740" s="47" t="str">
        <f>IF(B1740="",N1739,B1740)</f>
        <v>Xander Resources plc</v>
      </c>
    </row>
    <row r="1741" spans="1:14" ht="15.75" x14ac:dyDescent="0.5">
      <c r="A1741" s="7"/>
      <c r="B1741" s="26"/>
      <c r="C1741" s="26"/>
      <c r="D1741" s="14">
        <v>16883.57</v>
      </c>
      <c r="E1741" s="13" t="s">
        <v>1767</v>
      </c>
      <c r="F1741" s="27">
        <v>45825</v>
      </c>
      <c r="G1741" s="27">
        <v>45617</v>
      </c>
      <c r="H1741" s="14">
        <v>78025.58</v>
      </c>
      <c r="I1741" s="15">
        <v>1</v>
      </c>
      <c r="J1741" s="13" t="s">
        <v>335</v>
      </c>
      <c r="K1741" s="36">
        <f>D1741*VLOOKUP(L1741,Assumptions!$B$5:$C$11,2,FALSE)</f>
        <v>16883.57</v>
      </c>
      <c r="L1741" s="39" t="s">
        <v>4883</v>
      </c>
      <c r="M1741" s="46">
        <f>DATE(YEAR(F1741),MONTH(F1741),1)</f>
        <v>45809</v>
      </c>
      <c r="N1741" s="47" t="str">
        <f>IF(B1741="",N1740,B1741)</f>
        <v>Xander Resources plc</v>
      </c>
    </row>
    <row r="1742" spans="1:14" ht="15.75" x14ac:dyDescent="0.5">
      <c r="A1742" s="7"/>
      <c r="B1742" s="26"/>
      <c r="C1742" s="26"/>
      <c r="D1742" s="14">
        <v>21025.06</v>
      </c>
      <c r="E1742" s="13" t="s">
        <v>1768</v>
      </c>
      <c r="F1742" s="27">
        <v>45825</v>
      </c>
      <c r="G1742" s="27">
        <v>45617</v>
      </c>
      <c r="H1742" s="14">
        <v>72552.600000000006</v>
      </c>
      <c r="I1742" s="15">
        <v>5</v>
      </c>
      <c r="J1742" s="13" t="s">
        <v>300</v>
      </c>
      <c r="K1742" s="36">
        <f>D1742*VLOOKUP(L1742,Assumptions!$B$5:$C$11,2,FALSE)</f>
        <v>21025.06</v>
      </c>
      <c r="L1742" s="39" t="s">
        <v>4883</v>
      </c>
      <c r="M1742" s="46">
        <f>DATE(YEAR(F1742),MONTH(F1742),1)</f>
        <v>45809</v>
      </c>
      <c r="N1742" s="47" t="str">
        <f>IF(B1742="",N1741,B1742)</f>
        <v>Xander Resources plc</v>
      </c>
    </row>
    <row r="1743" spans="1:14" ht="15.75" x14ac:dyDescent="0.5">
      <c r="A1743" s="7"/>
      <c r="B1743" s="26"/>
      <c r="C1743" s="26"/>
      <c r="D1743" s="14">
        <v>17429.330000000002</v>
      </c>
      <c r="E1743" s="13" t="s">
        <v>1769</v>
      </c>
      <c r="F1743" s="27">
        <v>45825</v>
      </c>
      <c r="G1743" s="27">
        <v>45617</v>
      </c>
      <c r="H1743" s="14">
        <v>111564.62</v>
      </c>
      <c r="I1743" s="15">
        <v>1</v>
      </c>
      <c r="J1743" s="13" t="s">
        <v>334</v>
      </c>
      <c r="K1743" s="36">
        <f>D1743*VLOOKUP(L1743,Assumptions!$B$5:$C$11,2,FALSE)</f>
        <v>17429.330000000002</v>
      </c>
      <c r="L1743" s="39" t="s">
        <v>4883</v>
      </c>
      <c r="M1743" s="46">
        <f>DATE(YEAR(F1743),MONTH(F1743),1)</f>
        <v>45809</v>
      </c>
      <c r="N1743" s="47" t="str">
        <f>IF(B1743="",N1742,B1743)</f>
        <v>Xander Resources plc</v>
      </c>
    </row>
    <row r="1744" spans="1:14" ht="15.75" x14ac:dyDescent="0.5">
      <c r="A1744" s="7"/>
      <c r="B1744" s="26"/>
      <c r="C1744" s="26"/>
      <c r="D1744" s="14">
        <v>13486.6</v>
      </c>
      <c r="E1744" s="13" t="s">
        <v>1770</v>
      </c>
      <c r="F1744" s="27">
        <v>45825</v>
      </c>
      <c r="G1744" s="27">
        <v>45617</v>
      </c>
      <c r="H1744" s="14">
        <v>109306.98</v>
      </c>
      <c r="I1744" s="15">
        <v>1</v>
      </c>
      <c r="J1744" s="13" t="s">
        <v>333</v>
      </c>
      <c r="K1744" s="36">
        <f>D1744*VLOOKUP(L1744,Assumptions!$B$5:$C$11,2,FALSE)</f>
        <v>13486.6</v>
      </c>
      <c r="L1744" s="39" t="s">
        <v>4883</v>
      </c>
      <c r="M1744" s="46">
        <f>DATE(YEAR(F1744),MONTH(F1744),1)</f>
        <v>45809</v>
      </c>
      <c r="N1744" s="47" t="str">
        <f>IF(B1744="",N1743,B1744)</f>
        <v>Xander Resources plc</v>
      </c>
    </row>
    <row r="1745" spans="1:14" ht="15.75" x14ac:dyDescent="0.5">
      <c r="A1745" s="7"/>
      <c r="B1745" s="26"/>
      <c r="C1745" s="26"/>
      <c r="D1745" s="14">
        <v>15569.92</v>
      </c>
      <c r="E1745" s="13" t="s">
        <v>1771</v>
      </c>
      <c r="F1745" s="27">
        <v>45825</v>
      </c>
      <c r="G1745" s="27">
        <v>45617</v>
      </c>
      <c r="H1745" s="14">
        <v>101668.32</v>
      </c>
      <c r="I1745" s="15">
        <v>1</v>
      </c>
      <c r="J1745" s="13" t="s">
        <v>328</v>
      </c>
      <c r="K1745" s="36">
        <f>D1745*VLOOKUP(L1745,Assumptions!$B$5:$C$11,2,FALSE)</f>
        <v>15569.92</v>
      </c>
      <c r="L1745" s="39" t="s">
        <v>4883</v>
      </c>
      <c r="M1745" s="46">
        <f>DATE(YEAR(F1745),MONTH(F1745),1)</f>
        <v>45809</v>
      </c>
      <c r="N1745" s="47" t="str">
        <f>IF(B1745="",N1744,B1745)</f>
        <v>Xander Resources plc</v>
      </c>
    </row>
    <row r="1746" spans="1:14" ht="15.75" x14ac:dyDescent="0.5">
      <c r="A1746" s="7"/>
      <c r="B1746" s="26"/>
      <c r="C1746" s="26"/>
      <c r="D1746" s="14">
        <v>15834.07</v>
      </c>
      <c r="E1746" s="13" t="s">
        <v>1772</v>
      </c>
      <c r="F1746" s="27">
        <v>45825</v>
      </c>
      <c r="G1746" s="27">
        <v>45617</v>
      </c>
      <c r="H1746" s="14">
        <v>107243.7</v>
      </c>
      <c r="I1746" s="15">
        <v>1</v>
      </c>
      <c r="J1746" s="13" t="s">
        <v>322</v>
      </c>
      <c r="K1746" s="36">
        <f>D1746*VLOOKUP(L1746,Assumptions!$B$5:$C$11,2,FALSE)</f>
        <v>15834.07</v>
      </c>
      <c r="L1746" s="39" t="s">
        <v>4883</v>
      </c>
      <c r="M1746" s="46">
        <f>DATE(YEAR(F1746),MONTH(F1746),1)</f>
        <v>45809</v>
      </c>
      <c r="N1746" s="47" t="str">
        <f>IF(B1746="",N1745,B1746)</f>
        <v>Xander Resources plc</v>
      </c>
    </row>
    <row r="1747" spans="1:14" ht="15.75" x14ac:dyDescent="0.5">
      <c r="A1747" s="7"/>
      <c r="B1747" s="25" t="s">
        <v>138</v>
      </c>
      <c r="C1747" s="25"/>
      <c r="D1747" s="12">
        <v>1005836.42</v>
      </c>
      <c r="E1747" s="13" t="s">
        <v>1773</v>
      </c>
      <c r="F1747" s="27">
        <v>44392</v>
      </c>
      <c r="G1747" s="27">
        <v>44179</v>
      </c>
      <c r="H1747" s="14">
        <v>6553056.3399999999</v>
      </c>
      <c r="I1747" s="15">
        <v>12</v>
      </c>
      <c r="J1747" s="13" t="s">
        <v>300</v>
      </c>
      <c r="K1747" s="36">
        <f>D1747*VLOOKUP(L1747,Assumptions!$B$5:$C$11,2,FALSE)</f>
        <v>34500.189205999995</v>
      </c>
      <c r="L1747" s="39" t="s">
        <v>4889</v>
      </c>
      <c r="M1747" s="46">
        <f>DATE(YEAR(F1747),MONTH(F1747),1)</f>
        <v>44378</v>
      </c>
      <c r="N1747" s="47" t="str">
        <f>IF(B1747="",N1746,B1747)</f>
        <v>Bellweather Advisors AG</v>
      </c>
    </row>
    <row r="1748" spans="1:14" ht="15.75" x14ac:dyDescent="0.5">
      <c r="A1748" s="7"/>
      <c r="B1748" s="26"/>
      <c r="C1748" s="26"/>
      <c r="D1748" s="12">
        <v>774120.29</v>
      </c>
      <c r="E1748" s="13" t="s">
        <v>1773</v>
      </c>
      <c r="F1748" s="27">
        <v>44392</v>
      </c>
      <c r="G1748" s="27">
        <v>44179</v>
      </c>
      <c r="H1748" s="14">
        <v>5507582.29</v>
      </c>
      <c r="I1748" s="15">
        <v>10</v>
      </c>
      <c r="J1748" s="13" t="s">
        <v>300</v>
      </c>
      <c r="K1748" s="36">
        <f>D1748*VLOOKUP(L1748,Assumptions!$B$5:$C$11,2,FALSE)</f>
        <v>26552.325946999998</v>
      </c>
      <c r="L1748" s="39" t="s">
        <v>4889</v>
      </c>
      <c r="M1748" s="46">
        <f>DATE(YEAR(F1748),MONTH(F1748),1)</f>
        <v>44378</v>
      </c>
      <c r="N1748" s="47" t="str">
        <f>IF(B1748="",N1747,B1748)</f>
        <v>Bellweather Advisors AG</v>
      </c>
    </row>
    <row r="1749" spans="1:14" ht="15.75" x14ac:dyDescent="0.5">
      <c r="A1749" s="7"/>
      <c r="B1749" s="26"/>
      <c r="C1749" s="26"/>
      <c r="D1749" s="12">
        <v>811991.67</v>
      </c>
      <c r="E1749" s="13" t="s">
        <v>1773</v>
      </c>
      <c r="F1749" s="27">
        <v>44392</v>
      </c>
      <c r="G1749" s="27">
        <v>44179</v>
      </c>
      <c r="H1749" s="14">
        <v>7108969.2400000002</v>
      </c>
      <c r="I1749" s="15">
        <v>12</v>
      </c>
      <c r="J1749" s="13" t="s">
        <v>300</v>
      </c>
      <c r="K1749" s="36">
        <f>D1749*VLOOKUP(L1749,Assumptions!$B$5:$C$11,2,FALSE)</f>
        <v>27851.314280999999</v>
      </c>
      <c r="L1749" s="39" t="s">
        <v>4889</v>
      </c>
      <c r="M1749" s="46">
        <f>DATE(YEAR(F1749),MONTH(F1749),1)</f>
        <v>44378</v>
      </c>
      <c r="N1749" s="47" t="str">
        <f>IF(B1749="",N1748,B1749)</f>
        <v>Bellweather Advisors AG</v>
      </c>
    </row>
    <row r="1750" spans="1:14" ht="15.75" x14ac:dyDescent="0.5">
      <c r="A1750" s="7"/>
      <c r="B1750" s="26"/>
      <c r="C1750" s="26"/>
      <c r="D1750" s="12">
        <v>1045504.21</v>
      </c>
      <c r="E1750" s="13" t="s">
        <v>1773</v>
      </c>
      <c r="F1750" s="27">
        <v>44392</v>
      </c>
      <c r="G1750" s="27">
        <v>44179</v>
      </c>
      <c r="H1750" s="14">
        <v>7970227.0599999996</v>
      </c>
      <c r="I1750" s="15">
        <v>12</v>
      </c>
      <c r="J1750" s="13" t="s">
        <v>300</v>
      </c>
      <c r="K1750" s="36">
        <f>D1750*VLOOKUP(L1750,Assumptions!$B$5:$C$11,2,FALSE)</f>
        <v>35860.794402999993</v>
      </c>
      <c r="L1750" s="39" t="s">
        <v>4889</v>
      </c>
      <c r="M1750" s="46">
        <f>DATE(YEAR(F1750),MONTH(F1750),1)</f>
        <v>44378</v>
      </c>
      <c r="N1750" s="47" t="str">
        <f>IF(B1750="",N1749,B1750)</f>
        <v>Bellweather Advisors AG</v>
      </c>
    </row>
    <row r="1751" spans="1:14" ht="15.75" x14ac:dyDescent="0.5">
      <c r="A1751" s="7"/>
      <c r="B1751" s="26"/>
      <c r="C1751" s="26"/>
      <c r="D1751" s="12">
        <v>873360.01</v>
      </c>
      <c r="E1751" s="13" t="s">
        <v>1773</v>
      </c>
      <c r="F1751" s="27">
        <v>44392</v>
      </c>
      <c r="G1751" s="27">
        <v>44179</v>
      </c>
      <c r="H1751" s="14">
        <v>6964556.8799999999</v>
      </c>
      <c r="I1751" s="15">
        <v>12</v>
      </c>
      <c r="J1751" s="13" t="s">
        <v>300</v>
      </c>
      <c r="K1751" s="36">
        <f>D1751*VLOOKUP(L1751,Assumptions!$B$5:$C$11,2,FALSE)</f>
        <v>29956.248342999999</v>
      </c>
      <c r="L1751" s="39" t="s">
        <v>4889</v>
      </c>
      <c r="M1751" s="46">
        <f>DATE(YEAR(F1751),MONTH(F1751),1)</f>
        <v>44378</v>
      </c>
      <c r="N1751" s="47" t="str">
        <f>IF(B1751="",N1750,B1751)</f>
        <v>Bellweather Advisors AG</v>
      </c>
    </row>
    <row r="1752" spans="1:14" ht="15.75" x14ac:dyDescent="0.5">
      <c r="A1752" s="7"/>
      <c r="B1752" s="26"/>
      <c r="C1752" s="26"/>
      <c r="D1752" s="12">
        <v>646970.22</v>
      </c>
      <c r="E1752" s="13" t="s">
        <v>1773</v>
      </c>
      <c r="F1752" s="27">
        <v>44392</v>
      </c>
      <c r="G1752" s="27">
        <v>44179</v>
      </c>
      <c r="H1752" s="14">
        <v>7678815.1500000004</v>
      </c>
      <c r="I1752" s="15">
        <v>12</v>
      </c>
      <c r="J1752" s="13" t="s">
        <v>300</v>
      </c>
      <c r="K1752" s="36">
        <f>D1752*VLOOKUP(L1752,Assumptions!$B$5:$C$11,2,FALSE)</f>
        <v>22191.078545999997</v>
      </c>
      <c r="L1752" s="39" t="s">
        <v>4889</v>
      </c>
      <c r="M1752" s="46">
        <f>DATE(YEAR(F1752),MONTH(F1752),1)</f>
        <v>44378</v>
      </c>
      <c r="N1752" s="47" t="str">
        <f>IF(B1752="",N1751,B1752)</f>
        <v>Bellweather Advisors AG</v>
      </c>
    </row>
    <row r="1753" spans="1:14" ht="15.75" x14ac:dyDescent="0.5">
      <c r="A1753" s="7"/>
      <c r="B1753" s="26"/>
      <c r="C1753" s="26"/>
      <c r="D1753" s="12">
        <v>1026850.22</v>
      </c>
      <c r="E1753" s="13" t="s">
        <v>1773</v>
      </c>
      <c r="F1753" s="27">
        <v>44392</v>
      </c>
      <c r="G1753" s="27">
        <v>44179</v>
      </c>
      <c r="H1753" s="14">
        <v>5553375.1600000001</v>
      </c>
      <c r="I1753" s="15">
        <v>12</v>
      </c>
      <c r="J1753" s="13" t="s">
        <v>300</v>
      </c>
      <c r="K1753" s="36">
        <f>D1753*VLOOKUP(L1753,Assumptions!$B$5:$C$11,2,FALSE)</f>
        <v>35220.962545999995</v>
      </c>
      <c r="L1753" s="39" t="s">
        <v>4889</v>
      </c>
      <c r="M1753" s="46">
        <f>DATE(YEAR(F1753),MONTH(F1753),1)</f>
        <v>44378</v>
      </c>
      <c r="N1753" s="47" t="str">
        <f>IF(B1753="",N1752,B1753)</f>
        <v>Bellweather Advisors AG</v>
      </c>
    </row>
    <row r="1754" spans="1:14" ht="15.75" x14ac:dyDescent="0.5">
      <c r="A1754" s="7"/>
      <c r="B1754" s="26"/>
      <c r="C1754" s="26"/>
      <c r="D1754" s="12">
        <v>975694.28</v>
      </c>
      <c r="E1754" s="13" t="s">
        <v>1773</v>
      </c>
      <c r="F1754" s="27">
        <v>44392</v>
      </c>
      <c r="G1754" s="27">
        <v>44179</v>
      </c>
      <c r="H1754" s="14">
        <v>6511958.96</v>
      </c>
      <c r="I1754" s="15">
        <v>12</v>
      </c>
      <c r="J1754" s="13" t="s">
        <v>300</v>
      </c>
      <c r="K1754" s="36">
        <f>D1754*VLOOKUP(L1754,Assumptions!$B$5:$C$11,2,FALSE)</f>
        <v>33466.313803999998</v>
      </c>
      <c r="L1754" s="39" t="s">
        <v>4889</v>
      </c>
      <c r="M1754" s="46">
        <f>DATE(YEAR(F1754),MONTH(F1754),1)</f>
        <v>44378</v>
      </c>
      <c r="N1754" s="47" t="str">
        <f>IF(B1754="",N1753,B1754)</f>
        <v>Bellweather Advisors AG</v>
      </c>
    </row>
    <row r="1755" spans="1:14" ht="15.75" x14ac:dyDescent="0.5">
      <c r="A1755" s="7"/>
      <c r="B1755" s="26"/>
      <c r="C1755" s="26"/>
      <c r="D1755" s="12">
        <v>1095504.69</v>
      </c>
      <c r="E1755" s="13" t="s">
        <v>1773</v>
      </c>
      <c r="F1755" s="27">
        <v>44392</v>
      </c>
      <c r="G1755" s="27">
        <v>44179</v>
      </c>
      <c r="H1755" s="14">
        <v>7235482.8099999996</v>
      </c>
      <c r="I1755" s="15">
        <v>10</v>
      </c>
      <c r="J1755" s="13" t="s">
        <v>300</v>
      </c>
      <c r="K1755" s="36">
        <f>D1755*VLOOKUP(L1755,Assumptions!$B$5:$C$11,2,FALSE)</f>
        <v>37575.810866999993</v>
      </c>
      <c r="L1755" s="39" t="s">
        <v>4889</v>
      </c>
      <c r="M1755" s="46">
        <f>DATE(YEAR(F1755),MONTH(F1755),1)</f>
        <v>44378</v>
      </c>
      <c r="N1755" s="47" t="str">
        <f>IF(B1755="",N1754,B1755)</f>
        <v>Bellweather Advisors AG</v>
      </c>
    </row>
    <row r="1756" spans="1:14" ht="15.75" x14ac:dyDescent="0.5">
      <c r="A1756" s="7"/>
      <c r="B1756" s="26"/>
      <c r="C1756" s="26"/>
      <c r="D1756" s="12">
        <v>822669.86</v>
      </c>
      <c r="E1756" s="13" t="s">
        <v>1773</v>
      </c>
      <c r="F1756" s="27">
        <v>44392</v>
      </c>
      <c r="G1756" s="27">
        <v>44179</v>
      </c>
      <c r="H1756" s="14">
        <v>4982151.46</v>
      </c>
      <c r="I1756" s="15">
        <v>10</v>
      </c>
      <c r="J1756" s="13" t="s">
        <v>300</v>
      </c>
      <c r="K1756" s="36">
        <f>D1756*VLOOKUP(L1756,Assumptions!$B$5:$C$11,2,FALSE)</f>
        <v>28217.576197999999</v>
      </c>
      <c r="L1756" s="39" t="s">
        <v>4889</v>
      </c>
      <c r="M1756" s="46">
        <f>DATE(YEAR(F1756),MONTH(F1756),1)</f>
        <v>44378</v>
      </c>
      <c r="N1756" s="47" t="str">
        <f>IF(B1756="",N1755,B1756)</f>
        <v>Bellweather Advisors AG</v>
      </c>
    </row>
    <row r="1757" spans="1:14" ht="15.75" x14ac:dyDescent="0.5">
      <c r="A1757" s="7"/>
      <c r="B1757" s="26"/>
      <c r="C1757" s="26"/>
      <c r="D1757" s="12">
        <v>780400.9</v>
      </c>
      <c r="E1757" s="13" t="s">
        <v>1774</v>
      </c>
      <c r="F1757" s="27">
        <v>44392</v>
      </c>
      <c r="G1757" s="27">
        <v>44179</v>
      </c>
      <c r="H1757" s="14">
        <v>7837220.8399999999</v>
      </c>
      <c r="I1757" s="15">
        <v>72</v>
      </c>
      <c r="J1757" s="13" t="s">
        <v>330</v>
      </c>
      <c r="K1757" s="36">
        <f>D1757*VLOOKUP(L1757,Assumptions!$B$5:$C$11,2,FALSE)</f>
        <v>26767.75087</v>
      </c>
      <c r="L1757" s="39" t="s">
        <v>4889</v>
      </c>
      <c r="M1757" s="46">
        <f>DATE(YEAR(F1757),MONTH(F1757),1)</f>
        <v>44378</v>
      </c>
      <c r="N1757" s="47" t="str">
        <f>IF(B1757="",N1756,B1757)</f>
        <v>Bellweather Advisors AG</v>
      </c>
    </row>
    <row r="1758" spans="1:14" ht="15.75" x14ac:dyDescent="0.5">
      <c r="A1758" s="7"/>
      <c r="B1758" s="26"/>
      <c r="C1758" s="26"/>
      <c r="D1758" s="12">
        <v>1006219.71</v>
      </c>
      <c r="E1758" s="13" t="s">
        <v>1773</v>
      </c>
      <c r="F1758" s="27">
        <v>44392</v>
      </c>
      <c r="G1758" s="27">
        <v>44179</v>
      </c>
      <c r="H1758" s="14">
        <v>6763490.0899999999</v>
      </c>
      <c r="I1758" s="15">
        <v>8</v>
      </c>
      <c r="J1758" s="13" t="s">
        <v>300</v>
      </c>
      <c r="K1758" s="36">
        <f>D1758*VLOOKUP(L1758,Assumptions!$B$5:$C$11,2,FALSE)</f>
        <v>34513.336052999999</v>
      </c>
      <c r="L1758" s="39" t="s">
        <v>4889</v>
      </c>
      <c r="M1758" s="46">
        <f>DATE(YEAR(F1758),MONTH(F1758),1)</f>
        <v>44378</v>
      </c>
      <c r="N1758" s="47" t="str">
        <f>IF(B1758="",N1757,B1758)</f>
        <v>Bellweather Advisors AG</v>
      </c>
    </row>
    <row r="1759" spans="1:14" ht="15.75" x14ac:dyDescent="0.5">
      <c r="A1759" s="7"/>
      <c r="B1759" s="26"/>
      <c r="C1759" s="26"/>
      <c r="D1759" s="12">
        <v>1078644.58</v>
      </c>
      <c r="E1759" s="13" t="s">
        <v>1775</v>
      </c>
      <c r="F1759" s="27">
        <v>44392</v>
      </c>
      <c r="G1759" s="27">
        <v>44179</v>
      </c>
      <c r="H1759" s="14">
        <v>5982352.7400000002</v>
      </c>
      <c r="I1759" s="15">
        <v>470</v>
      </c>
      <c r="J1759" s="13" t="s">
        <v>331</v>
      </c>
      <c r="K1759" s="36">
        <f>D1759*VLOOKUP(L1759,Assumptions!$B$5:$C$11,2,FALSE)</f>
        <v>36997.509094000001</v>
      </c>
      <c r="L1759" s="39" t="s">
        <v>4889</v>
      </c>
      <c r="M1759" s="46">
        <f>DATE(YEAR(F1759),MONTH(F1759),1)</f>
        <v>44378</v>
      </c>
      <c r="N1759" s="47" t="str">
        <f>IF(B1759="",N1758,B1759)</f>
        <v>Bellweather Advisors AG</v>
      </c>
    </row>
    <row r="1760" spans="1:14" ht="15.75" x14ac:dyDescent="0.5">
      <c r="A1760" s="7"/>
      <c r="B1760" s="26"/>
      <c r="C1760" s="26"/>
      <c r="D1760" s="12">
        <v>1017454.01</v>
      </c>
      <c r="E1760" s="13" t="s">
        <v>1776</v>
      </c>
      <c r="F1760" s="27">
        <v>44392</v>
      </c>
      <c r="G1760" s="27">
        <v>44179</v>
      </c>
      <c r="H1760" s="14">
        <v>6517508.0999999996</v>
      </c>
      <c r="I1760" s="15">
        <v>500</v>
      </c>
      <c r="J1760" s="13" t="s">
        <v>319</v>
      </c>
      <c r="K1760" s="36">
        <f>D1760*VLOOKUP(L1760,Assumptions!$B$5:$C$11,2,FALSE)</f>
        <v>34898.672543000001</v>
      </c>
      <c r="L1760" s="39" t="s">
        <v>4889</v>
      </c>
      <c r="M1760" s="46">
        <f>DATE(YEAR(F1760),MONTH(F1760),1)</f>
        <v>44378</v>
      </c>
      <c r="N1760" s="47" t="str">
        <f>IF(B1760="",N1759,B1760)</f>
        <v>Bellweather Advisors AG</v>
      </c>
    </row>
    <row r="1761" spans="1:14" ht="15.75" x14ac:dyDescent="0.5">
      <c r="A1761" s="7"/>
      <c r="B1761" s="26"/>
      <c r="C1761" s="26"/>
      <c r="D1761" s="12">
        <v>1035188.5</v>
      </c>
      <c r="E1761" s="13" t="s">
        <v>1777</v>
      </c>
      <c r="F1761" s="27">
        <v>44392</v>
      </c>
      <c r="G1761" s="27">
        <v>44179</v>
      </c>
      <c r="H1761" s="14">
        <v>4857644.9400000004</v>
      </c>
      <c r="I1761" s="15">
        <v>500</v>
      </c>
      <c r="J1761" s="13" t="s">
        <v>321</v>
      </c>
      <c r="K1761" s="36">
        <f>D1761*VLOOKUP(L1761,Assumptions!$B$5:$C$11,2,FALSE)</f>
        <v>35506.965549999994</v>
      </c>
      <c r="L1761" s="39" t="s">
        <v>4889</v>
      </c>
      <c r="M1761" s="46">
        <f>DATE(YEAR(F1761),MONTH(F1761),1)</f>
        <v>44378</v>
      </c>
      <c r="N1761" s="47" t="str">
        <f>IF(B1761="",N1760,B1761)</f>
        <v>Bellweather Advisors AG</v>
      </c>
    </row>
    <row r="1762" spans="1:14" ht="15.75" x14ac:dyDescent="0.5">
      <c r="A1762" s="7"/>
      <c r="B1762" s="26"/>
      <c r="C1762" s="26"/>
      <c r="D1762" s="12">
        <v>1091145.69</v>
      </c>
      <c r="E1762" s="13" t="s">
        <v>1778</v>
      </c>
      <c r="F1762" s="27">
        <v>44392</v>
      </c>
      <c r="G1762" s="27">
        <v>44179</v>
      </c>
      <c r="H1762" s="14">
        <v>5197820.34</v>
      </c>
      <c r="I1762" s="15">
        <v>500</v>
      </c>
      <c r="J1762" s="13" t="s">
        <v>301</v>
      </c>
      <c r="K1762" s="36">
        <f>D1762*VLOOKUP(L1762,Assumptions!$B$5:$C$11,2,FALSE)</f>
        <v>37426.297166999997</v>
      </c>
      <c r="L1762" s="39" t="s">
        <v>4889</v>
      </c>
      <c r="M1762" s="46">
        <f>DATE(YEAR(F1762),MONTH(F1762),1)</f>
        <v>44378</v>
      </c>
      <c r="N1762" s="47" t="str">
        <f>IF(B1762="",N1761,B1762)</f>
        <v>Bellweather Advisors AG</v>
      </c>
    </row>
    <row r="1763" spans="1:14" ht="15.75" x14ac:dyDescent="0.5">
      <c r="A1763" s="7"/>
      <c r="B1763" s="26"/>
      <c r="C1763" s="26"/>
      <c r="D1763" s="12">
        <v>763808.19</v>
      </c>
      <c r="E1763" s="13" t="s">
        <v>1779</v>
      </c>
      <c r="F1763" s="27">
        <v>44392</v>
      </c>
      <c r="G1763" s="27">
        <v>44179</v>
      </c>
      <c r="H1763" s="14">
        <v>6987756.0599999996</v>
      </c>
      <c r="I1763" s="15">
        <v>500</v>
      </c>
      <c r="J1763" s="13" t="s">
        <v>320</v>
      </c>
      <c r="K1763" s="36">
        <f>D1763*VLOOKUP(L1763,Assumptions!$B$5:$C$11,2,FALSE)</f>
        <v>26198.620916999997</v>
      </c>
      <c r="L1763" s="39" t="s">
        <v>4889</v>
      </c>
      <c r="M1763" s="46">
        <f>DATE(YEAR(F1763),MONTH(F1763),1)</f>
        <v>44378</v>
      </c>
      <c r="N1763" s="47" t="str">
        <f>IF(B1763="",N1762,B1763)</f>
        <v>Bellweather Advisors AG</v>
      </c>
    </row>
    <row r="1764" spans="1:14" ht="15.75" x14ac:dyDescent="0.5">
      <c r="A1764" s="7"/>
      <c r="B1764" s="26"/>
      <c r="C1764" s="26"/>
      <c r="D1764" s="12">
        <v>839665.24</v>
      </c>
      <c r="E1764" s="13" t="s">
        <v>1780</v>
      </c>
      <c r="F1764" s="27">
        <v>44392</v>
      </c>
      <c r="G1764" s="27">
        <v>44179</v>
      </c>
      <c r="H1764" s="14">
        <v>7036857.5499999998</v>
      </c>
      <c r="I1764" s="15">
        <v>500</v>
      </c>
      <c r="J1764" s="13" t="s">
        <v>354</v>
      </c>
      <c r="K1764" s="36">
        <f>D1764*VLOOKUP(L1764,Assumptions!$B$5:$C$11,2,FALSE)</f>
        <v>28800.517731999997</v>
      </c>
      <c r="L1764" s="39" t="s">
        <v>4889</v>
      </c>
      <c r="M1764" s="46">
        <f>DATE(YEAR(F1764),MONTH(F1764),1)</f>
        <v>44378</v>
      </c>
      <c r="N1764" s="47" t="str">
        <f>IF(B1764="",N1763,B1764)</f>
        <v>Bellweather Advisors AG</v>
      </c>
    </row>
    <row r="1765" spans="1:14" ht="15.75" x14ac:dyDescent="0.5">
      <c r="A1765" s="7"/>
      <c r="B1765" s="26"/>
      <c r="C1765" s="26"/>
      <c r="D1765" s="12">
        <v>69641.06</v>
      </c>
      <c r="E1765" s="13" t="s">
        <v>1781</v>
      </c>
      <c r="F1765" s="27">
        <v>44256</v>
      </c>
      <c r="G1765" s="27">
        <v>44179</v>
      </c>
      <c r="H1765" s="14">
        <v>5978118.9199999999</v>
      </c>
      <c r="I1765" s="15">
        <v>1</v>
      </c>
      <c r="J1765" s="13" t="s">
        <v>304</v>
      </c>
      <c r="K1765" s="36">
        <f>D1765*VLOOKUP(L1765,Assumptions!$B$5:$C$11,2,FALSE)</f>
        <v>2388.6883579999999</v>
      </c>
      <c r="L1765" s="39" t="s">
        <v>4889</v>
      </c>
      <c r="M1765" s="46">
        <f>DATE(YEAR(F1765),MONTH(F1765),1)</f>
        <v>44256</v>
      </c>
      <c r="N1765" s="47" t="str">
        <f>IF(B1765="",N1764,B1765)</f>
        <v>Bellweather Advisors AG</v>
      </c>
    </row>
    <row r="1766" spans="1:14" ht="15.75" x14ac:dyDescent="0.5">
      <c r="A1766" s="7"/>
      <c r="B1766" s="26"/>
      <c r="C1766" s="26"/>
      <c r="D1766" s="12">
        <v>86124.69</v>
      </c>
      <c r="E1766" s="13" t="s">
        <v>1782</v>
      </c>
      <c r="F1766" s="27">
        <v>44256</v>
      </c>
      <c r="G1766" s="27">
        <v>44179</v>
      </c>
      <c r="H1766" s="14">
        <v>5822152.3200000003</v>
      </c>
      <c r="I1766" s="15">
        <v>2308</v>
      </c>
      <c r="J1766" s="13" t="s">
        <v>305</v>
      </c>
      <c r="K1766" s="36">
        <f>D1766*VLOOKUP(L1766,Assumptions!$B$5:$C$11,2,FALSE)</f>
        <v>2954.0768669999998</v>
      </c>
      <c r="L1766" s="39" t="s">
        <v>4889</v>
      </c>
      <c r="M1766" s="46">
        <f>DATE(YEAR(F1766),MONTH(F1766),1)</f>
        <v>44256</v>
      </c>
      <c r="N1766" s="47" t="str">
        <f>IF(B1766="",N1765,B1766)</f>
        <v>Bellweather Advisors AG</v>
      </c>
    </row>
    <row r="1767" spans="1:14" ht="15.75" x14ac:dyDescent="0.5">
      <c r="A1767" s="7"/>
      <c r="B1767" s="26"/>
      <c r="C1767" s="26"/>
      <c r="D1767" s="12">
        <v>74621.78</v>
      </c>
      <c r="E1767" s="13" t="s">
        <v>1783</v>
      </c>
      <c r="F1767" s="27">
        <v>44256</v>
      </c>
      <c r="G1767" s="27">
        <v>44179</v>
      </c>
      <c r="H1767" s="14">
        <v>7579950.5899999999</v>
      </c>
      <c r="I1767" s="15">
        <v>1</v>
      </c>
      <c r="J1767" s="13" t="s">
        <v>352</v>
      </c>
      <c r="K1767" s="36">
        <f>D1767*VLOOKUP(L1767,Assumptions!$B$5:$C$11,2,FALSE)</f>
        <v>2559.5270539999997</v>
      </c>
      <c r="L1767" s="39" t="s">
        <v>4889</v>
      </c>
      <c r="M1767" s="46">
        <f>DATE(YEAR(F1767),MONTH(F1767),1)</f>
        <v>44256</v>
      </c>
      <c r="N1767" s="47" t="str">
        <f>IF(B1767="",N1766,B1767)</f>
        <v>Bellweather Advisors AG</v>
      </c>
    </row>
    <row r="1768" spans="1:14" ht="15.75" x14ac:dyDescent="0.5">
      <c r="A1768" s="7"/>
      <c r="B1768" s="26"/>
      <c r="C1768" s="26"/>
      <c r="D1768" s="12">
        <v>106066.93</v>
      </c>
      <c r="E1768" s="13" t="s">
        <v>1784</v>
      </c>
      <c r="F1768" s="27">
        <v>44256</v>
      </c>
      <c r="G1768" s="27">
        <v>44179</v>
      </c>
      <c r="H1768" s="14">
        <v>5795647.2699999996</v>
      </c>
      <c r="I1768" s="15">
        <v>1</v>
      </c>
      <c r="J1768" s="13" t="s">
        <v>301</v>
      </c>
      <c r="K1768" s="36">
        <f>D1768*VLOOKUP(L1768,Assumptions!$B$5:$C$11,2,FALSE)</f>
        <v>3638.0956989999995</v>
      </c>
      <c r="L1768" s="39" t="s">
        <v>4889</v>
      </c>
      <c r="M1768" s="46">
        <f>DATE(YEAR(F1768),MONTH(F1768),1)</f>
        <v>44256</v>
      </c>
      <c r="N1768" s="47" t="str">
        <f>IF(B1768="",N1767,B1768)</f>
        <v>Bellweather Advisors AG</v>
      </c>
    </row>
    <row r="1769" spans="1:14" ht="15.75" x14ac:dyDescent="0.5">
      <c r="A1769" s="7"/>
      <c r="B1769" s="26"/>
      <c r="C1769" s="26"/>
      <c r="D1769" s="12">
        <v>114689.59</v>
      </c>
      <c r="E1769" s="13" t="s">
        <v>1785</v>
      </c>
      <c r="F1769" s="27">
        <v>44414</v>
      </c>
      <c r="G1769" s="27">
        <v>44179</v>
      </c>
      <c r="H1769" s="14">
        <v>5253004.78</v>
      </c>
      <c r="I1769" s="15">
        <v>1.5</v>
      </c>
      <c r="J1769" s="13" t="s">
        <v>352</v>
      </c>
      <c r="K1769" s="36">
        <f>D1769*VLOOKUP(L1769,Assumptions!$B$5:$C$11,2,FALSE)</f>
        <v>3933.8529369999997</v>
      </c>
      <c r="L1769" s="39" t="s">
        <v>4889</v>
      </c>
      <c r="M1769" s="46">
        <f>DATE(YEAR(F1769),MONTH(F1769),1)</f>
        <v>44409</v>
      </c>
      <c r="N1769" s="47" t="str">
        <f>IF(B1769="",N1768,B1769)</f>
        <v>Bellweather Advisors AG</v>
      </c>
    </row>
    <row r="1770" spans="1:14" ht="15.75" x14ac:dyDescent="0.5">
      <c r="A1770" s="7"/>
      <c r="B1770" s="26"/>
      <c r="C1770" s="26"/>
      <c r="D1770" s="12">
        <v>111094.66</v>
      </c>
      <c r="E1770" s="13" t="s">
        <v>1786</v>
      </c>
      <c r="F1770" s="27">
        <v>44414</v>
      </c>
      <c r="G1770" s="27">
        <v>44179</v>
      </c>
      <c r="H1770" s="14">
        <v>5505060.96</v>
      </c>
      <c r="I1770" s="15">
        <v>1</v>
      </c>
      <c r="J1770" s="13" t="s">
        <v>304</v>
      </c>
      <c r="K1770" s="36">
        <f>D1770*VLOOKUP(L1770,Assumptions!$B$5:$C$11,2,FALSE)</f>
        <v>3810.5468379999998</v>
      </c>
      <c r="L1770" s="39" t="s">
        <v>4889</v>
      </c>
      <c r="M1770" s="46">
        <f>DATE(YEAR(F1770),MONTH(F1770),1)</f>
        <v>44409</v>
      </c>
      <c r="N1770" s="47" t="str">
        <f>IF(B1770="",N1769,B1770)</f>
        <v>Bellweather Advisors AG</v>
      </c>
    </row>
    <row r="1771" spans="1:14" ht="15.75" x14ac:dyDescent="0.5">
      <c r="A1771" s="7"/>
      <c r="B1771" s="26"/>
      <c r="C1771" s="26"/>
      <c r="D1771" s="12">
        <v>102738.35</v>
      </c>
      <c r="E1771" s="13" t="s">
        <v>1787</v>
      </c>
      <c r="F1771" s="27">
        <v>44414</v>
      </c>
      <c r="G1771" s="27">
        <v>44179</v>
      </c>
      <c r="H1771" s="14">
        <v>6855368.1699999999</v>
      </c>
      <c r="I1771" s="15">
        <v>2160</v>
      </c>
      <c r="J1771" s="13" t="s">
        <v>305</v>
      </c>
      <c r="K1771" s="36">
        <f>D1771*VLOOKUP(L1771,Assumptions!$B$5:$C$11,2,FALSE)</f>
        <v>3523.925405</v>
      </c>
      <c r="L1771" s="39" t="s">
        <v>4889</v>
      </c>
      <c r="M1771" s="46">
        <f>DATE(YEAR(F1771),MONTH(F1771),1)</f>
        <v>44409</v>
      </c>
      <c r="N1771" s="47" t="str">
        <f>IF(B1771="",N1770,B1771)</f>
        <v>Bellweather Advisors AG</v>
      </c>
    </row>
    <row r="1772" spans="1:14" ht="15.75" x14ac:dyDescent="0.5">
      <c r="A1772" s="7"/>
      <c r="B1772" s="26"/>
      <c r="C1772" s="26"/>
      <c r="D1772" s="12">
        <v>137142.49</v>
      </c>
      <c r="E1772" s="13" t="s">
        <v>1773</v>
      </c>
      <c r="F1772" s="27">
        <v>44406</v>
      </c>
      <c r="G1772" s="27">
        <v>44270</v>
      </c>
      <c r="H1772" s="14">
        <v>7758314.1200000001</v>
      </c>
      <c r="I1772" s="15">
        <v>7</v>
      </c>
      <c r="J1772" s="13" t="s">
        <v>300</v>
      </c>
      <c r="K1772" s="36">
        <f>D1772*VLOOKUP(L1772,Assumptions!$B$5:$C$11,2,FALSE)</f>
        <v>4703.9874069999996</v>
      </c>
      <c r="L1772" s="39" t="s">
        <v>4889</v>
      </c>
      <c r="M1772" s="46">
        <f>DATE(YEAR(F1772),MONTH(F1772),1)</f>
        <v>44378</v>
      </c>
      <c r="N1772" s="47" t="str">
        <f>IF(B1772="",N1771,B1772)</f>
        <v>Bellweather Advisors AG</v>
      </c>
    </row>
    <row r="1773" spans="1:14" ht="15.75" x14ac:dyDescent="0.5">
      <c r="A1773" s="7"/>
      <c r="B1773" s="26"/>
      <c r="C1773" s="26"/>
      <c r="D1773" s="12">
        <v>156864.19</v>
      </c>
      <c r="E1773" s="13" t="s">
        <v>1773</v>
      </c>
      <c r="F1773" s="27">
        <v>44406</v>
      </c>
      <c r="G1773" s="27">
        <v>44270</v>
      </c>
      <c r="H1773" s="14">
        <v>6970113.4299999997</v>
      </c>
      <c r="I1773" s="15">
        <v>7</v>
      </c>
      <c r="J1773" s="13" t="s">
        <v>300</v>
      </c>
      <c r="K1773" s="36">
        <f>D1773*VLOOKUP(L1773,Assumptions!$B$5:$C$11,2,FALSE)</f>
        <v>5380.4417169999997</v>
      </c>
      <c r="L1773" s="39" t="s">
        <v>4889</v>
      </c>
      <c r="M1773" s="46">
        <f>DATE(YEAR(F1773),MONTH(F1773),1)</f>
        <v>44378</v>
      </c>
      <c r="N1773" s="47" t="str">
        <f>IF(B1773="",N1772,B1773)</f>
        <v>Bellweather Advisors AG</v>
      </c>
    </row>
    <row r="1774" spans="1:14" ht="15.75" x14ac:dyDescent="0.5">
      <c r="A1774" s="7"/>
      <c r="B1774" s="26"/>
      <c r="C1774" s="26"/>
      <c r="D1774" s="12">
        <v>213923.83</v>
      </c>
      <c r="E1774" s="13" t="s">
        <v>1773</v>
      </c>
      <c r="F1774" s="27">
        <v>44406</v>
      </c>
      <c r="G1774" s="27">
        <v>44270</v>
      </c>
      <c r="H1774" s="14">
        <v>7285916.6900000004</v>
      </c>
      <c r="I1774" s="15">
        <v>7</v>
      </c>
      <c r="J1774" s="13" t="s">
        <v>300</v>
      </c>
      <c r="K1774" s="36">
        <f>D1774*VLOOKUP(L1774,Assumptions!$B$5:$C$11,2,FALSE)</f>
        <v>7337.5873689999989</v>
      </c>
      <c r="L1774" s="39" t="s">
        <v>4889</v>
      </c>
      <c r="M1774" s="46">
        <f>DATE(YEAR(F1774),MONTH(F1774),1)</f>
        <v>44378</v>
      </c>
      <c r="N1774" s="47" t="str">
        <f>IF(B1774="",N1773,B1774)</f>
        <v>Bellweather Advisors AG</v>
      </c>
    </row>
    <row r="1775" spans="1:14" ht="15.75" x14ac:dyDescent="0.5">
      <c r="A1775" s="7"/>
      <c r="B1775" s="26"/>
      <c r="C1775" s="26"/>
      <c r="D1775" s="12">
        <v>222147.59</v>
      </c>
      <c r="E1775" s="13" t="s">
        <v>1774</v>
      </c>
      <c r="F1775" s="27">
        <v>44406</v>
      </c>
      <c r="G1775" s="27">
        <v>44270</v>
      </c>
      <c r="H1775" s="14">
        <v>7547315.2400000002</v>
      </c>
      <c r="I1775" s="15">
        <v>7</v>
      </c>
      <c r="J1775" s="13" t="s">
        <v>330</v>
      </c>
      <c r="K1775" s="36">
        <f>D1775*VLOOKUP(L1775,Assumptions!$B$5:$C$11,2,FALSE)</f>
        <v>7619.6623369999988</v>
      </c>
      <c r="L1775" s="39" t="s">
        <v>4889</v>
      </c>
      <c r="M1775" s="46">
        <f>DATE(YEAR(F1775),MONTH(F1775),1)</f>
        <v>44378</v>
      </c>
      <c r="N1775" s="47" t="str">
        <f>IF(B1775="",N1774,B1775)</f>
        <v>Bellweather Advisors AG</v>
      </c>
    </row>
    <row r="1776" spans="1:14" ht="15.75" x14ac:dyDescent="0.5">
      <c r="A1776" s="7"/>
      <c r="B1776" s="26"/>
      <c r="C1776" s="26"/>
      <c r="D1776" s="12">
        <v>142108.51999999999</v>
      </c>
      <c r="E1776" s="13" t="s">
        <v>1774</v>
      </c>
      <c r="F1776" s="27">
        <v>44406</v>
      </c>
      <c r="G1776" s="27">
        <v>44270</v>
      </c>
      <c r="H1776" s="14">
        <v>7298711.1699999999</v>
      </c>
      <c r="I1776" s="15">
        <v>7</v>
      </c>
      <c r="J1776" s="13" t="s">
        <v>330</v>
      </c>
      <c r="K1776" s="36">
        <f>D1776*VLOOKUP(L1776,Assumptions!$B$5:$C$11,2,FALSE)</f>
        <v>4874.3222359999991</v>
      </c>
      <c r="L1776" s="39" t="s">
        <v>4889</v>
      </c>
      <c r="M1776" s="46">
        <f>DATE(YEAR(F1776),MONTH(F1776),1)</f>
        <v>44378</v>
      </c>
      <c r="N1776" s="47" t="str">
        <f>IF(B1776="",N1775,B1776)</f>
        <v>Bellweather Advisors AG</v>
      </c>
    </row>
    <row r="1777" spans="1:14" ht="15.75" x14ac:dyDescent="0.5">
      <c r="A1777" s="7"/>
      <c r="B1777" s="26"/>
      <c r="C1777" s="26"/>
      <c r="D1777" s="12">
        <v>210322.21</v>
      </c>
      <c r="E1777" s="13" t="s">
        <v>1774</v>
      </c>
      <c r="F1777" s="27">
        <v>44406</v>
      </c>
      <c r="G1777" s="27">
        <v>44270</v>
      </c>
      <c r="H1777" s="14">
        <v>7410035.1600000001</v>
      </c>
      <c r="I1777" s="15">
        <v>7</v>
      </c>
      <c r="J1777" s="13" t="s">
        <v>330</v>
      </c>
      <c r="K1777" s="36">
        <f>D1777*VLOOKUP(L1777,Assumptions!$B$5:$C$11,2,FALSE)</f>
        <v>7214.0518029999994</v>
      </c>
      <c r="L1777" s="39" t="s">
        <v>4889</v>
      </c>
      <c r="M1777" s="46">
        <f>DATE(YEAR(F1777),MONTH(F1777),1)</f>
        <v>44378</v>
      </c>
      <c r="N1777" s="47" t="str">
        <f>IF(B1777="",N1776,B1777)</f>
        <v>Bellweather Advisors AG</v>
      </c>
    </row>
    <row r="1778" spans="1:14" ht="15.75" x14ac:dyDescent="0.5">
      <c r="A1778" s="7"/>
      <c r="B1778" s="26"/>
      <c r="C1778" s="26"/>
      <c r="D1778" s="12">
        <v>192240.24</v>
      </c>
      <c r="E1778" s="13" t="s">
        <v>1788</v>
      </c>
      <c r="F1778" s="27">
        <v>44406</v>
      </c>
      <c r="G1778" s="27">
        <v>44270</v>
      </c>
      <c r="H1778" s="14">
        <v>5611448.2199999997</v>
      </c>
      <c r="I1778" s="15">
        <v>3</v>
      </c>
      <c r="J1778" s="13" t="s">
        <v>348</v>
      </c>
      <c r="K1778" s="36">
        <f>D1778*VLOOKUP(L1778,Assumptions!$B$5:$C$11,2,FALSE)</f>
        <v>6593.8402319999996</v>
      </c>
      <c r="L1778" s="39" t="s">
        <v>4889</v>
      </c>
      <c r="M1778" s="46">
        <f>DATE(YEAR(F1778),MONTH(F1778),1)</f>
        <v>44378</v>
      </c>
      <c r="N1778" s="47" t="str">
        <f>IF(B1778="",N1777,B1778)</f>
        <v>Bellweather Advisors AG</v>
      </c>
    </row>
    <row r="1779" spans="1:14" ht="15.75" x14ac:dyDescent="0.5">
      <c r="A1779" s="7"/>
      <c r="B1779" s="26"/>
      <c r="C1779" s="26"/>
      <c r="D1779" s="12">
        <v>186289.28</v>
      </c>
      <c r="E1779" s="13" t="s">
        <v>1778</v>
      </c>
      <c r="F1779" s="27">
        <v>44406</v>
      </c>
      <c r="G1779" s="27">
        <v>44270</v>
      </c>
      <c r="H1779" s="14">
        <v>4873196.13</v>
      </c>
      <c r="I1779" s="15">
        <v>400</v>
      </c>
      <c r="J1779" s="13" t="s">
        <v>301</v>
      </c>
      <c r="K1779" s="36">
        <f>D1779*VLOOKUP(L1779,Assumptions!$B$5:$C$11,2,FALSE)</f>
        <v>6389.722303999999</v>
      </c>
      <c r="L1779" s="39" t="s">
        <v>4889</v>
      </c>
      <c r="M1779" s="46">
        <f>DATE(YEAR(F1779),MONTH(F1779),1)</f>
        <v>44378</v>
      </c>
      <c r="N1779" s="47" t="str">
        <f>IF(B1779="",N1778,B1779)</f>
        <v>Bellweather Advisors AG</v>
      </c>
    </row>
    <row r="1780" spans="1:14" ht="15.75" x14ac:dyDescent="0.5">
      <c r="A1780" s="7"/>
      <c r="B1780" s="26"/>
      <c r="C1780" s="26"/>
      <c r="D1780" s="12">
        <v>156882.94</v>
      </c>
      <c r="E1780" s="13" t="s">
        <v>1789</v>
      </c>
      <c r="F1780" s="27">
        <v>44406</v>
      </c>
      <c r="G1780" s="27">
        <v>44270</v>
      </c>
      <c r="H1780" s="14">
        <v>5421496.9400000004</v>
      </c>
      <c r="I1780" s="15">
        <v>400</v>
      </c>
      <c r="J1780" s="13" t="s">
        <v>305</v>
      </c>
      <c r="K1780" s="36">
        <f>D1780*VLOOKUP(L1780,Assumptions!$B$5:$C$11,2,FALSE)</f>
        <v>5381.0848419999993</v>
      </c>
      <c r="L1780" s="39" t="s">
        <v>4889</v>
      </c>
      <c r="M1780" s="46">
        <f>DATE(YEAR(F1780),MONTH(F1780),1)</f>
        <v>44378</v>
      </c>
      <c r="N1780" s="47" t="str">
        <f>IF(B1780="",N1779,B1780)</f>
        <v>Bellweather Advisors AG</v>
      </c>
    </row>
    <row r="1781" spans="1:14" ht="15.75" x14ac:dyDescent="0.5">
      <c r="A1781" s="7"/>
      <c r="B1781" s="26"/>
      <c r="C1781" s="26"/>
      <c r="D1781" s="12">
        <v>256684.84</v>
      </c>
      <c r="E1781" s="13" t="s">
        <v>1773</v>
      </c>
      <c r="F1781" s="27">
        <v>44406</v>
      </c>
      <c r="G1781" s="27">
        <v>44277</v>
      </c>
      <c r="H1781" s="14">
        <v>6398679.2800000003</v>
      </c>
      <c r="I1781" s="15">
        <v>28</v>
      </c>
      <c r="J1781" s="13" t="s">
        <v>300</v>
      </c>
      <c r="K1781" s="36">
        <f>D1781*VLOOKUP(L1781,Assumptions!$B$5:$C$11,2,FALSE)</f>
        <v>8804.2900119999995</v>
      </c>
      <c r="L1781" s="39" t="s">
        <v>4889</v>
      </c>
      <c r="M1781" s="46">
        <f>DATE(YEAR(F1781),MONTH(F1781),1)</f>
        <v>44378</v>
      </c>
      <c r="N1781" s="47" t="str">
        <f>IF(B1781="",N1780,B1781)</f>
        <v>Bellweather Advisors AG</v>
      </c>
    </row>
    <row r="1782" spans="1:14" ht="15.75" x14ac:dyDescent="0.5">
      <c r="A1782" s="7"/>
      <c r="B1782" s="26"/>
      <c r="C1782" s="26"/>
      <c r="D1782" s="12">
        <v>379125.84</v>
      </c>
      <c r="E1782" s="13" t="s">
        <v>1773</v>
      </c>
      <c r="F1782" s="27">
        <v>44406</v>
      </c>
      <c r="G1782" s="27">
        <v>44277</v>
      </c>
      <c r="H1782" s="14">
        <v>7232830.6399999997</v>
      </c>
      <c r="I1782" s="15">
        <v>25</v>
      </c>
      <c r="J1782" s="13" t="s">
        <v>300</v>
      </c>
      <c r="K1782" s="36">
        <f>D1782*VLOOKUP(L1782,Assumptions!$B$5:$C$11,2,FALSE)</f>
        <v>13004.016312</v>
      </c>
      <c r="L1782" s="39" t="s">
        <v>4889</v>
      </c>
      <c r="M1782" s="46">
        <f>DATE(YEAR(F1782),MONTH(F1782),1)</f>
        <v>44378</v>
      </c>
      <c r="N1782" s="47" t="str">
        <f>IF(B1782="",N1781,B1782)</f>
        <v>Bellweather Advisors AG</v>
      </c>
    </row>
    <row r="1783" spans="1:14" ht="15.75" x14ac:dyDescent="0.5">
      <c r="A1783" s="7"/>
      <c r="B1783" s="26"/>
      <c r="C1783" s="26"/>
      <c r="D1783" s="12">
        <v>421695.08</v>
      </c>
      <c r="E1783" s="13" t="s">
        <v>1774</v>
      </c>
      <c r="F1783" s="27">
        <v>44406</v>
      </c>
      <c r="G1783" s="27">
        <v>44277</v>
      </c>
      <c r="H1783" s="14">
        <v>5074483.3099999996</v>
      </c>
      <c r="I1783" s="15">
        <v>10</v>
      </c>
      <c r="J1783" s="13" t="s">
        <v>330</v>
      </c>
      <c r="K1783" s="36">
        <f>D1783*VLOOKUP(L1783,Assumptions!$B$5:$C$11,2,FALSE)</f>
        <v>14464.141243999999</v>
      </c>
      <c r="L1783" s="39" t="s">
        <v>4889</v>
      </c>
      <c r="M1783" s="46">
        <f>DATE(YEAR(F1783),MONTH(F1783),1)</f>
        <v>44378</v>
      </c>
      <c r="N1783" s="47" t="str">
        <f>IF(B1783="",N1782,B1783)</f>
        <v>Bellweather Advisors AG</v>
      </c>
    </row>
    <row r="1784" spans="1:14" ht="15.75" x14ac:dyDescent="0.5">
      <c r="A1784" s="7"/>
      <c r="B1784" s="26"/>
      <c r="C1784" s="26"/>
      <c r="D1784" s="12">
        <v>398426.48</v>
      </c>
      <c r="E1784" s="13" t="s">
        <v>1778</v>
      </c>
      <c r="F1784" s="27">
        <v>44406</v>
      </c>
      <c r="G1784" s="27">
        <v>44277</v>
      </c>
      <c r="H1784" s="14">
        <v>7224109.2000000002</v>
      </c>
      <c r="I1784" s="15">
        <v>197</v>
      </c>
      <c r="J1784" s="13" t="s">
        <v>301</v>
      </c>
      <c r="K1784" s="36">
        <f>D1784*VLOOKUP(L1784,Assumptions!$B$5:$C$11,2,FALSE)</f>
        <v>13666.028263999999</v>
      </c>
      <c r="L1784" s="39" t="s">
        <v>4889</v>
      </c>
      <c r="M1784" s="46">
        <f>DATE(YEAR(F1784),MONTH(F1784),1)</f>
        <v>44378</v>
      </c>
      <c r="N1784" s="47" t="str">
        <f>IF(B1784="",N1783,B1784)</f>
        <v>Bellweather Advisors AG</v>
      </c>
    </row>
    <row r="1785" spans="1:14" ht="15.75" x14ac:dyDescent="0.5">
      <c r="A1785" s="7"/>
      <c r="B1785" s="26"/>
      <c r="C1785" s="26"/>
      <c r="D1785" s="12">
        <v>270660.47999999998</v>
      </c>
      <c r="E1785" s="13" t="s">
        <v>1780</v>
      </c>
      <c r="F1785" s="27">
        <v>44406</v>
      </c>
      <c r="G1785" s="27">
        <v>44277</v>
      </c>
      <c r="H1785" s="14">
        <v>7065529.9100000001</v>
      </c>
      <c r="I1785" s="15">
        <v>197</v>
      </c>
      <c r="J1785" s="13" t="s">
        <v>354</v>
      </c>
      <c r="K1785" s="36">
        <f>D1785*VLOOKUP(L1785,Assumptions!$B$5:$C$11,2,FALSE)</f>
        <v>9283.6544639999993</v>
      </c>
      <c r="L1785" s="39" t="s">
        <v>4889</v>
      </c>
      <c r="M1785" s="46">
        <f>DATE(YEAR(F1785),MONTH(F1785),1)</f>
        <v>44378</v>
      </c>
      <c r="N1785" s="47" t="str">
        <f>IF(B1785="",N1784,B1785)</f>
        <v>Bellweather Advisors AG</v>
      </c>
    </row>
    <row r="1786" spans="1:14" ht="15.75" x14ac:dyDescent="0.5">
      <c r="A1786" s="7"/>
      <c r="B1786" s="26"/>
      <c r="C1786" s="26"/>
      <c r="D1786" s="12">
        <v>379577.23</v>
      </c>
      <c r="E1786" s="13" t="s">
        <v>1790</v>
      </c>
      <c r="F1786" s="27">
        <v>44406</v>
      </c>
      <c r="G1786" s="27">
        <v>44277</v>
      </c>
      <c r="H1786" s="14">
        <v>5584671.5800000001</v>
      </c>
      <c r="I1786" s="15">
        <v>197</v>
      </c>
      <c r="J1786" s="13" t="s">
        <v>336</v>
      </c>
      <c r="K1786" s="36">
        <f>D1786*VLOOKUP(L1786,Assumptions!$B$5:$C$11,2,FALSE)</f>
        <v>13019.498988999998</v>
      </c>
      <c r="L1786" s="39" t="s">
        <v>4889</v>
      </c>
      <c r="M1786" s="46">
        <f>DATE(YEAR(F1786),MONTH(F1786),1)</f>
        <v>44378</v>
      </c>
      <c r="N1786" s="47" t="str">
        <f>IF(B1786="",N1785,B1786)</f>
        <v>Bellweather Advisors AG</v>
      </c>
    </row>
    <row r="1787" spans="1:14" ht="15.75" x14ac:dyDescent="0.5">
      <c r="A1787" s="7"/>
      <c r="B1787" s="26"/>
      <c r="C1787" s="26"/>
      <c r="D1787" s="12">
        <v>363601.6</v>
      </c>
      <c r="E1787" s="13" t="s">
        <v>1791</v>
      </c>
      <c r="F1787" s="27">
        <v>44406</v>
      </c>
      <c r="G1787" s="27">
        <v>44277</v>
      </c>
      <c r="H1787" s="14">
        <v>5524102.8700000001</v>
      </c>
      <c r="I1787" s="15">
        <v>197</v>
      </c>
      <c r="J1787" s="13" t="s">
        <v>322</v>
      </c>
      <c r="K1787" s="36">
        <f>D1787*VLOOKUP(L1787,Assumptions!$B$5:$C$11,2,FALSE)</f>
        <v>12471.534879999997</v>
      </c>
      <c r="L1787" s="39" t="s">
        <v>4889</v>
      </c>
      <c r="M1787" s="46">
        <f>DATE(YEAR(F1787),MONTH(F1787),1)</f>
        <v>44378</v>
      </c>
      <c r="N1787" s="47" t="str">
        <f>IF(B1787="",N1786,B1787)</f>
        <v>Bellweather Advisors AG</v>
      </c>
    </row>
    <row r="1788" spans="1:14" ht="15.75" x14ac:dyDescent="0.5">
      <c r="A1788" s="7"/>
      <c r="B1788" s="26"/>
      <c r="C1788" s="26"/>
      <c r="D1788" s="12">
        <v>245288.12</v>
      </c>
      <c r="E1788" s="13" t="s">
        <v>1792</v>
      </c>
      <c r="F1788" s="27">
        <v>44406</v>
      </c>
      <c r="G1788" s="27">
        <v>44277</v>
      </c>
      <c r="H1788" s="14">
        <v>5659022.6600000001</v>
      </c>
      <c r="I1788" s="15">
        <v>197</v>
      </c>
      <c r="J1788" s="13" t="s">
        <v>333</v>
      </c>
      <c r="K1788" s="36">
        <f>D1788*VLOOKUP(L1788,Assumptions!$B$5:$C$11,2,FALSE)</f>
        <v>8413.3825159999997</v>
      </c>
      <c r="L1788" s="39" t="s">
        <v>4889</v>
      </c>
      <c r="M1788" s="46">
        <f>DATE(YEAR(F1788),MONTH(F1788),1)</f>
        <v>44378</v>
      </c>
      <c r="N1788" s="47" t="str">
        <f>IF(B1788="",N1787,B1788)</f>
        <v>Bellweather Advisors AG</v>
      </c>
    </row>
    <row r="1789" spans="1:14" ht="15.75" x14ac:dyDescent="0.5">
      <c r="A1789" s="7"/>
      <c r="B1789" s="26"/>
      <c r="C1789" s="26"/>
      <c r="D1789" s="12">
        <v>0</v>
      </c>
      <c r="E1789" s="13" t="s">
        <v>1793</v>
      </c>
      <c r="F1789" s="27">
        <v>44313</v>
      </c>
      <c r="G1789" s="27">
        <v>44307</v>
      </c>
      <c r="H1789" s="14">
        <v>7040478.0499999998</v>
      </c>
      <c r="I1789" s="15">
        <v>1</v>
      </c>
      <c r="J1789" s="13" t="s">
        <v>300</v>
      </c>
      <c r="K1789" s="36">
        <f>D1789*VLOOKUP(L1789,Assumptions!$B$5:$C$11,2,FALSE)</f>
        <v>0</v>
      </c>
      <c r="L1789" s="39" t="s">
        <v>4889</v>
      </c>
      <c r="M1789" s="46">
        <f>DATE(YEAR(F1789),MONTH(F1789),1)</f>
        <v>44287</v>
      </c>
      <c r="N1789" s="47" t="str">
        <f>IF(B1789="",N1788,B1789)</f>
        <v>Bellweather Advisors AG</v>
      </c>
    </row>
    <row r="1790" spans="1:14" ht="15.75" x14ac:dyDescent="0.5">
      <c r="A1790" s="7"/>
      <c r="B1790" s="26"/>
      <c r="C1790" s="26"/>
      <c r="D1790" s="12">
        <v>44609.440000000002</v>
      </c>
      <c r="E1790" s="13" t="s">
        <v>1794</v>
      </c>
      <c r="F1790" s="27">
        <v>44469</v>
      </c>
      <c r="G1790" s="27">
        <v>44438</v>
      </c>
      <c r="H1790" s="14">
        <v>5644109.0899999999</v>
      </c>
      <c r="I1790" s="15">
        <v>175</v>
      </c>
      <c r="J1790" s="13" t="s">
        <v>330</v>
      </c>
      <c r="K1790" s="36">
        <f>D1790*VLOOKUP(L1790,Assumptions!$B$5:$C$11,2,FALSE)</f>
        <v>1530.1037919999999</v>
      </c>
      <c r="L1790" s="39" t="s">
        <v>4889</v>
      </c>
      <c r="M1790" s="46">
        <f>DATE(YEAR(F1790),MONTH(F1790),1)</f>
        <v>44440</v>
      </c>
      <c r="N1790" s="47" t="str">
        <f>IF(B1790="",N1789,B1790)</f>
        <v>Bellweather Advisors AG</v>
      </c>
    </row>
    <row r="1791" spans="1:14" ht="15.75" x14ac:dyDescent="0.5">
      <c r="A1791" s="7"/>
      <c r="B1791" s="26"/>
      <c r="C1791" s="26"/>
      <c r="D1791" s="12">
        <v>19655.79</v>
      </c>
      <c r="E1791" s="13" t="s">
        <v>1795</v>
      </c>
      <c r="F1791" s="27">
        <v>44356</v>
      </c>
      <c r="G1791" s="27">
        <v>44336</v>
      </c>
      <c r="H1791" s="14">
        <v>6340488.5700000003</v>
      </c>
      <c r="I1791" s="15">
        <v>3</v>
      </c>
      <c r="J1791" s="13" t="s">
        <v>300</v>
      </c>
      <c r="K1791" s="36">
        <f>D1791*VLOOKUP(L1791,Assumptions!$B$5:$C$11,2,FALSE)</f>
        <v>674.19359699999995</v>
      </c>
      <c r="L1791" s="39" t="s">
        <v>4889</v>
      </c>
      <c r="M1791" s="46">
        <f>DATE(YEAR(F1791),MONTH(F1791),1)</f>
        <v>44348</v>
      </c>
      <c r="N1791" s="47" t="str">
        <f>IF(B1791="",N1790,B1791)</f>
        <v>Bellweather Advisors AG</v>
      </c>
    </row>
    <row r="1792" spans="1:14" ht="15.75" x14ac:dyDescent="0.5">
      <c r="A1792" s="7"/>
      <c r="B1792" s="26"/>
      <c r="C1792" s="26"/>
      <c r="D1792" s="12">
        <v>20062.71</v>
      </c>
      <c r="E1792" s="13" t="s">
        <v>1796</v>
      </c>
      <c r="F1792" s="27">
        <v>44356</v>
      </c>
      <c r="G1792" s="27">
        <v>44336</v>
      </c>
      <c r="H1792" s="14">
        <v>5283550.67</v>
      </c>
      <c r="I1792" s="15">
        <v>215</v>
      </c>
      <c r="J1792" s="13" t="s">
        <v>322</v>
      </c>
      <c r="K1792" s="36">
        <f>D1792*VLOOKUP(L1792,Assumptions!$B$5:$C$11,2,FALSE)</f>
        <v>688.15095299999996</v>
      </c>
      <c r="L1792" s="39" t="s">
        <v>4889</v>
      </c>
      <c r="M1792" s="46">
        <f>DATE(YEAR(F1792),MONTH(F1792),1)</f>
        <v>44348</v>
      </c>
      <c r="N1792" s="47" t="str">
        <f>IF(B1792="",N1791,B1792)</f>
        <v>Bellweather Advisors AG</v>
      </c>
    </row>
    <row r="1793" spans="1:14" ht="15.75" x14ac:dyDescent="0.5">
      <c r="A1793" s="7"/>
      <c r="B1793" s="26"/>
      <c r="C1793" s="26"/>
      <c r="D1793" s="12">
        <v>27162.41</v>
      </c>
      <c r="E1793" s="13" t="s">
        <v>1797</v>
      </c>
      <c r="F1793" s="27">
        <v>44439</v>
      </c>
      <c r="G1793" s="27">
        <v>44340</v>
      </c>
      <c r="H1793" s="14">
        <v>7381376.1500000004</v>
      </c>
      <c r="I1793" s="15">
        <v>104</v>
      </c>
      <c r="J1793" s="13" t="s">
        <v>330</v>
      </c>
      <c r="K1793" s="36">
        <f>D1793*VLOOKUP(L1793,Assumptions!$B$5:$C$11,2,FALSE)</f>
        <v>931.67066299999988</v>
      </c>
      <c r="L1793" s="39" t="s">
        <v>4889</v>
      </c>
      <c r="M1793" s="46">
        <f>DATE(YEAR(F1793),MONTH(F1793),1)</f>
        <v>44409</v>
      </c>
      <c r="N1793" s="47" t="str">
        <f>IF(B1793="",N1792,B1793)</f>
        <v>Bellweather Advisors AG</v>
      </c>
    </row>
    <row r="1794" spans="1:14" ht="15.75" x14ac:dyDescent="0.5">
      <c r="A1794" s="7"/>
      <c r="B1794" s="26"/>
      <c r="C1794" s="26"/>
      <c r="D1794" s="12">
        <v>6502.09</v>
      </c>
      <c r="E1794" s="13" t="s">
        <v>1798</v>
      </c>
      <c r="F1794" s="27">
        <v>44540</v>
      </c>
      <c r="G1794" s="27">
        <v>44344</v>
      </c>
      <c r="H1794" s="14">
        <v>5888883.7400000002</v>
      </c>
      <c r="I1794" s="15">
        <v>3</v>
      </c>
      <c r="J1794" s="13" t="s">
        <v>340</v>
      </c>
      <c r="K1794" s="36">
        <f>D1794*VLOOKUP(L1794,Assumptions!$B$5:$C$11,2,FALSE)</f>
        <v>223.02168699999999</v>
      </c>
      <c r="L1794" s="39" t="s">
        <v>4889</v>
      </c>
      <c r="M1794" s="46">
        <f>DATE(YEAR(F1794),MONTH(F1794),1)</f>
        <v>44531</v>
      </c>
      <c r="N1794" s="47" t="str">
        <f>IF(B1794="",N1793,B1794)</f>
        <v>Bellweather Advisors AG</v>
      </c>
    </row>
    <row r="1795" spans="1:14" ht="15.75" x14ac:dyDescent="0.5">
      <c r="A1795" s="7"/>
      <c r="B1795" s="26"/>
      <c r="C1795" s="26"/>
      <c r="D1795" s="12">
        <v>11993.94</v>
      </c>
      <c r="E1795" s="13" t="s">
        <v>1799</v>
      </c>
      <c r="F1795" s="27">
        <v>44418</v>
      </c>
      <c r="G1795" s="27">
        <v>44410</v>
      </c>
      <c r="H1795" s="14">
        <v>7788040.7199999997</v>
      </c>
      <c r="I1795" s="15">
        <v>2</v>
      </c>
      <c r="J1795" s="13" t="s">
        <v>300</v>
      </c>
      <c r="K1795" s="36">
        <f>D1795*VLOOKUP(L1795,Assumptions!$B$5:$C$11,2,FALSE)</f>
        <v>411.39214199999998</v>
      </c>
      <c r="L1795" s="39" t="s">
        <v>4889</v>
      </c>
      <c r="M1795" s="46">
        <f>DATE(YEAR(F1795),MONTH(F1795),1)</f>
        <v>44409</v>
      </c>
      <c r="N1795" s="47" t="str">
        <f>IF(B1795="",N1794,B1795)</f>
        <v>Bellweather Advisors AG</v>
      </c>
    </row>
    <row r="1796" spans="1:14" ht="15.75" x14ac:dyDescent="0.5">
      <c r="A1796" s="7"/>
      <c r="B1796" s="26"/>
      <c r="C1796" s="26"/>
      <c r="D1796" s="12">
        <v>53723.31</v>
      </c>
      <c r="E1796" s="13" t="s">
        <v>1800</v>
      </c>
      <c r="F1796" s="27">
        <v>44500</v>
      </c>
      <c r="G1796" s="27">
        <v>44474</v>
      </c>
      <c r="H1796" s="14">
        <v>6985329.2400000002</v>
      </c>
      <c r="I1796" s="15">
        <v>182</v>
      </c>
      <c r="J1796" s="13" t="s">
        <v>330</v>
      </c>
      <c r="K1796" s="36">
        <f>D1796*VLOOKUP(L1796,Assumptions!$B$5:$C$11,2,FALSE)</f>
        <v>1842.7095329999997</v>
      </c>
      <c r="L1796" s="39" t="s">
        <v>4889</v>
      </c>
      <c r="M1796" s="46">
        <f>DATE(YEAR(F1796),MONTH(F1796),1)</f>
        <v>44470</v>
      </c>
      <c r="N1796" s="47" t="str">
        <f>IF(B1796="",N1795,B1796)</f>
        <v>Bellweather Advisors AG</v>
      </c>
    </row>
    <row r="1797" spans="1:14" ht="15.75" x14ac:dyDescent="0.5">
      <c r="A1797" s="7"/>
      <c r="B1797" s="26"/>
      <c r="C1797" s="26"/>
      <c r="D1797" s="12">
        <v>51790.75</v>
      </c>
      <c r="E1797" s="13" t="s">
        <v>1801</v>
      </c>
      <c r="F1797" s="27">
        <v>44530</v>
      </c>
      <c r="G1797" s="27">
        <v>44498</v>
      </c>
      <c r="H1797" s="14">
        <v>7767491.3200000003</v>
      </c>
      <c r="I1797" s="15">
        <v>172</v>
      </c>
      <c r="J1797" s="13" t="s">
        <v>330</v>
      </c>
      <c r="K1797" s="36">
        <f>D1797*VLOOKUP(L1797,Assumptions!$B$5:$C$11,2,FALSE)</f>
        <v>1776.4227249999999</v>
      </c>
      <c r="L1797" s="39" t="s">
        <v>4889</v>
      </c>
      <c r="M1797" s="46">
        <f>DATE(YEAR(F1797),MONTH(F1797),1)</f>
        <v>44501</v>
      </c>
      <c r="N1797" s="47" t="str">
        <f>IF(B1797="",N1796,B1797)</f>
        <v>Bellweather Advisors AG</v>
      </c>
    </row>
    <row r="1798" spans="1:14" ht="15.75" x14ac:dyDescent="0.5">
      <c r="A1798" s="7"/>
      <c r="B1798" s="26"/>
      <c r="C1798" s="26"/>
      <c r="D1798" s="12">
        <v>35626.22</v>
      </c>
      <c r="E1798" s="13" t="s">
        <v>1802</v>
      </c>
      <c r="F1798" s="27">
        <v>44561</v>
      </c>
      <c r="G1798" s="27">
        <v>44515</v>
      </c>
      <c r="H1798" s="14">
        <v>6237435.2699999996</v>
      </c>
      <c r="I1798" s="15">
        <v>140</v>
      </c>
      <c r="J1798" s="13" t="s">
        <v>330</v>
      </c>
      <c r="K1798" s="36">
        <f>D1798*VLOOKUP(L1798,Assumptions!$B$5:$C$11,2,FALSE)</f>
        <v>1221.9793459999999</v>
      </c>
      <c r="L1798" s="39" t="s">
        <v>4889</v>
      </c>
      <c r="M1798" s="46">
        <f>DATE(YEAR(F1798),MONTH(F1798),1)</f>
        <v>44531</v>
      </c>
      <c r="N1798" s="47" t="str">
        <f>IF(B1798="",N1797,B1798)</f>
        <v>Bellweather Advisors AG</v>
      </c>
    </row>
    <row r="1799" spans="1:14" ht="15.75" x14ac:dyDescent="0.5">
      <c r="A1799" s="7"/>
      <c r="B1799" s="26"/>
      <c r="C1799" s="26"/>
      <c r="D1799" s="12">
        <v>11751.36</v>
      </c>
      <c r="E1799" s="13" t="s">
        <v>1803</v>
      </c>
      <c r="F1799" s="27">
        <v>44642</v>
      </c>
      <c r="G1799" s="27">
        <v>44517</v>
      </c>
      <c r="H1799" s="14">
        <v>5770074.79</v>
      </c>
      <c r="I1799" s="15">
        <v>1</v>
      </c>
      <c r="J1799" s="13" t="s">
        <v>315</v>
      </c>
      <c r="K1799" s="36">
        <f>D1799*VLOOKUP(L1799,Assumptions!$B$5:$C$11,2,FALSE)</f>
        <v>403.07164799999998</v>
      </c>
      <c r="L1799" s="39" t="s">
        <v>4889</v>
      </c>
      <c r="M1799" s="46">
        <f>DATE(YEAR(F1799),MONTH(F1799),1)</f>
        <v>44621</v>
      </c>
      <c r="N1799" s="47" t="str">
        <f>IF(B1799="",N1798,B1799)</f>
        <v>Bellweather Advisors AG</v>
      </c>
    </row>
    <row r="1800" spans="1:14" ht="15.75" x14ac:dyDescent="0.5">
      <c r="A1800" s="7"/>
      <c r="B1800" s="26"/>
      <c r="C1800" s="26"/>
      <c r="D1800" s="12">
        <v>263843.83</v>
      </c>
      <c r="E1800" s="13" t="s">
        <v>1804</v>
      </c>
      <c r="F1800" s="27">
        <v>44776</v>
      </c>
      <c r="G1800" s="27">
        <v>44550</v>
      </c>
      <c r="H1800" s="14">
        <v>7092037.0800000001</v>
      </c>
      <c r="I1800" s="15">
        <v>25</v>
      </c>
      <c r="J1800" s="13" t="s">
        <v>300</v>
      </c>
      <c r="K1800" s="36">
        <f>D1800*VLOOKUP(L1800,Assumptions!$B$5:$C$11,2,FALSE)</f>
        <v>9049.8433690000002</v>
      </c>
      <c r="L1800" s="39" t="s">
        <v>4889</v>
      </c>
      <c r="M1800" s="46">
        <f>DATE(YEAR(F1800),MONTH(F1800),1)</f>
        <v>44774</v>
      </c>
      <c r="N1800" s="47" t="str">
        <f>IF(B1800="",N1799,B1800)</f>
        <v>Bellweather Advisors AG</v>
      </c>
    </row>
    <row r="1801" spans="1:14" ht="15.75" x14ac:dyDescent="0.5">
      <c r="A1801" s="7"/>
      <c r="B1801" s="26"/>
      <c r="C1801" s="26"/>
      <c r="D1801" s="12">
        <v>287916.46000000002</v>
      </c>
      <c r="E1801" s="13" t="s">
        <v>1805</v>
      </c>
      <c r="F1801" s="27">
        <v>44776</v>
      </c>
      <c r="G1801" s="27">
        <v>44550</v>
      </c>
      <c r="H1801" s="14">
        <v>4858133.22</v>
      </c>
      <c r="I1801" s="15">
        <v>30</v>
      </c>
      <c r="J1801" s="13" t="s">
        <v>330</v>
      </c>
      <c r="K1801" s="36">
        <f>D1801*VLOOKUP(L1801,Assumptions!$B$5:$C$11,2,FALSE)</f>
        <v>9875.5345780000007</v>
      </c>
      <c r="L1801" s="39" t="s">
        <v>4889</v>
      </c>
      <c r="M1801" s="46">
        <f>DATE(YEAR(F1801),MONTH(F1801),1)</f>
        <v>44774</v>
      </c>
      <c r="N1801" s="47" t="str">
        <f>IF(B1801="",N1800,B1801)</f>
        <v>Bellweather Advisors AG</v>
      </c>
    </row>
    <row r="1802" spans="1:14" ht="15.75" x14ac:dyDescent="0.5">
      <c r="A1802" s="7"/>
      <c r="B1802" s="26"/>
      <c r="C1802" s="26"/>
      <c r="D1802" s="12">
        <v>267967.43</v>
      </c>
      <c r="E1802" s="13" t="s">
        <v>1806</v>
      </c>
      <c r="F1802" s="27">
        <v>44776</v>
      </c>
      <c r="G1802" s="27">
        <v>44550</v>
      </c>
      <c r="H1802" s="14">
        <v>4878174.51</v>
      </c>
      <c r="I1802" s="15">
        <v>570</v>
      </c>
      <c r="J1802" s="13" t="s">
        <v>301</v>
      </c>
      <c r="K1802" s="36">
        <f>D1802*VLOOKUP(L1802,Assumptions!$B$5:$C$11,2,FALSE)</f>
        <v>9191.2828489999993</v>
      </c>
      <c r="L1802" s="39" t="s">
        <v>4889</v>
      </c>
      <c r="M1802" s="46">
        <f>DATE(YEAR(F1802),MONTH(F1802),1)</f>
        <v>44774</v>
      </c>
      <c r="N1802" s="47" t="str">
        <f>IF(B1802="",N1801,B1802)</f>
        <v>Bellweather Advisors AG</v>
      </c>
    </row>
    <row r="1803" spans="1:14" ht="15.75" x14ac:dyDescent="0.5">
      <c r="A1803" s="7"/>
      <c r="B1803" s="26"/>
      <c r="C1803" s="26"/>
      <c r="D1803" s="12">
        <v>207978.73</v>
      </c>
      <c r="E1803" s="13" t="s">
        <v>1807</v>
      </c>
      <c r="F1803" s="27">
        <v>44776</v>
      </c>
      <c r="G1803" s="27">
        <v>44550</v>
      </c>
      <c r="H1803" s="14">
        <v>7601357.4400000004</v>
      </c>
      <c r="I1803" s="15">
        <v>2</v>
      </c>
      <c r="J1803" s="13" t="s">
        <v>307</v>
      </c>
      <c r="K1803" s="36">
        <f>D1803*VLOOKUP(L1803,Assumptions!$B$5:$C$11,2,FALSE)</f>
        <v>7133.6704389999995</v>
      </c>
      <c r="L1803" s="39" t="s">
        <v>4889</v>
      </c>
      <c r="M1803" s="46">
        <f>DATE(YEAR(F1803),MONTH(F1803),1)</f>
        <v>44774</v>
      </c>
      <c r="N1803" s="47" t="str">
        <f>IF(B1803="",N1802,B1803)</f>
        <v>Bellweather Advisors AG</v>
      </c>
    </row>
    <row r="1804" spans="1:14" ht="15.75" x14ac:dyDescent="0.5">
      <c r="A1804" s="7"/>
      <c r="B1804" s="26"/>
      <c r="C1804" s="26"/>
      <c r="D1804" s="12">
        <v>287826.59000000003</v>
      </c>
      <c r="E1804" s="13" t="s">
        <v>1808</v>
      </c>
      <c r="F1804" s="27">
        <v>44776</v>
      </c>
      <c r="G1804" s="27">
        <v>44550</v>
      </c>
      <c r="H1804" s="14">
        <v>7462453.2199999997</v>
      </c>
      <c r="I1804" s="15">
        <v>1</v>
      </c>
      <c r="J1804" s="13" t="s">
        <v>318</v>
      </c>
      <c r="K1804" s="36">
        <f>D1804*VLOOKUP(L1804,Assumptions!$B$5:$C$11,2,FALSE)</f>
        <v>9872.4520370000009</v>
      </c>
      <c r="L1804" s="39" t="s">
        <v>4889</v>
      </c>
      <c r="M1804" s="46">
        <f>DATE(YEAR(F1804),MONTH(F1804),1)</f>
        <v>44774</v>
      </c>
      <c r="N1804" s="47" t="str">
        <f>IF(B1804="",N1803,B1804)</f>
        <v>Bellweather Advisors AG</v>
      </c>
    </row>
    <row r="1805" spans="1:14" ht="15.75" x14ac:dyDescent="0.5">
      <c r="A1805" s="7"/>
      <c r="B1805" s="26"/>
      <c r="C1805" s="26"/>
      <c r="D1805" s="12">
        <v>286425.90000000002</v>
      </c>
      <c r="E1805" s="13" t="s">
        <v>1809</v>
      </c>
      <c r="F1805" s="27">
        <v>44776</v>
      </c>
      <c r="G1805" s="27">
        <v>44550</v>
      </c>
      <c r="H1805" s="14">
        <v>5429144.3399999999</v>
      </c>
      <c r="I1805" s="15">
        <v>1</v>
      </c>
      <c r="J1805" s="13" t="s">
        <v>311</v>
      </c>
      <c r="K1805" s="36">
        <f>D1805*VLOOKUP(L1805,Assumptions!$B$5:$C$11,2,FALSE)</f>
        <v>9824.4083699999992</v>
      </c>
      <c r="L1805" s="39" t="s">
        <v>4889</v>
      </c>
      <c r="M1805" s="46">
        <f>DATE(YEAR(F1805),MONTH(F1805),1)</f>
        <v>44774</v>
      </c>
      <c r="N1805" s="47" t="str">
        <f>IF(B1805="",N1804,B1805)</f>
        <v>Bellweather Advisors AG</v>
      </c>
    </row>
    <row r="1806" spans="1:14" ht="15.75" x14ac:dyDescent="0.5">
      <c r="A1806" s="7"/>
      <c r="B1806" s="26"/>
      <c r="C1806" s="26"/>
      <c r="D1806" s="12">
        <v>194926.21</v>
      </c>
      <c r="E1806" s="13" t="s">
        <v>1810</v>
      </c>
      <c r="F1806" s="27">
        <v>44776</v>
      </c>
      <c r="G1806" s="27">
        <v>44550</v>
      </c>
      <c r="H1806" s="14">
        <v>6333478.3099999996</v>
      </c>
      <c r="I1806" s="15">
        <v>1</v>
      </c>
      <c r="J1806" s="13" t="s">
        <v>310</v>
      </c>
      <c r="K1806" s="36">
        <f>D1806*VLOOKUP(L1806,Assumptions!$B$5:$C$11,2,FALSE)</f>
        <v>6685.9690029999992</v>
      </c>
      <c r="L1806" s="39" t="s">
        <v>4889</v>
      </c>
      <c r="M1806" s="46">
        <f>DATE(YEAR(F1806),MONTH(F1806),1)</f>
        <v>44774</v>
      </c>
      <c r="N1806" s="47" t="str">
        <f>IF(B1806="",N1805,B1806)</f>
        <v>Bellweather Advisors AG</v>
      </c>
    </row>
    <row r="1807" spans="1:14" ht="15.75" x14ac:dyDescent="0.5">
      <c r="A1807" s="7"/>
      <c r="B1807" s="26"/>
      <c r="C1807" s="26"/>
      <c r="D1807" s="12">
        <v>244265.43</v>
      </c>
      <c r="E1807" s="13" t="s">
        <v>1811</v>
      </c>
      <c r="F1807" s="27">
        <v>44776</v>
      </c>
      <c r="G1807" s="27">
        <v>44550</v>
      </c>
      <c r="H1807" s="14">
        <v>5424993.8700000001</v>
      </c>
      <c r="I1807" s="15">
        <v>1</v>
      </c>
      <c r="J1807" s="13" t="s">
        <v>309</v>
      </c>
      <c r="K1807" s="36">
        <f>D1807*VLOOKUP(L1807,Assumptions!$B$5:$C$11,2,FALSE)</f>
        <v>8378.3042489999989</v>
      </c>
      <c r="L1807" s="39" t="s">
        <v>4889</v>
      </c>
      <c r="M1807" s="46">
        <f>DATE(YEAR(F1807),MONTH(F1807),1)</f>
        <v>44774</v>
      </c>
      <c r="N1807" s="47" t="str">
        <f>IF(B1807="",N1806,B1807)</f>
        <v>Bellweather Advisors AG</v>
      </c>
    </row>
    <row r="1808" spans="1:14" ht="15.75" x14ac:dyDescent="0.5">
      <c r="A1808" s="7"/>
      <c r="B1808" s="26"/>
      <c r="C1808" s="26"/>
      <c r="D1808" s="12">
        <v>46275.07</v>
      </c>
      <c r="E1808" s="13" t="s">
        <v>1812</v>
      </c>
      <c r="F1808" s="27">
        <v>44592</v>
      </c>
      <c r="G1808" s="27">
        <v>44567</v>
      </c>
      <c r="H1808" s="14">
        <v>6372535.8399999999</v>
      </c>
      <c r="I1808" s="15">
        <v>175</v>
      </c>
      <c r="J1808" s="13" t="s">
        <v>330</v>
      </c>
      <c r="K1808" s="36">
        <f>D1808*VLOOKUP(L1808,Assumptions!$B$5:$C$11,2,FALSE)</f>
        <v>1587.2349009999998</v>
      </c>
      <c r="L1808" s="39" t="s">
        <v>4889</v>
      </c>
      <c r="M1808" s="46">
        <f>DATE(YEAR(F1808),MONTH(F1808),1)</f>
        <v>44562</v>
      </c>
      <c r="N1808" s="47" t="str">
        <f>IF(B1808="",N1807,B1808)</f>
        <v>Bellweather Advisors AG</v>
      </c>
    </row>
    <row r="1809" spans="1:14" ht="15.75" x14ac:dyDescent="0.5">
      <c r="A1809" s="7"/>
      <c r="B1809" s="26"/>
      <c r="C1809" s="26"/>
      <c r="D1809" s="12">
        <v>75542.28</v>
      </c>
      <c r="E1809" s="13" t="s">
        <v>1813</v>
      </c>
      <c r="F1809" s="27">
        <v>44621</v>
      </c>
      <c r="G1809" s="27">
        <v>44573</v>
      </c>
      <c r="H1809" s="14">
        <v>5217865.1900000004</v>
      </c>
      <c r="I1809" s="15">
        <v>1</v>
      </c>
      <c r="J1809" s="13" t="s">
        <v>301</v>
      </c>
      <c r="K1809" s="36">
        <f>D1809*VLOOKUP(L1809,Assumptions!$B$5:$C$11,2,FALSE)</f>
        <v>2591.1002039999998</v>
      </c>
      <c r="L1809" s="39" t="s">
        <v>4889</v>
      </c>
      <c r="M1809" s="46">
        <f>DATE(YEAR(F1809),MONTH(F1809),1)</f>
        <v>44621</v>
      </c>
      <c r="N1809" s="47" t="str">
        <f>IF(B1809="",N1808,B1809)</f>
        <v>Bellweather Advisors AG</v>
      </c>
    </row>
    <row r="1810" spans="1:14" ht="15.75" x14ac:dyDescent="0.5">
      <c r="A1810" s="7"/>
      <c r="B1810" s="26"/>
      <c r="C1810" s="26"/>
      <c r="D1810" s="12">
        <v>92561.49</v>
      </c>
      <c r="E1810" s="13" t="s">
        <v>1814</v>
      </c>
      <c r="F1810" s="27">
        <v>44621</v>
      </c>
      <c r="G1810" s="27">
        <v>44573</v>
      </c>
      <c r="H1810" s="14">
        <v>6718260.1200000001</v>
      </c>
      <c r="I1810" s="15">
        <v>1</v>
      </c>
      <c r="J1810" s="13" t="s">
        <v>352</v>
      </c>
      <c r="K1810" s="36">
        <f>D1810*VLOOKUP(L1810,Assumptions!$B$5:$C$11,2,FALSE)</f>
        <v>3174.8591069999998</v>
      </c>
      <c r="L1810" s="39" t="s">
        <v>4889</v>
      </c>
      <c r="M1810" s="46">
        <f>DATE(YEAR(F1810),MONTH(F1810),1)</f>
        <v>44621</v>
      </c>
      <c r="N1810" s="47" t="str">
        <f>IF(B1810="",N1809,B1810)</f>
        <v>Bellweather Advisors AG</v>
      </c>
    </row>
    <row r="1811" spans="1:14" ht="15.75" x14ac:dyDescent="0.5">
      <c r="A1811" s="7"/>
      <c r="B1811" s="26"/>
      <c r="C1811" s="26"/>
      <c r="D1811" s="12">
        <v>79951.64</v>
      </c>
      <c r="E1811" s="13" t="s">
        <v>1815</v>
      </c>
      <c r="F1811" s="27">
        <v>44621</v>
      </c>
      <c r="G1811" s="27">
        <v>44573</v>
      </c>
      <c r="H1811" s="14">
        <v>4715688.8099999996</v>
      </c>
      <c r="I1811" s="15">
        <v>1</v>
      </c>
      <c r="J1811" s="13" t="s">
        <v>304</v>
      </c>
      <c r="K1811" s="36">
        <f>D1811*VLOOKUP(L1811,Assumptions!$B$5:$C$11,2,FALSE)</f>
        <v>2742.3412519999997</v>
      </c>
      <c r="L1811" s="39" t="s">
        <v>4889</v>
      </c>
      <c r="M1811" s="46">
        <f>DATE(YEAR(F1811),MONTH(F1811),1)</f>
        <v>44621</v>
      </c>
      <c r="N1811" s="47" t="str">
        <f>IF(B1811="",N1810,B1811)</f>
        <v>Bellweather Advisors AG</v>
      </c>
    </row>
    <row r="1812" spans="1:14" ht="15.75" x14ac:dyDescent="0.5">
      <c r="A1812" s="7"/>
      <c r="B1812" s="26"/>
      <c r="C1812" s="26"/>
      <c r="D1812" s="12">
        <v>73724.95</v>
      </c>
      <c r="E1812" s="13" t="s">
        <v>1816</v>
      </c>
      <c r="F1812" s="27">
        <v>44621</v>
      </c>
      <c r="G1812" s="27">
        <v>44573</v>
      </c>
      <c r="H1812" s="14">
        <v>6306848.75</v>
      </c>
      <c r="I1812" s="15">
        <v>3150</v>
      </c>
      <c r="J1812" s="13" t="s">
        <v>305</v>
      </c>
      <c r="K1812" s="36">
        <f>D1812*VLOOKUP(L1812,Assumptions!$B$5:$C$11,2,FALSE)</f>
        <v>2528.7657849999996</v>
      </c>
      <c r="L1812" s="39" t="s">
        <v>4889</v>
      </c>
      <c r="M1812" s="46">
        <f>DATE(YEAR(F1812),MONTH(F1812),1)</f>
        <v>44621</v>
      </c>
      <c r="N1812" s="47" t="str">
        <f>IF(B1812="",N1811,B1812)</f>
        <v>Bellweather Advisors AG</v>
      </c>
    </row>
    <row r="1813" spans="1:14" ht="15.75" x14ac:dyDescent="0.5">
      <c r="A1813" s="7"/>
      <c r="B1813" s="26"/>
      <c r="C1813" s="26"/>
      <c r="D1813" s="12">
        <v>2377.0100000000002</v>
      </c>
      <c r="E1813" s="13" t="s">
        <v>1817</v>
      </c>
      <c r="F1813" s="27">
        <v>44607</v>
      </c>
      <c r="G1813" s="27">
        <v>44573</v>
      </c>
      <c r="H1813" s="14">
        <v>6381773.46</v>
      </c>
      <c r="I1813" s="15">
        <v>2</v>
      </c>
      <c r="J1813" s="13" t="s">
        <v>340</v>
      </c>
      <c r="K1813" s="36">
        <f>D1813*VLOOKUP(L1813,Assumptions!$B$5:$C$11,2,FALSE)</f>
        <v>81.531442999999996</v>
      </c>
      <c r="L1813" s="39" t="s">
        <v>4889</v>
      </c>
      <c r="M1813" s="46">
        <f>DATE(YEAR(F1813),MONTH(F1813),1)</f>
        <v>44593</v>
      </c>
      <c r="N1813" s="47" t="str">
        <f>IF(B1813="",N1812,B1813)</f>
        <v>Bellweather Advisors AG</v>
      </c>
    </row>
    <row r="1814" spans="1:14" ht="15.75" x14ac:dyDescent="0.5">
      <c r="A1814" s="7"/>
      <c r="B1814" s="26"/>
      <c r="C1814" s="26"/>
      <c r="D1814" s="12">
        <v>1096729.29</v>
      </c>
      <c r="E1814" s="13" t="s">
        <v>1818</v>
      </c>
      <c r="F1814" s="27">
        <v>44753</v>
      </c>
      <c r="G1814" s="27">
        <v>44580</v>
      </c>
      <c r="H1814" s="14">
        <v>7630538.46</v>
      </c>
      <c r="I1814" s="15">
        <v>120</v>
      </c>
      <c r="J1814" s="13" t="s">
        <v>300</v>
      </c>
      <c r="K1814" s="36">
        <f>D1814*VLOOKUP(L1814,Assumptions!$B$5:$C$11,2,FALSE)</f>
        <v>37617.814646999999</v>
      </c>
      <c r="L1814" s="39" t="s">
        <v>4889</v>
      </c>
      <c r="M1814" s="46">
        <f>DATE(YEAR(F1814),MONTH(F1814),1)</f>
        <v>44743</v>
      </c>
      <c r="N1814" s="47" t="str">
        <f>IF(B1814="",N1813,B1814)</f>
        <v>Bellweather Advisors AG</v>
      </c>
    </row>
    <row r="1815" spans="1:14" ht="15.75" x14ac:dyDescent="0.5">
      <c r="A1815" s="7"/>
      <c r="B1815" s="26"/>
      <c r="C1815" s="26"/>
      <c r="D1815" s="12">
        <v>1219992.25</v>
      </c>
      <c r="E1815" s="13" t="s">
        <v>1818</v>
      </c>
      <c r="F1815" s="27">
        <v>44753</v>
      </c>
      <c r="G1815" s="27">
        <v>44580</v>
      </c>
      <c r="H1815" s="14">
        <v>5286620.47</v>
      </c>
      <c r="I1815" s="15">
        <v>16</v>
      </c>
      <c r="J1815" s="13" t="s">
        <v>300</v>
      </c>
      <c r="K1815" s="36">
        <f>D1815*VLOOKUP(L1815,Assumptions!$B$5:$C$11,2,FALSE)</f>
        <v>41845.734174999998</v>
      </c>
      <c r="L1815" s="39" t="s">
        <v>4889</v>
      </c>
      <c r="M1815" s="46">
        <f>DATE(YEAR(F1815),MONTH(F1815),1)</f>
        <v>44743</v>
      </c>
      <c r="N1815" s="47" t="str">
        <f>IF(B1815="",N1814,B1815)</f>
        <v>Bellweather Advisors AG</v>
      </c>
    </row>
    <row r="1816" spans="1:14" ht="15.75" x14ac:dyDescent="0.5">
      <c r="A1816" s="7"/>
      <c r="B1816" s="26"/>
      <c r="C1816" s="26"/>
      <c r="D1816" s="12">
        <v>1305025.1599999999</v>
      </c>
      <c r="E1816" s="13" t="s">
        <v>1819</v>
      </c>
      <c r="F1816" s="27">
        <v>44753</v>
      </c>
      <c r="G1816" s="27">
        <v>44580</v>
      </c>
      <c r="H1816" s="14">
        <v>5867890.29</v>
      </c>
      <c r="I1816" s="15">
        <v>84</v>
      </c>
      <c r="J1816" s="13" t="s">
        <v>330</v>
      </c>
      <c r="K1816" s="36">
        <f>D1816*VLOOKUP(L1816,Assumptions!$B$5:$C$11,2,FALSE)</f>
        <v>44762.362987999993</v>
      </c>
      <c r="L1816" s="39" t="s">
        <v>4889</v>
      </c>
      <c r="M1816" s="46">
        <f>DATE(YEAR(F1816),MONTH(F1816),1)</f>
        <v>44743</v>
      </c>
      <c r="N1816" s="47" t="str">
        <f>IF(B1816="",N1815,B1816)</f>
        <v>Bellweather Advisors AG</v>
      </c>
    </row>
    <row r="1817" spans="1:14" ht="15.75" x14ac:dyDescent="0.5">
      <c r="A1817" s="7"/>
      <c r="B1817" s="26"/>
      <c r="C1817" s="26"/>
      <c r="D1817" s="12">
        <v>946463.28</v>
      </c>
      <c r="E1817" s="13" t="s">
        <v>1820</v>
      </c>
      <c r="F1817" s="27">
        <v>44753</v>
      </c>
      <c r="G1817" s="27">
        <v>44580</v>
      </c>
      <c r="H1817" s="14">
        <v>7342996.3399999999</v>
      </c>
      <c r="I1817" s="15">
        <v>567</v>
      </c>
      <c r="J1817" s="13" t="s">
        <v>301</v>
      </c>
      <c r="K1817" s="36">
        <f>D1817*VLOOKUP(L1817,Assumptions!$B$5:$C$11,2,FALSE)</f>
        <v>32463.690503999998</v>
      </c>
      <c r="L1817" s="39" t="s">
        <v>4889</v>
      </c>
      <c r="M1817" s="46">
        <f>DATE(YEAR(F1817),MONTH(F1817),1)</f>
        <v>44743</v>
      </c>
      <c r="N1817" s="47" t="str">
        <f>IF(B1817="",N1816,B1817)</f>
        <v>Bellweather Advisors AG</v>
      </c>
    </row>
    <row r="1818" spans="1:14" ht="15.75" x14ac:dyDescent="0.5">
      <c r="A1818" s="7"/>
      <c r="B1818" s="26"/>
      <c r="C1818" s="26"/>
      <c r="D1818" s="12">
        <v>1119744.49</v>
      </c>
      <c r="E1818" s="13" t="s">
        <v>1821</v>
      </c>
      <c r="F1818" s="27">
        <v>44753</v>
      </c>
      <c r="G1818" s="27">
        <v>44580</v>
      </c>
      <c r="H1818" s="14">
        <v>6641676.0199999996</v>
      </c>
      <c r="I1818" s="15">
        <v>567</v>
      </c>
      <c r="J1818" s="13" t="s">
        <v>331</v>
      </c>
      <c r="K1818" s="36">
        <f>D1818*VLOOKUP(L1818,Assumptions!$B$5:$C$11,2,FALSE)</f>
        <v>38407.236007</v>
      </c>
      <c r="L1818" s="39" t="s">
        <v>4889</v>
      </c>
      <c r="M1818" s="46">
        <f>DATE(YEAR(F1818),MONTH(F1818),1)</f>
        <v>44743</v>
      </c>
      <c r="N1818" s="47" t="str">
        <f>IF(B1818="",N1817,B1818)</f>
        <v>Bellweather Advisors AG</v>
      </c>
    </row>
    <row r="1819" spans="1:14" ht="15.75" x14ac:dyDescent="0.5">
      <c r="A1819" s="7"/>
      <c r="B1819" s="26"/>
      <c r="C1819" s="26"/>
      <c r="D1819" s="12">
        <v>881113.75</v>
      </c>
      <c r="E1819" s="13" t="s">
        <v>1822</v>
      </c>
      <c r="F1819" s="27">
        <v>44753</v>
      </c>
      <c r="G1819" s="27">
        <v>44580</v>
      </c>
      <c r="H1819" s="14">
        <v>7831487.75</v>
      </c>
      <c r="I1819" s="15">
        <v>567</v>
      </c>
      <c r="J1819" s="13" t="s">
        <v>321</v>
      </c>
      <c r="K1819" s="36">
        <f>D1819*VLOOKUP(L1819,Assumptions!$B$5:$C$11,2,FALSE)</f>
        <v>30222.201624999998</v>
      </c>
      <c r="L1819" s="39" t="s">
        <v>4889</v>
      </c>
      <c r="M1819" s="46">
        <f>DATE(YEAR(F1819),MONTH(F1819),1)</f>
        <v>44743</v>
      </c>
      <c r="N1819" s="47" t="str">
        <f>IF(B1819="",N1818,B1819)</f>
        <v>Bellweather Advisors AG</v>
      </c>
    </row>
    <row r="1820" spans="1:14" ht="15.75" x14ac:dyDescent="0.5">
      <c r="A1820" s="7"/>
      <c r="B1820" s="26"/>
      <c r="C1820" s="26"/>
      <c r="D1820" s="12">
        <v>1065312.73</v>
      </c>
      <c r="E1820" s="13" t="s">
        <v>1823</v>
      </c>
      <c r="F1820" s="27">
        <v>44753</v>
      </c>
      <c r="G1820" s="27">
        <v>44580</v>
      </c>
      <c r="H1820" s="14">
        <v>7694790.5800000001</v>
      </c>
      <c r="I1820" s="15">
        <v>567</v>
      </c>
      <c r="J1820" s="13" t="s">
        <v>337</v>
      </c>
      <c r="K1820" s="36">
        <f>D1820*VLOOKUP(L1820,Assumptions!$B$5:$C$11,2,FALSE)</f>
        <v>36540.226638999993</v>
      </c>
      <c r="L1820" s="39" t="s">
        <v>4889</v>
      </c>
      <c r="M1820" s="46">
        <f>DATE(YEAR(F1820),MONTH(F1820),1)</f>
        <v>44743</v>
      </c>
      <c r="N1820" s="47" t="str">
        <f>IF(B1820="",N1819,B1820)</f>
        <v>Bellweather Advisors AG</v>
      </c>
    </row>
    <row r="1821" spans="1:14" ht="15.75" x14ac:dyDescent="0.5">
      <c r="A1821" s="7"/>
      <c r="B1821" s="26"/>
      <c r="C1821" s="26"/>
      <c r="D1821" s="12">
        <v>878378.66</v>
      </c>
      <c r="E1821" s="13" t="s">
        <v>1819</v>
      </c>
      <c r="F1821" s="27">
        <v>44753</v>
      </c>
      <c r="G1821" s="27">
        <v>44580</v>
      </c>
      <c r="H1821" s="14">
        <v>5655560.3700000001</v>
      </c>
      <c r="I1821" s="15">
        <v>8</v>
      </c>
      <c r="J1821" s="13" t="s">
        <v>330</v>
      </c>
      <c r="K1821" s="36">
        <f>D1821*VLOOKUP(L1821,Assumptions!$B$5:$C$11,2,FALSE)</f>
        <v>30128.388037999997</v>
      </c>
      <c r="L1821" s="39" t="s">
        <v>4889</v>
      </c>
      <c r="M1821" s="46">
        <f>DATE(YEAR(F1821),MONTH(F1821),1)</f>
        <v>44743</v>
      </c>
      <c r="N1821" s="47" t="str">
        <f>IF(B1821="",N1820,B1821)</f>
        <v>Bellweather Advisors AG</v>
      </c>
    </row>
    <row r="1822" spans="1:14" ht="15.75" x14ac:dyDescent="0.5">
      <c r="A1822" s="7"/>
      <c r="B1822" s="26"/>
      <c r="C1822" s="26"/>
      <c r="D1822" s="12">
        <v>876111.03</v>
      </c>
      <c r="E1822" s="13" t="s">
        <v>1824</v>
      </c>
      <c r="F1822" s="27">
        <v>44753</v>
      </c>
      <c r="G1822" s="27">
        <v>44580</v>
      </c>
      <c r="H1822" s="14">
        <v>7171656.2000000002</v>
      </c>
      <c r="I1822" s="15">
        <v>1</v>
      </c>
      <c r="J1822" s="13" t="s">
        <v>318</v>
      </c>
      <c r="K1822" s="36">
        <f>D1822*VLOOKUP(L1822,Assumptions!$B$5:$C$11,2,FALSE)</f>
        <v>30050.608328999999</v>
      </c>
      <c r="L1822" s="39" t="s">
        <v>4889</v>
      </c>
      <c r="M1822" s="46">
        <f>DATE(YEAR(F1822),MONTH(F1822),1)</f>
        <v>44743</v>
      </c>
      <c r="N1822" s="47" t="str">
        <f>IF(B1822="",N1821,B1822)</f>
        <v>Bellweather Advisors AG</v>
      </c>
    </row>
    <row r="1823" spans="1:14" ht="15.75" x14ac:dyDescent="0.5">
      <c r="A1823" s="7"/>
      <c r="B1823" s="26"/>
      <c r="C1823" s="26"/>
      <c r="D1823" s="12">
        <v>910505.63</v>
      </c>
      <c r="E1823" s="13" t="s">
        <v>1825</v>
      </c>
      <c r="F1823" s="27">
        <v>44753</v>
      </c>
      <c r="G1823" s="27">
        <v>44580</v>
      </c>
      <c r="H1823" s="14">
        <v>7434583.1699999999</v>
      </c>
      <c r="I1823" s="15">
        <v>1</v>
      </c>
      <c r="J1823" s="13" t="s">
        <v>311</v>
      </c>
      <c r="K1823" s="36">
        <f>D1823*VLOOKUP(L1823,Assumptions!$B$5:$C$11,2,FALSE)</f>
        <v>31230.343108999998</v>
      </c>
      <c r="L1823" s="39" t="s">
        <v>4889</v>
      </c>
      <c r="M1823" s="46">
        <f>DATE(YEAR(F1823),MONTH(F1823),1)</f>
        <v>44743</v>
      </c>
      <c r="N1823" s="47" t="str">
        <f>IF(B1823="",N1822,B1823)</f>
        <v>Bellweather Advisors AG</v>
      </c>
    </row>
    <row r="1824" spans="1:14" ht="15.75" x14ac:dyDescent="0.5">
      <c r="A1824" s="7"/>
      <c r="B1824" s="26"/>
      <c r="C1824" s="26"/>
      <c r="D1824" s="12">
        <v>1021791.88</v>
      </c>
      <c r="E1824" s="13" t="s">
        <v>1826</v>
      </c>
      <c r="F1824" s="27">
        <v>44753</v>
      </c>
      <c r="G1824" s="27">
        <v>44580</v>
      </c>
      <c r="H1824" s="14">
        <v>5206960.79</v>
      </c>
      <c r="I1824" s="15">
        <v>1</v>
      </c>
      <c r="J1824" s="13" t="s">
        <v>310</v>
      </c>
      <c r="K1824" s="36">
        <f>D1824*VLOOKUP(L1824,Assumptions!$B$5:$C$11,2,FALSE)</f>
        <v>35047.461483999999</v>
      </c>
      <c r="L1824" s="39" t="s">
        <v>4889</v>
      </c>
      <c r="M1824" s="46">
        <f>DATE(YEAR(F1824),MONTH(F1824),1)</f>
        <v>44743</v>
      </c>
      <c r="N1824" s="47" t="str">
        <f>IF(B1824="",N1823,B1824)</f>
        <v>Bellweather Advisors AG</v>
      </c>
    </row>
    <row r="1825" spans="1:14" ht="15.75" x14ac:dyDescent="0.5">
      <c r="A1825" s="7"/>
      <c r="B1825" s="26"/>
      <c r="C1825" s="26"/>
      <c r="D1825" s="12">
        <v>910005.21</v>
      </c>
      <c r="E1825" s="13" t="s">
        <v>1827</v>
      </c>
      <c r="F1825" s="27">
        <v>44753</v>
      </c>
      <c r="G1825" s="27">
        <v>44580</v>
      </c>
      <c r="H1825" s="14">
        <v>7061029.6200000001</v>
      </c>
      <c r="I1825" s="15">
        <v>1</v>
      </c>
      <c r="J1825" s="13" t="s">
        <v>309</v>
      </c>
      <c r="K1825" s="36">
        <f>D1825*VLOOKUP(L1825,Assumptions!$B$5:$C$11,2,FALSE)</f>
        <v>31213.178702999998</v>
      </c>
      <c r="L1825" s="39" t="s">
        <v>4889</v>
      </c>
      <c r="M1825" s="46">
        <f>DATE(YEAR(F1825),MONTH(F1825),1)</f>
        <v>44743</v>
      </c>
      <c r="N1825" s="47" t="str">
        <f>IF(B1825="",N1824,B1825)</f>
        <v>Bellweather Advisors AG</v>
      </c>
    </row>
    <row r="1826" spans="1:14" ht="15.75" x14ac:dyDescent="0.5">
      <c r="A1826" s="7"/>
      <c r="B1826" s="26"/>
      <c r="C1826" s="26"/>
      <c r="D1826" s="12">
        <v>580058.88</v>
      </c>
      <c r="E1826" s="13" t="s">
        <v>1818</v>
      </c>
      <c r="F1826" s="27">
        <v>44770</v>
      </c>
      <c r="G1826" s="27">
        <v>44580</v>
      </c>
      <c r="H1826" s="14">
        <v>7490828.7599999998</v>
      </c>
      <c r="I1826" s="15">
        <v>35</v>
      </c>
      <c r="J1826" s="13" t="s">
        <v>300</v>
      </c>
      <c r="K1826" s="36">
        <f>D1826*VLOOKUP(L1826,Assumptions!$B$5:$C$11,2,FALSE)</f>
        <v>19896.019583999998</v>
      </c>
      <c r="L1826" s="39" t="s">
        <v>4889</v>
      </c>
      <c r="M1826" s="46">
        <f>DATE(YEAR(F1826),MONTH(F1826),1)</f>
        <v>44743</v>
      </c>
      <c r="N1826" s="47" t="str">
        <f>IF(B1826="",N1825,B1826)</f>
        <v>Bellweather Advisors AG</v>
      </c>
    </row>
    <row r="1827" spans="1:14" ht="15.75" x14ac:dyDescent="0.5">
      <c r="A1827" s="7"/>
      <c r="B1827" s="26"/>
      <c r="C1827" s="26"/>
      <c r="D1827" s="12">
        <v>548739.21</v>
      </c>
      <c r="E1827" s="13" t="s">
        <v>1818</v>
      </c>
      <c r="F1827" s="27">
        <v>44770</v>
      </c>
      <c r="G1827" s="27">
        <v>44580</v>
      </c>
      <c r="H1827" s="14">
        <v>7349218.9800000004</v>
      </c>
      <c r="I1827" s="15">
        <v>40</v>
      </c>
      <c r="J1827" s="13" t="s">
        <v>300</v>
      </c>
      <c r="K1827" s="36">
        <f>D1827*VLOOKUP(L1827,Assumptions!$B$5:$C$11,2,FALSE)</f>
        <v>18821.754902999997</v>
      </c>
      <c r="L1827" s="39" t="s">
        <v>4889</v>
      </c>
      <c r="M1827" s="46">
        <f>DATE(YEAR(F1827),MONTH(F1827),1)</f>
        <v>44743</v>
      </c>
      <c r="N1827" s="47" t="str">
        <f>IF(B1827="",N1826,B1827)</f>
        <v>Bellweather Advisors AG</v>
      </c>
    </row>
    <row r="1828" spans="1:14" ht="15.75" x14ac:dyDescent="0.5">
      <c r="A1828" s="7"/>
      <c r="B1828" s="26"/>
      <c r="C1828" s="26"/>
      <c r="D1828" s="12">
        <v>449940.06</v>
      </c>
      <c r="E1828" s="13" t="s">
        <v>1819</v>
      </c>
      <c r="F1828" s="27">
        <v>44770</v>
      </c>
      <c r="G1828" s="27">
        <v>44580</v>
      </c>
      <c r="H1828" s="14">
        <v>7202250.9100000001</v>
      </c>
      <c r="I1828" s="15">
        <v>44</v>
      </c>
      <c r="J1828" s="13" t="s">
        <v>330</v>
      </c>
      <c r="K1828" s="36">
        <f>D1828*VLOOKUP(L1828,Assumptions!$B$5:$C$11,2,FALSE)</f>
        <v>15432.944057999999</v>
      </c>
      <c r="L1828" s="39" t="s">
        <v>4889</v>
      </c>
      <c r="M1828" s="46">
        <f>DATE(YEAR(F1828),MONTH(F1828),1)</f>
        <v>44743</v>
      </c>
      <c r="N1828" s="47" t="str">
        <f>IF(B1828="",N1827,B1828)</f>
        <v>Bellweather Advisors AG</v>
      </c>
    </row>
    <row r="1829" spans="1:14" ht="15.75" x14ac:dyDescent="0.5">
      <c r="A1829" s="7"/>
      <c r="B1829" s="26"/>
      <c r="C1829" s="26"/>
      <c r="D1829" s="12">
        <v>495958.36</v>
      </c>
      <c r="E1829" s="13" t="s">
        <v>1818</v>
      </c>
      <c r="F1829" s="27">
        <v>44770</v>
      </c>
      <c r="G1829" s="27">
        <v>44580</v>
      </c>
      <c r="H1829" s="14">
        <v>4705498.26</v>
      </c>
      <c r="I1829" s="15">
        <v>2</v>
      </c>
      <c r="J1829" s="13" t="s">
        <v>300</v>
      </c>
      <c r="K1829" s="36">
        <f>D1829*VLOOKUP(L1829,Assumptions!$B$5:$C$11,2,FALSE)</f>
        <v>17011.371747999998</v>
      </c>
      <c r="L1829" s="39" t="s">
        <v>4889</v>
      </c>
      <c r="M1829" s="46">
        <f>DATE(YEAR(F1829),MONTH(F1829),1)</f>
        <v>44743</v>
      </c>
      <c r="N1829" s="47" t="str">
        <f>IF(B1829="",N1828,B1829)</f>
        <v>Bellweather Advisors AG</v>
      </c>
    </row>
    <row r="1830" spans="1:14" ht="15.75" x14ac:dyDescent="0.5">
      <c r="A1830" s="7"/>
      <c r="B1830" s="26"/>
      <c r="C1830" s="26"/>
      <c r="D1830" s="12">
        <v>648340.18999999994</v>
      </c>
      <c r="E1830" s="13" t="s">
        <v>1819</v>
      </c>
      <c r="F1830" s="27">
        <v>44770</v>
      </c>
      <c r="G1830" s="27">
        <v>44580</v>
      </c>
      <c r="H1830" s="14">
        <v>5848289.6399999997</v>
      </c>
      <c r="I1830" s="15">
        <v>15</v>
      </c>
      <c r="J1830" s="13" t="s">
        <v>330</v>
      </c>
      <c r="K1830" s="36">
        <f>D1830*VLOOKUP(L1830,Assumptions!$B$5:$C$11,2,FALSE)</f>
        <v>22238.068516999996</v>
      </c>
      <c r="L1830" s="39" t="s">
        <v>4889</v>
      </c>
      <c r="M1830" s="46">
        <f>DATE(YEAR(F1830),MONTH(F1830),1)</f>
        <v>44743</v>
      </c>
      <c r="N1830" s="47" t="str">
        <f>IF(B1830="",N1829,B1830)</f>
        <v>Bellweather Advisors AG</v>
      </c>
    </row>
    <row r="1831" spans="1:14" ht="15.75" x14ac:dyDescent="0.5">
      <c r="A1831" s="7"/>
      <c r="B1831" s="26"/>
      <c r="C1831" s="26"/>
      <c r="D1831" s="12">
        <v>604391.5</v>
      </c>
      <c r="E1831" s="13" t="s">
        <v>1820</v>
      </c>
      <c r="F1831" s="27">
        <v>44770</v>
      </c>
      <c r="G1831" s="27">
        <v>44580</v>
      </c>
      <c r="H1831" s="14">
        <v>7136697.1900000004</v>
      </c>
      <c r="I1831" s="15">
        <v>404</v>
      </c>
      <c r="J1831" s="13" t="s">
        <v>301</v>
      </c>
      <c r="K1831" s="36">
        <f>D1831*VLOOKUP(L1831,Assumptions!$B$5:$C$11,2,FALSE)</f>
        <v>20730.628449999997</v>
      </c>
      <c r="L1831" s="39" t="s">
        <v>4889</v>
      </c>
      <c r="M1831" s="46">
        <f>DATE(YEAR(F1831),MONTH(F1831),1)</f>
        <v>44743</v>
      </c>
      <c r="N1831" s="47" t="str">
        <f>IF(B1831="",N1830,B1831)</f>
        <v>Bellweather Advisors AG</v>
      </c>
    </row>
    <row r="1832" spans="1:14" ht="15.75" x14ac:dyDescent="0.5">
      <c r="A1832" s="7"/>
      <c r="B1832" s="26"/>
      <c r="C1832" s="26"/>
      <c r="D1832" s="12">
        <v>682352.4</v>
      </c>
      <c r="E1832" s="13" t="s">
        <v>1828</v>
      </c>
      <c r="F1832" s="27">
        <v>44770</v>
      </c>
      <c r="G1832" s="27">
        <v>44580</v>
      </c>
      <c r="H1832" s="14">
        <v>5195966.6900000004</v>
      </c>
      <c r="I1832" s="15">
        <v>404</v>
      </c>
      <c r="J1832" s="13" t="s">
        <v>322</v>
      </c>
      <c r="K1832" s="36">
        <f>D1832*VLOOKUP(L1832,Assumptions!$B$5:$C$11,2,FALSE)</f>
        <v>23404.687319999997</v>
      </c>
      <c r="L1832" s="39" t="s">
        <v>4889</v>
      </c>
      <c r="M1832" s="46">
        <f>DATE(YEAR(F1832),MONTH(F1832),1)</f>
        <v>44743</v>
      </c>
      <c r="N1832" s="47" t="str">
        <f>IF(B1832="",N1831,B1832)</f>
        <v>Bellweather Advisors AG</v>
      </c>
    </row>
    <row r="1833" spans="1:14" ht="15.75" x14ac:dyDescent="0.5">
      <c r="A1833" s="7"/>
      <c r="B1833" s="26"/>
      <c r="C1833" s="26"/>
      <c r="D1833" s="12">
        <v>432316.99</v>
      </c>
      <c r="E1833" s="13" t="s">
        <v>1829</v>
      </c>
      <c r="F1833" s="27">
        <v>44770</v>
      </c>
      <c r="G1833" s="27">
        <v>44580</v>
      </c>
      <c r="H1833" s="14">
        <v>6939840.4400000004</v>
      </c>
      <c r="I1833" s="15">
        <v>404</v>
      </c>
      <c r="J1833" s="13" t="s">
        <v>333</v>
      </c>
      <c r="K1833" s="36">
        <f>D1833*VLOOKUP(L1833,Assumptions!$B$5:$C$11,2,FALSE)</f>
        <v>14828.472756999998</v>
      </c>
      <c r="L1833" s="39" t="s">
        <v>4889</v>
      </c>
      <c r="M1833" s="46">
        <f>DATE(YEAR(F1833),MONTH(F1833),1)</f>
        <v>44743</v>
      </c>
      <c r="N1833" s="47" t="str">
        <f>IF(B1833="",N1832,B1833)</f>
        <v>Bellweather Advisors AG</v>
      </c>
    </row>
    <row r="1834" spans="1:14" ht="15.75" x14ac:dyDescent="0.5">
      <c r="A1834" s="7"/>
      <c r="B1834" s="26"/>
      <c r="C1834" s="26"/>
      <c r="D1834" s="12">
        <v>561072.36</v>
      </c>
      <c r="E1834" s="13" t="s">
        <v>1830</v>
      </c>
      <c r="F1834" s="27">
        <v>44770</v>
      </c>
      <c r="G1834" s="27">
        <v>44580</v>
      </c>
      <c r="H1834" s="14">
        <v>6640516.7800000003</v>
      </c>
      <c r="I1834" s="15">
        <v>404</v>
      </c>
      <c r="J1834" s="13" t="s">
        <v>336</v>
      </c>
      <c r="K1834" s="36">
        <f>D1834*VLOOKUP(L1834,Assumptions!$B$5:$C$11,2,FALSE)</f>
        <v>19244.781947999996</v>
      </c>
      <c r="L1834" s="39" t="s">
        <v>4889</v>
      </c>
      <c r="M1834" s="46">
        <f>DATE(YEAR(F1834),MONTH(F1834),1)</f>
        <v>44743</v>
      </c>
      <c r="N1834" s="47" t="str">
        <f>IF(B1834="",N1833,B1834)</f>
        <v>Bellweather Advisors AG</v>
      </c>
    </row>
    <row r="1835" spans="1:14" ht="15.75" x14ac:dyDescent="0.5">
      <c r="A1835" s="7"/>
      <c r="B1835" s="26"/>
      <c r="C1835" s="26"/>
      <c r="D1835" s="12">
        <v>462955.2</v>
      </c>
      <c r="E1835" s="13" t="s">
        <v>1826</v>
      </c>
      <c r="F1835" s="27">
        <v>44770</v>
      </c>
      <c r="G1835" s="27">
        <v>44580</v>
      </c>
      <c r="H1835" s="14">
        <v>7671416.3200000003</v>
      </c>
      <c r="I1835" s="15">
        <v>1</v>
      </c>
      <c r="J1835" s="13" t="s">
        <v>310</v>
      </c>
      <c r="K1835" s="36">
        <f>D1835*VLOOKUP(L1835,Assumptions!$B$5:$C$11,2,FALSE)</f>
        <v>15879.363359999999</v>
      </c>
      <c r="L1835" s="39" t="s">
        <v>4889</v>
      </c>
      <c r="M1835" s="46">
        <f>DATE(YEAR(F1835),MONTH(F1835),1)</f>
        <v>44743</v>
      </c>
      <c r="N1835" s="47" t="str">
        <f>IF(B1835="",N1834,B1835)</f>
        <v>Bellweather Advisors AG</v>
      </c>
    </row>
    <row r="1836" spans="1:14" ht="15.75" x14ac:dyDescent="0.5">
      <c r="A1836" s="7"/>
      <c r="B1836" s="26"/>
      <c r="C1836" s="26"/>
      <c r="D1836" s="12">
        <v>637556.27</v>
      </c>
      <c r="E1836" s="13" t="s">
        <v>1827</v>
      </c>
      <c r="F1836" s="27">
        <v>44770</v>
      </c>
      <c r="G1836" s="27">
        <v>44580</v>
      </c>
      <c r="H1836" s="14">
        <v>6011452.0199999996</v>
      </c>
      <c r="I1836" s="15">
        <v>1</v>
      </c>
      <c r="J1836" s="13" t="s">
        <v>309</v>
      </c>
      <c r="K1836" s="36">
        <f>D1836*VLOOKUP(L1836,Assumptions!$B$5:$C$11,2,FALSE)</f>
        <v>21868.180060999999</v>
      </c>
      <c r="L1836" s="39" t="s">
        <v>4889</v>
      </c>
      <c r="M1836" s="46">
        <f>DATE(YEAR(F1836),MONTH(F1836),1)</f>
        <v>44743</v>
      </c>
      <c r="N1836" s="47" t="str">
        <f>IF(B1836="",N1835,B1836)</f>
        <v>Bellweather Advisors AG</v>
      </c>
    </row>
    <row r="1837" spans="1:14" ht="15.75" x14ac:dyDescent="0.5">
      <c r="A1837" s="7"/>
      <c r="B1837" s="26"/>
      <c r="C1837" s="26"/>
      <c r="D1837" s="12">
        <v>500874.11</v>
      </c>
      <c r="E1837" s="13" t="s">
        <v>1824</v>
      </c>
      <c r="F1837" s="27">
        <v>44770</v>
      </c>
      <c r="G1837" s="27">
        <v>44580</v>
      </c>
      <c r="H1837" s="14">
        <v>6491930.6200000001</v>
      </c>
      <c r="I1837" s="15">
        <v>1</v>
      </c>
      <c r="J1837" s="13" t="s">
        <v>318</v>
      </c>
      <c r="K1837" s="36">
        <f>D1837*VLOOKUP(L1837,Assumptions!$B$5:$C$11,2,FALSE)</f>
        <v>17179.981972999998</v>
      </c>
      <c r="L1837" s="39" t="s">
        <v>4889</v>
      </c>
      <c r="M1837" s="46">
        <f>DATE(YEAR(F1837),MONTH(F1837),1)</f>
        <v>44743</v>
      </c>
      <c r="N1837" s="47" t="str">
        <f>IF(B1837="",N1836,B1837)</f>
        <v>Bellweather Advisors AG</v>
      </c>
    </row>
    <row r="1838" spans="1:14" ht="15.75" x14ac:dyDescent="0.5">
      <c r="A1838" s="7"/>
      <c r="B1838" s="26"/>
      <c r="C1838" s="26"/>
      <c r="D1838" s="12">
        <v>740340.96</v>
      </c>
      <c r="E1838" s="13" t="s">
        <v>1825</v>
      </c>
      <c r="F1838" s="27">
        <v>44770</v>
      </c>
      <c r="G1838" s="27">
        <v>44580</v>
      </c>
      <c r="H1838" s="14">
        <v>6628008.4000000004</v>
      </c>
      <c r="I1838" s="15">
        <v>1</v>
      </c>
      <c r="J1838" s="13" t="s">
        <v>311</v>
      </c>
      <c r="K1838" s="36">
        <f>D1838*VLOOKUP(L1838,Assumptions!$B$5:$C$11,2,FALSE)</f>
        <v>25393.694927999997</v>
      </c>
      <c r="L1838" s="39" t="s">
        <v>4889</v>
      </c>
      <c r="M1838" s="46">
        <f>DATE(YEAR(F1838),MONTH(F1838),1)</f>
        <v>44743</v>
      </c>
      <c r="N1838" s="47" t="str">
        <f>IF(B1838="",N1837,B1838)</f>
        <v>Bellweather Advisors AG</v>
      </c>
    </row>
    <row r="1839" spans="1:14" ht="15.75" x14ac:dyDescent="0.5">
      <c r="A1839" s="7"/>
      <c r="B1839" s="26"/>
      <c r="C1839" s="26"/>
      <c r="D1839" s="12">
        <v>51518</v>
      </c>
      <c r="E1839" s="13" t="s">
        <v>1831</v>
      </c>
      <c r="F1839" s="27">
        <v>44620</v>
      </c>
      <c r="G1839" s="27">
        <v>44592</v>
      </c>
      <c r="H1839" s="14">
        <v>7131278.0899999999</v>
      </c>
      <c r="I1839" s="15">
        <v>161</v>
      </c>
      <c r="J1839" s="13" t="s">
        <v>330</v>
      </c>
      <c r="K1839" s="36">
        <f>D1839*VLOOKUP(L1839,Assumptions!$B$5:$C$11,2,FALSE)</f>
        <v>1767.0673999999999</v>
      </c>
      <c r="L1839" s="39" t="s">
        <v>4889</v>
      </c>
      <c r="M1839" s="46">
        <f>DATE(YEAR(F1839),MONTH(F1839),1)</f>
        <v>44593</v>
      </c>
      <c r="N1839" s="47" t="str">
        <f>IF(B1839="",N1838,B1839)</f>
        <v>Bellweather Advisors AG</v>
      </c>
    </row>
    <row r="1840" spans="1:14" ht="15.75" x14ac:dyDescent="0.5">
      <c r="A1840" s="7"/>
      <c r="B1840" s="26"/>
      <c r="C1840" s="26"/>
      <c r="D1840" s="12">
        <v>56395.81</v>
      </c>
      <c r="E1840" s="13" t="s">
        <v>1832</v>
      </c>
      <c r="F1840" s="27">
        <v>44651</v>
      </c>
      <c r="G1840" s="27">
        <v>44592</v>
      </c>
      <c r="H1840" s="14">
        <v>5613510.9900000002</v>
      </c>
      <c r="I1840" s="15">
        <v>189</v>
      </c>
      <c r="J1840" s="13" t="s">
        <v>330</v>
      </c>
      <c r="K1840" s="36">
        <f>D1840*VLOOKUP(L1840,Assumptions!$B$5:$C$11,2,FALSE)</f>
        <v>1934.3762829999998</v>
      </c>
      <c r="L1840" s="39" t="s">
        <v>4889</v>
      </c>
      <c r="M1840" s="46">
        <f>DATE(YEAR(F1840),MONTH(F1840),1)</f>
        <v>44621</v>
      </c>
      <c r="N1840" s="47" t="str">
        <f>IF(B1840="",N1839,B1840)</f>
        <v>Bellweather Advisors AG</v>
      </c>
    </row>
    <row r="1841" spans="1:14" ht="15.75" x14ac:dyDescent="0.5">
      <c r="A1841" s="7"/>
      <c r="B1841" s="26"/>
      <c r="C1841" s="26"/>
      <c r="D1841" s="12">
        <v>47873.66</v>
      </c>
      <c r="E1841" s="13" t="s">
        <v>1833</v>
      </c>
      <c r="F1841" s="27">
        <v>44680</v>
      </c>
      <c r="G1841" s="27">
        <v>44599</v>
      </c>
      <c r="H1841" s="14">
        <v>5389024.9000000004</v>
      </c>
      <c r="I1841" s="15">
        <v>168</v>
      </c>
      <c r="J1841" s="13" t="s">
        <v>330</v>
      </c>
      <c r="K1841" s="36">
        <f>D1841*VLOOKUP(L1841,Assumptions!$B$5:$C$11,2,FALSE)</f>
        <v>1642.066538</v>
      </c>
      <c r="L1841" s="39" t="s">
        <v>4889</v>
      </c>
      <c r="M1841" s="46">
        <f>DATE(YEAR(F1841),MONTH(F1841),1)</f>
        <v>44652</v>
      </c>
      <c r="N1841" s="47" t="str">
        <f>IF(B1841="",N1840,B1841)</f>
        <v>Bellweather Advisors AG</v>
      </c>
    </row>
    <row r="1842" spans="1:14" ht="15.75" x14ac:dyDescent="0.5">
      <c r="A1842" s="7"/>
      <c r="B1842" s="26"/>
      <c r="C1842" s="26"/>
      <c r="D1842" s="12">
        <v>46169.120000000003</v>
      </c>
      <c r="E1842" s="13" t="s">
        <v>1834</v>
      </c>
      <c r="F1842" s="27">
        <v>44712</v>
      </c>
      <c r="G1842" s="27">
        <v>44599</v>
      </c>
      <c r="H1842" s="14">
        <v>6306337.8200000003</v>
      </c>
      <c r="I1842" s="15">
        <v>182</v>
      </c>
      <c r="J1842" s="13" t="s">
        <v>330</v>
      </c>
      <c r="K1842" s="36">
        <f>D1842*VLOOKUP(L1842,Assumptions!$B$5:$C$11,2,FALSE)</f>
        <v>1583.6008159999999</v>
      </c>
      <c r="L1842" s="39" t="s">
        <v>4889</v>
      </c>
      <c r="M1842" s="46">
        <f>DATE(YEAR(F1842),MONTH(F1842),1)</f>
        <v>44682</v>
      </c>
      <c r="N1842" s="47" t="str">
        <f>IF(B1842="",N1841,B1842)</f>
        <v>Bellweather Advisors AG</v>
      </c>
    </row>
    <row r="1843" spans="1:14" ht="15.75" x14ac:dyDescent="0.5">
      <c r="A1843" s="7"/>
      <c r="B1843" s="26"/>
      <c r="C1843" s="26"/>
      <c r="D1843" s="12">
        <v>52889.63</v>
      </c>
      <c r="E1843" s="13" t="s">
        <v>1835</v>
      </c>
      <c r="F1843" s="27">
        <v>44742</v>
      </c>
      <c r="G1843" s="27">
        <v>44599</v>
      </c>
      <c r="H1843" s="14">
        <v>7596419.5499999998</v>
      </c>
      <c r="I1843" s="15">
        <v>175</v>
      </c>
      <c r="J1843" s="13" t="s">
        <v>330</v>
      </c>
      <c r="K1843" s="36">
        <f>D1843*VLOOKUP(L1843,Assumptions!$B$5:$C$11,2,FALSE)</f>
        <v>1814.1143089999998</v>
      </c>
      <c r="L1843" s="39" t="s">
        <v>4889</v>
      </c>
      <c r="M1843" s="46">
        <f>DATE(YEAR(F1843),MONTH(F1843),1)</f>
        <v>44713</v>
      </c>
      <c r="N1843" s="47" t="str">
        <f>IF(B1843="",N1842,B1843)</f>
        <v>Bellweather Advisors AG</v>
      </c>
    </row>
    <row r="1844" spans="1:14" ht="15.75" x14ac:dyDescent="0.5">
      <c r="A1844" s="7"/>
      <c r="B1844" s="26"/>
      <c r="C1844" s="26"/>
      <c r="D1844" s="12">
        <v>53412.59</v>
      </c>
      <c r="E1844" s="13" t="s">
        <v>1819</v>
      </c>
      <c r="F1844" s="27">
        <v>44773</v>
      </c>
      <c r="G1844" s="27">
        <v>44601</v>
      </c>
      <c r="H1844" s="14">
        <v>5190114.5</v>
      </c>
      <c r="I1844" s="15">
        <v>175</v>
      </c>
      <c r="J1844" s="13" t="s">
        <v>330</v>
      </c>
      <c r="K1844" s="36">
        <f>D1844*VLOOKUP(L1844,Assumptions!$B$5:$C$11,2,FALSE)</f>
        <v>1832.0518369999998</v>
      </c>
      <c r="L1844" s="39" t="s">
        <v>4889</v>
      </c>
      <c r="M1844" s="46">
        <f>DATE(YEAR(F1844),MONTH(F1844),1)</f>
        <v>44743</v>
      </c>
      <c r="N1844" s="47" t="str">
        <f>IF(B1844="",N1843,B1844)</f>
        <v>Bellweather Advisors AG</v>
      </c>
    </row>
    <row r="1845" spans="1:14" ht="15.75" x14ac:dyDescent="0.5">
      <c r="A1845" s="7"/>
      <c r="B1845" s="26"/>
      <c r="C1845" s="26"/>
      <c r="D1845" s="12">
        <v>68510.649999999994</v>
      </c>
      <c r="E1845" s="13" t="s">
        <v>1805</v>
      </c>
      <c r="F1845" s="27">
        <v>44804</v>
      </c>
      <c r="G1845" s="27">
        <v>44602</v>
      </c>
      <c r="H1845" s="14">
        <v>7107989.9299999997</v>
      </c>
      <c r="I1845" s="15">
        <v>189</v>
      </c>
      <c r="J1845" s="13" t="s">
        <v>330</v>
      </c>
      <c r="K1845" s="36">
        <f>D1845*VLOOKUP(L1845,Assumptions!$B$5:$C$11,2,FALSE)</f>
        <v>2349.9152949999998</v>
      </c>
      <c r="L1845" s="39" t="s">
        <v>4889</v>
      </c>
      <c r="M1845" s="46">
        <f>DATE(YEAR(F1845),MONTH(F1845),1)</f>
        <v>44774</v>
      </c>
      <c r="N1845" s="47" t="str">
        <f>IF(B1845="",N1844,B1845)</f>
        <v>Bellweather Advisors AG</v>
      </c>
    </row>
    <row r="1846" spans="1:14" ht="15.75" x14ac:dyDescent="0.5">
      <c r="A1846" s="7"/>
      <c r="B1846" s="26"/>
      <c r="C1846" s="26"/>
      <c r="D1846" s="12">
        <v>58821.73</v>
      </c>
      <c r="E1846" s="13" t="s">
        <v>1836</v>
      </c>
      <c r="F1846" s="27">
        <v>44834</v>
      </c>
      <c r="G1846" s="27">
        <v>44602</v>
      </c>
      <c r="H1846" s="14">
        <v>4843117.0999999996</v>
      </c>
      <c r="I1846" s="15">
        <v>175</v>
      </c>
      <c r="J1846" s="13" t="s">
        <v>330</v>
      </c>
      <c r="K1846" s="36">
        <f>D1846*VLOOKUP(L1846,Assumptions!$B$5:$C$11,2,FALSE)</f>
        <v>2017.585339</v>
      </c>
      <c r="L1846" s="39" t="s">
        <v>4889</v>
      </c>
      <c r="M1846" s="46">
        <f>DATE(YEAR(F1846),MONTH(F1846),1)</f>
        <v>44805</v>
      </c>
      <c r="N1846" s="47" t="str">
        <f>IF(B1846="",N1845,B1846)</f>
        <v>Bellweather Advisors AG</v>
      </c>
    </row>
    <row r="1847" spans="1:14" ht="15.75" x14ac:dyDescent="0.5">
      <c r="A1847" s="7"/>
      <c r="B1847" s="26"/>
      <c r="C1847" s="26"/>
      <c r="D1847" s="12">
        <v>70799.199999999997</v>
      </c>
      <c r="E1847" s="13" t="s">
        <v>1837</v>
      </c>
      <c r="F1847" s="27">
        <v>44865</v>
      </c>
      <c r="G1847" s="27">
        <v>44602</v>
      </c>
      <c r="H1847" s="14">
        <v>6850778.6600000001</v>
      </c>
      <c r="I1847" s="15">
        <v>182</v>
      </c>
      <c r="J1847" s="13" t="s">
        <v>330</v>
      </c>
      <c r="K1847" s="36">
        <f>D1847*VLOOKUP(L1847,Assumptions!$B$5:$C$11,2,FALSE)</f>
        <v>2428.4125599999998</v>
      </c>
      <c r="L1847" s="39" t="s">
        <v>4889</v>
      </c>
      <c r="M1847" s="46">
        <f>DATE(YEAR(F1847),MONTH(F1847),1)</f>
        <v>44835</v>
      </c>
      <c r="N1847" s="47" t="str">
        <f>IF(B1847="",N1846,B1847)</f>
        <v>Bellweather Advisors AG</v>
      </c>
    </row>
    <row r="1848" spans="1:14" ht="15.75" x14ac:dyDescent="0.5">
      <c r="A1848" s="7"/>
      <c r="B1848" s="26"/>
      <c r="C1848" s="26"/>
      <c r="D1848" s="12">
        <v>57934.7</v>
      </c>
      <c r="E1848" s="13" t="s">
        <v>1838</v>
      </c>
      <c r="F1848" s="27">
        <v>44895</v>
      </c>
      <c r="G1848" s="27">
        <v>44602</v>
      </c>
      <c r="H1848" s="14">
        <v>7519131.4199999999</v>
      </c>
      <c r="I1848" s="15">
        <v>172</v>
      </c>
      <c r="J1848" s="13" t="s">
        <v>330</v>
      </c>
      <c r="K1848" s="36">
        <f>D1848*VLOOKUP(L1848,Assumptions!$B$5:$C$11,2,FALSE)</f>
        <v>1987.1602099999998</v>
      </c>
      <c r="L1848" s="39" t="s">
        <v>4889</v>
      </c>
      <c r="M1848" s="46">
        <f>DATE(YEAR(F1848),MONTH(F1848),1)</f>
        <v>44866</v>
      </c>
      <c r="N1848" s="47" t="str">
        <f>IF(B1848="",N1847,B1848)</f>
        <v>Bellweather Advisors AG</v>
      </c>
    </row>
    <row r="1849" spans="1:14" ht="15.75" x14ac:dyDescent="0.5">
      <c r="A1849" s="7"/>
      <c r="B1849" s="26"/>
      <c r="C1849" s="26"/>
      <c r="D1849" s="12">
        <v>51614.93</v>
      </c>
      <c r="E1849" s="13" t="s">
        <v>1839</v>
      </c>
      <c r="F1849" s="27">
        <v>44925</v>
      </c>
      <c r="G1849" s="27">
        <v>44603</v>
      </c>
      <c r="H1849" s="14">
        <v>4700051.25</v>
      </c>
      <c r="I1849" s="15">
        <v>168</v>
      </c>
      <c r="J1849" s="13" t="s">
        <v>330</v>
      </c>
      <c r="K1849" s="36">
        <f>D1849*VLOOKUP(L1849,Assumptions!$B$5:$C$11,2,FALSE)</f>
        <v>1770.3920989999999</v>
      </c>
      <c r="L1849" s="39" t="s">
        <v>4889</v>
      </c>
      <c r="M1849" s="46">
        <f>DATE(YEAR(F1849),MONTH(F1849),1)</f>
        <v>44896</v>
      </c>
      <c r="N1849" s="47" t="str">
        <f>IF(B1849="",N1848,B1849)</f>
        <v>Bellweather Advisors AG</v>
      </c>
    </row>
    <row r="1850" spans="1:14" ht="15.75" x14ac:dyDescent="0.5">
      <c r="A1850" s="7"/>
      <c r="B1850" s="26"/>
      <c r="C1850" s="26"/>
      <c r="D1850" s="12">
        <v>98347.08</v>
      </c>
      <c r="E1850" s="13" t="s">
        <v>1840</v>
      </c>
      <c r="F1850" s="27">
        <v>44805</v>
      </c>
      <c r="G1850" s="27">
        <v>44659</v>
      </c>
      <c r="H1850" s="14">
        <v>6750653.8799999999</v>
      </c>
      <c r="I1850" s="15">
        <v>1</v>
      </c>
      <c r="J1850" s="13" t="s">
        <v>304</v>
      </c>
      <c r="K1850" s="36">
        <f>D1850*VLOOKUP(L1850,Assumptions!$B$5:$C$11,2,FALSE)</f>
        <v>3373.3048439999998</v>
      </c>
      <c r="L1850" s="39" t="s">
        <v>4889</v>
      </c>
      <c r="M1850" s="46">
        <f>DATE(YEAR(F1850),MONTH(F1850),1)</f>
        <v>44805</v>
      </c>
      <c r="N1850" s="47" t="str">
        <f>IF(B1850="",N1849,B1850)</f>
        <v>Bellweather Advisors AG</v>
      </c>
    </row>
    <row r="1851" spans="1:14" ht="15.75" x14ac:dyDescent="0.5">
      <c r="A1851" s="7"/>
      <c r="B1851" s="26"/>
      <c r="C1851" s="26"/>
      <c r="D1851" s="12">
        <v>97824.42</v>
      </c>
      <c r="E1851" s="13" t="s">
        <v>1841</v>
      </c>
      <c r="F1851" s="27">
        <v>44805</v>
      </c>
      <c r="G1851" s="27">
        <v>44659</v>
      </c>
      <c r="H1851" s="14">
        <v>5148789.78</v>
      </c>
      <c r="I1851" s="15">
        <v>3186</v>
      </c>
      <c r="J1851" s="13" t="s">
        <v>305</v>
      </c>
      <c r="K1851" s="36">
        <f>D1851*VLOOKUP(L1851,Assumptions!$B$5:$C$11,2,FALSE)</f>
        <v>3355.3776059999996</v>
      </c>
      <c r="L1851" s="39" t="s">
        <v>4889</v>
      </c>
      <c r="M1851" s="46">
        <f>DATE(YEAR(F1851),MONTH(F1851),1)</f>
        <v>44805</v>
      </c>
      <c r="N1851" s="47" t="str">
        <f>IF(B1851="",N1850,B1851)</f>
        <v>Bellweather Advisors AG</v>
      </c>
    </row>
    <row r="1852" spans="1:14" ht="15.75" x14ac:dyDescent="0.5">
      <c r="A1852" s="7"/>
      <c r="B1852" s="26"/>
      <c r="C1852" s="26"/>
      <c r="D1852" s="12">
        <v>126125.61</v>
      </c>
      <c r="E1852" s="13" t="s">
        <v>1842</v>
      </c>
      <c r="F1852" s="27">
        <v>44805</v>
      </c>
      <c r="G1852" s="27">
        <v>44659</v>
      </c>
      <c r="H1852" s="14">
        <v>6194374.1299999999</v>
      </c>
      <c r="I1852" s="15">
        <v>1.5</v>
      </c>
      <c r="J1852" s="13" t="s">
        <v>352</v>
      </c>
      <c r="K1852" s="36">
        <f>D1852*VLOOKUP(L1852,Assumptions!$B$5:$C$11,2,FALSE)</f>
        <v>4326.1084229999997</v>
      </c>
      <c r="L1852" s="39" t="s">
        <v>4889</v>
      </c>
      <c r="M1852" s="46">
        <f>DATE(YEAR(F1852),MONTH(F1852),1)</f>
        <v>44805</v>
      </c>
      <c r="N1852" s="47" t="str">
        <f>IF(B1852="",N1851,B1852)</f>
        <v>Bellweather Advisors AG</v>
      </c>
    </row>
    <row r="1853" spans="1:14" ht="15.75" x14ac:dyDescent="0.5">
      <c r="A1853" s="7"/>
      <c r="B1853" s="26"/>
      <c r="C1853" s="26"/>
      <c r="D1853" s="12">
        <v>15066.76</v>
      </c>
      <c r="E1853" s="13" t="s">
        <v>1843</v>
      </c>
      <c r="F1853" s="27">
        <v>44725</v>
      </c>
      <c r="G1853" s="27">
        <v>44690</v>
      </c>
      <c r="H1853" s="14">
        <v>7146171.5599999996</v>
      </c>
      <c r="I1853" s="15">
        <v>2</v>
      </c>
      <c r="J1853" s="13" t="s">
        <v>300</v>
      </c>
      <c r="K1853" s="36">
        <f>D1853*VLOOKUP(L1853,Assumptions!$B$5:$C$11,2,FALSE)</f>
        <v>516.78986799999996</v>
      </c>
      <c r="L1853" s="39" t="s">
        <v>4889</v>
      </c>
      <c r="M1853" s="46">
        <f>DATE(YEAR(F1853),MONTH(F1853),1)</f>
        <v>44713</v>
      </c>
      <c r="N1853" s="47" t="str">
        <f>IF(B1853="",N1852,B1853)</f>
        <v>Bellweather Advisors AG</v>
      </c>
    </row>
    <row r="1854" spans="1:14" ht="15.75" x14ac:dyDescent="0.5">
      <c r="A1854" s="7"/>
      <c r="B1854" s="26"/>
      <c r="C1854" s="26"/>
      <c r="D1854" s="12">
        <v>18798.400000000001</v>
      </c>
      <c r="E1854" s="13" t="s">
        <v>1835</v>
      </c>
      <c r="F1854" s="27">
        <v>44725</v>
      </c>
      <c r="G1854" s="27">
        <v>44690</v>
      </c>
      <c r="H1854" s="14">
        <v>5211956.87</v>
      </c>
      <c r="I1854" s="15">
        <v>2</v>
      </c>
      <c r="J1854" s="13" t="s">
        <v>330</v>
      </c>
      <c r="K1854" s="36">
        <f>D1854*VLOOKUP(L1854,Assumptions!$B$5:$C$11,2,FALSE)</f>
        <v>644.78512000000001</v>
      </c>
      <c r="L1854" s="39" t="s">
        <v>4889</v>
      </c>
      <c r="M1854" s="46">
        <f>DATE(YEAR(F1854),MONTH(F1854),1)</f>
        <v>44713</v>
      </c>
      <c r="N1854" s="47" t="str">
        <f>IF(B1854="",N1853,B1854)</f>
        <v>Bellweather Advisors AG</v>
      </c>
    </row>
    <row r="1855" spans="1:14" ht="15.75" x14ac:dyDescent="0.5">
      <c r="A1855" s="7"/>
      <c r="B1855" s="26"/>
      <c r="C1855" s="26"/>
      <c r="D1855" s="12">
        <v>11355.42</v>
      </c>
      <c r="E1855" s="13" t="s">
        <v>1835</v>
      </c>
      <c r="F1855" s="27">
        <v>44725</v>
      </c>
      <c r="G1855" s="27">
        <v>44690</v>
      </c>
      <c r="H1855" s="14">
        <v>5539675.8399999999</v>
      </c>
      <c r="I1855" s="15">
        <v>1</v>
      </c>
      <c r="J1855" s="13" t="s">
        <v>330</v>
      </c>
      <c r="K1855" s="36">
        <f>D1855*VLOOKUP(L1855,Assumptions!$B$5:$C$11,2,FALSE)</f>
        <v>389.490906</v>
      </c>
      <c r="L1855" s="39" t="s">
        <v>4889</v>
      </c>
      <c r="M1855" s="46">
        <f>DATE(YEAR(F1855),MONTH(F1855),1)</f>
        <v>44713</v>
      </c>
      <c r="N1855" s="47" t="str">
        <f>IF(B1855="",N1854,B1855)</f>
        <v>Bellweather Advisors AG</v>
      </c>
    </row>
    <row r="1856" spans="1:14" ht="15.75" x14ac:dyDescent="0.5">
      <c r="A1856" s="7"/>
      <c r="B1856" s="26"/>
      <c r="C1856" s="26"/>
      <c r="D1856" s="12">
        <v>16205.04</v>
      </c>
      <c r="E1856" s="13" t="s">
        <v>1844</v>
      </c>
      <c r="F1856" s="27">
        <v>44725</v>
      </c>
      <c r="G1856" s="27">
        <v>44690</v>
      </c>
      <c r="H1856" s="14">
        <v>5084599.2699999996</v>
      </c>
      <c r="I1856" s="15">
        <v>2</v>
      </c>
      <c r="J1856" s="13" t="s">
        <v>311</v>
      </c>
      <c r="K1856" s="36">
        <f>D1856*VLOOKUP(L1856,Assumptions!$B$5:$C$11,2,FALSE)</f>
        <v>555.83287199999995</v>
      </c>
      <c r="L1856" s="39" t="s">
        <v>4889</v>
      </c>
      <c r="M1856" s="46">
        <f>DATE(YEAR(F1856),MONTH(F1856),1)</f>
        <v>44713</v>
      </c>
      <c r="N1856" s="47" t="str">
        <f>IF(B1856="",N1855,B1856)</f>
        <v>Bellweather Advisors AG</v>
      </c>
    </row>
    <row r="1857" spans="1:14" ht="15.75" x14ac:dyDescent="0.5">
      <c r="A1857" s="7"/>
      <c r="B1857" s="26"/>
      <c r="C1857" s="26"/>
      <c r="D1857" s="12">
        <v>801073.64</v>
      </c>
      <c r="E1857" s="13" t="s">
        <v>1845</v>
      </c>
      <c r="F1857" s="27">
        <v>45124</v>
      </c>
      <c r="G1857" s="27">
        <v>44833</v>
      </c>
      <c r="H1857" s="14">
        <v>6897620.7800000003</v>
      </c>
      <c r="I1857" s="15">
        <v>90</v>
      </c>
      <c r="J1857" s="13" t="s">
        <v>300</v>
      </c>
      <c r="K1857" s="36">
        <f>D1857*VLOOKUP(L1857,Assumptions!$B$5:$C$11,2,FALSE)</f>
        <v>27476.825851999998</v>
      </c>
      <c r="L1857" s="39" t="s">
        <v>4889</v>
      </c>
      <c r="M1857" s="46">
        <f>DATE(YEAR(F1857),MONTH(F1857),1)</f>
        <v>45108</v>
      </c>
      <c r="N1857" s="47" t="str">
        <f>IF(B1857="",N1856,B1857)</f>
        <v>Bellweather Advisors AG</v>
      </c>
    </row>
    <row r="1858" spans="1:14" ht="15.75" x14ac:dyDescent="0.5">
      <c r="A1858" s="7"/>
      <c r="B1858" s="26"/>
      <c r="C1858" s="26"/>
      <c r="D1858" s="12">
        <v>818499.45</v>
      </c>
      <c r="E1858" s="13" t="s">
        <v>1846</v>
      </c>
      <c r="F1858" s="27">
        <v>45124</v>
      </c>
      <c r="G1858" s="27">
        <v>44833</v>
      </c>
      <c r="H1858" s="14">
        <v>7250346.54</v>
      </c>
      <c r="I1858" s="15">
        <v>50</v>
      </c>
      <c r="J1858" s="13" t="s">
        <v>330</v>
      </c>
      <c r="K1858" s="36">
        <f>D1858*VLOOKUP(L1858,Assumptions!$B$5:$C$11,2,FALSE)</f>
        <v>28074.531134999997</v>
      </c>
      <c r="L1858" s="39" t="s">
        <v>4889</v>
      </c>
      <c r="M1858" s="46">
        <f>DATE(YEAR(F1858),MONTH(F1858),1)</f>
        <v>45108</v>
      </c>
      <c r="N1858" s="47" t="str">
        <f>IF(B1858="",N1857,B1858)</f>
        <v>Bellweather Advisors AG</v>
      </c>
    </row>
    <row r="1859" spans="1:14" ht="15.75" x14ac:dyDescent="0.5">
      <c r="A1859" s="7"/>
      <c r="B1859" s="26"/>
      <c r="C1859" s="26"/>
      <c r="D1859" s="12">
        <v>924334.7</v>
      </c>
      <c r="E1859" s="13" t="s">
        <v>1847</v>
      </c>
      <c r="F1859" s="27">
        <v>45124</v>
      </c>
      <c r="G1859" s="27">
        <v>44833</v>
      </c>
      <c r="H1859" s="14">
        <v>7121916.0099999998</v>
      </c>
      <c r="I1859" s="15">
        <v>491</v>
      </c>
      <c r="J1859" s="13" t="s">
        <v>301</v>
      </c>
      <c r="K1859" s="36">
        <f>D1859*VLOOKUP(L1859,Assumptions!$B$5:$C$11,2,FALSE)</f>
        <v>31704.680209999995</v>
      </c>
      <c r="L1859" s="39" t="s">
        <v>4889</v>
      </c>
      <c r="M1859" s="46">
        <f>DATE(YEAR(F1859),MONTH(F1859),1)</f>
        <v>45108</v>
      </c>
      <c r="N1859" s="47" t="str">
        <f>IF(B1859="",N1858,B1859)</f>
        <v>Bellweather Advisors AG</v>
      </c>
    </row>
    <row r="1860" spans="1:14" ht="15.75" x14ac:dyDescent="0.5">
      <c r="A1860" s="7"/>
      <c r="B1860" s="26"/>
      <c r="C1860" s="26"/>
      <c r="D1860" s="12">
        <v>809564.39</v>
      </c>
      <c r="E1860" s="13" t="s">
        <v>1848</v>
      </c>
      <c r="F1860" s="27">
        <v>45124</v>
      </c>
      <c r="G1860" s="27">
        <v>44833</v>
      </c>
      <c r="H1860" s="14">
        <v>6701999.25</v>
      </c>
      <c r="I1860" s="15">
        <v>387</v>
      </c>
      <c r="J1860" s="13" t="s">
        <v>331</v>
      </c>
      <c r="K1860" s="36">
        <f>D1860*VLOOKUP(L1860,Assumptions!$B$5:$C$11,2,FALSE)</f>
        <v>27768.058577</v>
      </c>
      <c r="L1860" s="39" t="s">
        <v>4889</v>
      </c>
      <c r="M1860" s="46">
        <f>DATE(YEAR(F1860),MONTH(F1860),1)</f>
        <v>45108</v>
      </c>
      <c r="N1860" s="47" t="str">
        <f>IF(B1860="",N1859,B1860)</f>
        <v>Bellweather Advisors AG</v>
      </c>
    </row>
    <row r="1861" spans="1:14" ht="15.75" x14ac:dyDescent="0.5">
      <c r="A1861" s="7"/>
      <c r="B1861" s="26"/>
      <c r="C1861" s="26"/>
      <c r="D1861" s="12">
        <v>686979.31</v>
      </c>
      <c r="E1861" s="13" t="s">
        <v>1849</v>
      </c>
      <c r="F1861" s="27">
        <v>45124</v>
      </c>
      <c r="G1861" s="27">
        <v>44833</v>
      </c>
      <c r="H1861" s="14">
        <v>7060748.9400000004</v>
      </c>
      <c r="I1861" s="15">
        <v>491</v>
      </c>
      <c r="J1861" s="13" t="s">
        <v>319</v>
      </c>
      <c r="K1861" s="36">
        <f>D1861*VLOOKUP(L1861,Assumptions!$B$5:$C$11,2,FALSE)</f>
        <v>23563.390332999999</v>
      </c>
      <c r="L1861" s="39" t="s">
        <v>4889</v>
      </c>
      <c r="M1861" s="46">
        <f>DATE(YEAR(F1861),MONTH(F1861),1)</f>
        <v>45108</v>
      </c>
      <c r="N1861" s="47" t="str">
        <f>IF(B1861="",N1860,B1861)</f>
        <v>Bellweather Advisors AG</v>
      </c>
    </row>
    <row r="1862" spans="1:14" ht="15.75" x14ac:dyDescent="0.5">
      <c r="A1862" s="7"/>
      <c r="B1862" s="26"/>
      <c r="C1862" s="26"/>
      <c r="D1862" s="12">
        <v>899183.5</v>
      </c>
      <c r="E1862" s="13" t="s">
        <v>1850</v>
      </c>
      <c r="F1862" s="27">
        <v>45124</v>
      </c>
      <c r="G1862" s="27">
        <v>44833</v>
      </c>
      <c r="H1862" s="14">
        <v>7246172.3899999997</v>
      </c>
      <c r="I1862" s="15">
        <v>491</v>
      </c>
      <c r="J1862" s="13" t="s">
        <v>321</v>
      </c>
      <c r="K1862" s="36">
        <f>D1862*VLOOKUP(L1862,Assumptions!$B$5:$C$11,2,FALSE)</f>
        <v>30841.994049999998</v>
      </c>
      <c r="L1862" s="39" t="s">
        <v>4889</v>
      </c>
      <c r="M1862" s="46">
        <f>DATE(YEAR(F1862),MONTH(F1862),1)</f>
        <v>45108</v>
      </c>
      <c r="N1862" s="47" t="str">
        <f>IF(B1862="",N1861,B1862)</f>
        <v>Bellweather Advisors AG</v>
      </c>
    </row>
    <row r="1863" spans="1:14" ht="15.75" x14ac:dyDescent="0.5">
      <c r="A1863" s="7"/>
      <c r="B1863" s="26"/>
      <c r="C1863" s="26"/>
      <c r="D1863" s="12">
        <v>649633.39</v>
      </c>
      <c r="E1863" s="13" t="s">
        <v>1851</v>
      </c>
      <c r="F1863" s="27">
        <v>45124</v>
      </c>
      <c r="G1863" s="27">
        <v>44833</v>
      </c>
      <c r="H1863" s="14">
        <v>5998885.3099999996</v>
      </c>
      <c r="I1863" s="15">
        <v>6</v>
      </c>
      <c r="J1863" s="13" t="s">
        <v>355</v>
      </c>
      <c r="K1863" s="36">
        <f>D1863*VLOOKUP(L1863,Assumptions!$B$5:$C$11,2,FALSE)</f>
        <v>22282.425276999998</v>
      </c>
      <c r="L1863" s="39" t="s">
        <v>4889</v>
      </c>
      <c r="M1863" s="46">
        <f>DATE(YEAR(F1863),MONTH(F1863),1)</f>
        <v>45108</v>
      </c>
      <c r="N1863" s="47" t="str">
        <f>IF(B1863="",N1862,B1863)</f>
        <v>Bellweather Advisors AG</v>
      </c>
    </row>
    <row r="1864" spans="1:14" ht="15.75" x14ac:dyDescent="0.5">
      <c r="A1864" s="7"/>
      <c r="B1864" s="26"/>
      <c r="C1864" s="26"/>
      <c r="D1864" s="12">
        <v>935442.65</v>
      </c>
      <c r="E1864" s="13" t="s">
        <v>1852</v>
      </c>
      <c r="F1864" s="27">
        <v>45124</v>
      </c>
      <c r="G1864" s="27">
        <v>44833</v>
      </c>
      <c r="H1864" s="14">
        <v>6376318.7300000004</v>
      </c>
      <c r="I1864" s="15">
        <v>1</v>
      </c>
      <c r="J1864" s="13" t="s">
        <v>310</v>
      </c>
      <c r="K1864" s="36">
        <f>D1864*VLOOKUP(L1864,Assumptions!$B$5:$C$11,2,FALSE)</f>
        <v>32085.682894999998</v>
      </c>
      <c r="L1864" s="39" t="s">
        <v>4889</v>
      </c>
      <c r="M1864" s="46">
        <f>DATE(YEAR(F1864),MONTH(F1864),1)</f>
        <v>45108</v>
      </c>
      <c r="N1864" s="47" t="str">
        <f>IF(B1864="",N1863,B1864)</f>
        <v>Bellweather Advisors AG</v>
      </c>
    </row>
    <row r="1865" spans="1:14" ht="15.75" x14ac:dyDescent="0.5">
      <c r="A1865" s="7"/>
      <c r="B1865" s="26"/>
      <c r="C1865" s="26"/>
      <c r="D1865" s="12">
        <v>707568.93</v>
      </c>
      <c r="E1865" s="13" t="s">
        <v>1853</v>
      </c>
      <c r="F1865" s="27">
        <v>45124</v>
      </c>
      <c r="G1865" s="27">
        <v>44833</v>
      </c>
      <c r="H1865" s="14">
        <v>7271422.2199999997</v>
      </c>
      <c r="I1865" s="15">
        <v>1</v>
      </c>
      <c r="J1865" s="13" t="s">
        <v>311</v>
      </c>
      <c r="K1865" s="36">
        <f>D1865*VLOOKUP(L1865,Assumptions!$B$5:$C$11,2,FALSE)</f>
        <v>24269.614299000001</v>
      </c>
      <c r="L1865" s="39" t="s">
        <v>4889</v>
      </c>
      <c r="M1865" s="46">
        <f>DATE(YEAR(F1865),MONTH(F1865),1)</f>
        <v>45108</v>
      </c>
      <c r="N1865" s="47" t="str">
        <f>IF(B1865="",N1864,B1865)</f>
        <v>Bellweather Advisors AG</v>
      </c>
    </row>
    <row r="1866" spans="1:14" ht="15.75" x14ac:dyDescent="0.5">
      <c r="A1866" s="7"/>
      <c r="B1866" s="26"/>
      <c r="C1866" s="26"/>
      <c r="D1866" s="12">
        <v>602890.34</v>
      </c>
      <c r="E1866" s="13" t="s">
        <v>1854</v>
      </c>
      <c r="F1866" s="27">
        <v>45124</v>
      </c>
      <c r="G1866" s="27">
        <v>44833</v>
      </c>
      <c r="H1866" s="14">
        <v>6934772.2999999998</v>
      </c>
      <c r="I1866" s="15">
        <v>1</v>
      </c>
      <c r="J1866" s="13" t="s">
        <v>309</v>
      </c>
      <c r="K1866" s="36">
        <f>D1866*VLOOKUP(L1866,Assumptions!$B$5:$C$11,2,FALSE)</f>
        <v>20679.138661999998</v>
      </c>
      <c r="L1866" s="39" t="s">
        <v>4889</v>
      </c>
      <c r="M1866" s="46">
        <f>DATE(YEAR(F1866),MONTH(F1866),1)</f>
        <v>45108</v>
      </c>
      <c r="N1866" s="47" t="str">
        <f>IF(B1866="",N1865,B1866)</f>
        <v>Bellweather Advisors AG</v>
      </c>
    </row>
    <row r="1867" spans="1:14" ht="15.75" x14ac:dyDescent="0.5">
      <c r="A1867" s="7"/>
      <c r="B1867" s="26"/>
      <c r="C1867" s="26"/>
      <c r="D1867" s="12">
        <v>676504.96</v>
      </c>
      <c r="E1867" s="13" t="s">
        <v>1855</v>
      </c>
      <c r="F1867" s="27">
        <v>45124</v>
      </c>
      <c r="G1867" s="27">
        <v>44833</v>
      </c>
      <c r="H1867" s="14">
        <v>6252315.1299999999</v>
      </c>
      <c r="I1867" s="15">
        <v>1</v>
      </c>
      <c r="J1867" s="13" t="s">
        <v>318</v>
      </c>
      <c r="K1867" s="36">
        <f>D1867*VLOOKUP(L1867,Assumptions!$B$5:$C$11,2,FALSE)</f>
        <v>23204.120127999995</v>
      </c>
      <c r="L1867" s="39" t="s">
        <v>4889</v>
      </c>
      <c r="M1867" s="46">
        <f>DATE(YEAR(F1867),MONTH(F1867),1)</f>
        <v>45108</v>
      </c>
      <c r="N1867" s="47" t="str">
        <f>IF(B1867="",N1866,B1867)</f>
        <v>Bellweather Advisors AG</v>
      </c>
    </row>
    <row r="1868" spans="1:14" ht="15.75" x14ac:dyDescent="0.5">
      <c r="A1868" s="7"/>
      <c r="B1868" s="26"/>
      <c r="C1868" s="26"/>
      <c r="D1868" s="12">
        <v>128227.92</v>
      </c>
      <c r="E1868" s="13" t="s">
        <v>1845</v>
      </c>
      <c r="F1868" s="27">
        <v>45126</v>
      </c>
      <c r="G1868" s="27">
        <v>44833</v>
      </c>
      <c r="H1868" s="14">
        <v>4983407.1399999997</v>
      </c>
      <c r="I1868" s="15">
        <v>24</v>
      </c>
      <c r="J1868" s="13" t="s">
        <v>300</v>
      </c>
      <c r="K1868" s="36">
        <f>D1868*VLOOKUP(L1868,Assumptions!$B$5:$C$11,2,FALSE)</f>
        <v>4398.2176559999998</v>
      </c>
      <c r="L1868" s="39" t="s">
        <v>4889</v>
      </c>
      <c r="M1868" s="46">
        <f>DATE(YEAR(F1868),MONTH(F1868),1)</f>
        <v>45108</v>
      </c>
      <c r="N1868" s="47" t="str">
        <f>IF(B1868="",N1867,B1868)</f>
        <v>Bellweather Advisors AG</v>
      </c>
    </row>
    <row r="1869" spans="1:14" ht="15.75" x14ac:dyDescent="0.5">
      <c r="A1869" s="7"/>
      <c r="B1869" s="26"/>
      <c r="C1869" s="26"/>
      <c r="D1869" s="12">
        <v>60237.08</v>
      </c>
      <c r="E1869" s="13" t="s">
        <v>1856</v>
      </c>
      <c r="F1869" s="27">
        <v>45078</v>
      </c>
      <c r="G1869" s="27">
        <v>44907</v>
      </c>
      <c r="H1869" s="14">
        <v>6061035.71</v>
      </c>
      <c r="I1869" s="15">
        <v>1</v>
      </c>
      <c r="J1869" s="13" t="s">
        <v>304</v>
      </c>
      <c r="K1869" s="36">
        <f>D1869*VLOOKUP(L1869,Assumptions!$B$5:$C$11,2,FALSE)</f>
        <v>2066.131844</v>
      </c>
      <c r="L1869" s="39" t="s">
        <v>4889</v>
      </c>
      <c r="M1869" s="46">
        <f>DATE(YEAR(F1869),MONTH(F1869),1)</f>
        <v>45078</v>
      </c>
      <c r="N1869" s="47" t="str">
        <f>IF(B1869="",N1868,B1869)</f>
        <v>Bellweather Advisors AG</v>
      </c>
    </row>
    <row r="1870" spans="1:14" ht="15.75" x14ac:dyDescent="0.5">
      <c r="A1870" s="7"/>
      <c r="B1870" s="26"/>
      <c r="C1870" s="26"/>
      <c r="D1870" s="12">
        <v>67715.19</v>
      </c>
      <c r="E1870" s="13" t="s">
        <v>1857</v>
      </c>
      <c r="F1870" s="27">
        <v>45078</v>
      </c>
      <c r="G1870" s="27">
        <v>44907</v>
      </c>
      <c r="H1870" s="14">
        <v>6540901.0099999998</v>
      </c>
      <c r="I1870" s="15">
        <v>2700</v>
      </c>
      <c r="J1870" s="13" t="s">
        <v>305</v>
      </c>
      <c r="K1870" s="36">
        <f>D1870*VLOOKUP(L1870,Assumptions!$B$5:$C$11,2,FALSE)</f>
        <v>2322.6310169999997</v>
      </c>
      <c r="L1870" s="39" t="s">
        <v>4889</v>
      </c>
      <c r="M1870" s="46">
        <f>DATE(YEAR(F1870),MONTH(F1870),1)</f>
        <v>45078</v>
      </c>
      <c r="N1870" s="47" t="str">
        <f>IF(B1870="",N1869,B1870)</f>
        <v>Bellweather Advisors AG</v>
      </c>
    </row>
    <row r="1871" spans="1:14" ht="15.75" x14ac:dyDescent="0.5">
      <c r="A1871" s="7"/>
      <c r="B1871" s="26"/>
      <c r="C1871" s="26"/>
      <c r="D1871" s="12">
        <v>65857.17</v>
      </c>
      <c r="E1871" s="13" t="s">
        <v>1858</v>
      </c>
      <c r="F1871" s="27">
        <v>45078</v>
      </c>
      <c r="G1871" s="27">
        <v>44907</v>
      </c>
      <c r="H1871" s="14">
        <v>6710650.4500000002</v>
      </c>
      <c r="I1871" s="15">
        <v>1</v>
      </c>
      <c r="J1871" s="13" t="s">
        <v>301</v>
      </c>
      <c r="K1871" s="36">
        <f>D1871*VLOOKUP(L1871,Assumptions!$B$5:$C$11,2,FALSE)</f>
        <v>2258.9009309999997</v>
      </c>
      <c r="L1871" s="39" t="s">
        <v>4889</v>
      </c>
      <c r="M1871" s="46">
        <f>DATE(YEAR(F1871),MONTH(F1871),1)</f>
        <v>45078</v>
      </c>
      <c r="N1871" s="47" t="str">
        <f>IF(B1871="",N1870,B1871)</f>
        <v>Bellweather Advisors AG</v>
      </c>
    </row>
    <row r="1872" spans="1:14" ht="15.75" x14ac:dyDescent="0.5">
      <c r="A1872" s="7"/>
      <c r="B1872" s="26"/>
      <c r="C1872" s="26"/>
      <c r="D1872" s="12">
        <v>82653.7</v>
      </c>
      <c r="E1872" s="13" t="s">
        <v>1857</v>
      </c>
      <c r="F1872" s="27">
        <v>45078</v>
      </c>
      <c r="G1872" s="27">
        <v>44907</v>
      </c>
      <c r="H1872" s="14">
        <v>5149580.04</v>
      </c>
      <c r="I1872" s="15">
        <v>2200</v>
      </c>
      <c r="J1872" s="13" t="s">
        <v>305</v>
      </c>
      <c r="K1872" s="36">
        <f>D1872*VLOOKUP(L1872,Assumptions!$B$5:$C$11,2,FALSE)</f>
        <v>2835.0219099999995</v>
      </c>
      <c r="L1872" s="39" t="s">
        <v>4889</v>
      </c>
      <c r="M1872" s="46">
        <f>DATE(YEAR(F1872),MONTH(F1872),1)</f>
        <v>45078</v>
      </c>
      <c r="N1872" s="47" t="str">
        <f>IF(B1872="",N1871,B1872)</f>
        <v>Bellweather Advisors AG</v>
      </c>
    </row>
    <row r="1873" spans="1:14" ht="15.75" x14ac:dyDescent="0.5">
      <c r="A1873" s="7"/>
      <c r="B1873" s="26"/>
      <c r="C1873" s="26"/>
      <c r="D1873" s="12">
        <v>85710.45</v>
      </c>
      <c r="E1873" s="13" t="s">
        <v>1856</v>
      </c>
      <c r="F1873" s="27">
        <v>45078</v>
      </c>
      <c r="G1873" s="27">
        <v>44907</v>
      </c>
      <c r="H1873" s="14">
        <v>6315885.8899999997</v>
      </c>
      <c r="I1873" s="15">
        <v>1</v>
      </c>
      <c r="J1873" s="13" t="s">
        <v>304</v>
      </c>
      <c r="K1873" s="36">
        <f>D1873*VLOOKUP(L1873,Assumptions!$B$5:$C$11,2,FALSE)</f>
        <v>2939.8684349999999</v>
      </c>
      <c r="L1873" s="39" t="s">
        <v>4889</v>
      </c>
      <c r="M1873" s="46">
        <f>DATE(YEAR(F1873),MONTH(F1873),1)</f>
        <v>45078</v>
      </c>
      <c r="N1873" s="47" t="str">
        <f>IF(B1873="",N1872,B1873)</f>
        <v>Bellweather Advisors AG</v>
      </c>
    </row>
    <row r="1874" spans="1:14" ht="15.75" x14ac:dyDescent="0.5">
      <c r="A1874" s="7"/>
      <c r="B1874" s="26"/>
      <c r="C1874" s="26"/>
      <c r="D1874" s="12">
        <v>104326.92</v>
      </c>
      <c r="E1874" s="13" t="s">
        <v>1859</v>
      </c>
      <c r="F1874" s="27">
        <v>45078</v>
      </c>
      <c r="G1874" s="27">
        <v>44907</v>
      </c>
      <c r="H1874" s="14">
        <v>5872528.1699999999</v>
      </c>
      <c r="I1874" s="15">
        <v>1.5</v>
      </c>
      <c r="J1874" s="13" t="s">
        <v>352</v>
      </c>
      <c r="K1874" s="36">
        <f>D1874*VLOOKUP(L1874,Assumptions!$B$5:$C$11,2,FALSE)</f>
        <v>3578.4133559999996</v>
      </c>
      <c r="L1874" s="39" t="s">
        <v>4889</v>
      </c>
      <c r="M1874" s="46">
        <f>DATE(YEAR(F1874),MONTH(F1874),1)</f>
        <v>45078</v>
      </c>
      <c r="N1874" s="47" t="str">
        <f>IF(B1874="",N1873,B1874)</f>
        <v>Bellweather Advisors AG</v>
      </c>
    </row>
    <row r="1875" spans="1:14" ht="15.75" x14ac:dyDescent="0.5">
      <c r="A1875" s="7"/>
      <c r="B1875" s="26"/>
      <c r="C1875" s="26"/>
      <c r="D1875" s="12">
        <v>38241.699999999997</v>
      </c>
      <c r="E1875" s="13" t="s">
        <v>1860</v>
      </c>
      <c r="F1875" s="27">
        <v>44927</v>
      </c>
      <c r="G1875" s="27">
        <v>44908</v>
      </c>
      <c r="H1875" s="14">
        <v>5249128.01</v>
      </c>
      <c r="I1875" s="15">
        <v>168</v>
      </c>
      <c r="J1875" s="13" t="s">
        <v>356</v>
      </c>
      <c r="K1875" s="36">
        <f>D1875*VLOOKUP(L1875,Assumptions!$B$5:$C$11,2,FALSE)</f>
        <v>1311.6903099999997</v>
      </c>
      <c r="L1875" s="39" t="s">
        <v>4889</v>
      </c>
      <c r="M1875" s="46">
        <f>DATE(YEAR(F1875),MONTH(F1875),1)</f>
        <v>44927</v>
      </c>
      <c r="N1875" s="47" t="str">
        <f>IF(B1875="",N1874,B1875)</f>
        <v>Bellweather Advisors AG</v>
      </c>
    </row>
    <row r="1876" spans="1:14" ht="15.75" x14ac:dyDescent="0.5">
      <c r="A1876" s="7"/>
      <c r="B1876" s="26"/>
      <c r="C1876" s="26"/>
      <c r="D1876" s="12">
        <v>54516.19</v>
      </c>
      <c r="E1876" s="13" t="s">
        <v>1861</v>
      </c>
      <c r="F1876" s="27">
        <v>44958</v>
      </c>
      <c r="G1876" s="27">
        <v>44908</v>
      </c>
      <c r="H1876" s="14">
        <v>7575235.6399999997</v>
      </c>
      <c r="I1876" s="15">
        <v>161</v>
      </c>
      <c r="J1876" s="13" t="s">
        <v>356</v>
      </c>
      <c r="K1876" s="36">
        <f>D1876*VLOOKUP(L1876,Assumptions!$B$5:$C$11,2,FALSE)</f>
        <v>1869.905317</v>
      </c>
      <c r="L1876" s="39" t="s">
        <v>4889</v>
      </c>
      <c r="M1876" s="46">
        <f>DATE(YEAR(F1876),MONTH(F1876),1)</f>
        <v>44958</v>
      </c>
      <c r="N1876" s="47" t="str">
        <f>IF(B1876="",N1875,B1876)</f>
        <v>Bellweather Advisors AG</v>
      </c>
    </row>
    <row r="1877" spans="1:14" ht="15.75" x14ac:dyDescent="0.5">
      <c r="A1877" s="7"/>
      <c r="B1877" s="26"/>
      <c r="C1877" s="26"/>
      <c r="D1877" s="12">
        <v>52569.62</v>
      </c>
      <c r="E1877" s="13" t="s">
        <v>1862</v>
      </c>
      <c r="F1877" s="27">
        <v>45016</v>
      </c>
      <c r="G1877" s="27">
        <v>44908</v>
      </c>
      <c r="H1877" s="14">
        <v>6635918.3300000001</v>
      </c>
      <c r="I1877" s="15">
        <v>189</v>
      </c>
      <c r="J1877" s="13" t="s">
        <v>356</v>
      </c>
      <c r="K1877" s="36">
        <f>D1877*VLOOKUP(L1877,Assumptions!$B$5:$C$11,2,FALSE)</f>
        <v>1803.137966</v>
      </c>
      <c r="L1877" s="39" t="s">
        <v>4889</v>
      </c>
      <c r="M1877" s="46">
        <f>DATE(YEAR(F1877),MONTH(F1877),1)</f>
        <v>44986</v>
      </c>
      <c r="N1877" s="47" t="str">
        <f>IF(B1877="",N1876,B1877)</f>
        <v>Bellweather Advisors AG</v>
      </c>
    </row>
    <row r="1878" spans="1:14" ht="15.75" x14ac:dyDescent="0.5">
      <c r="A1878" s="7"/>
      <c r="B1878" s="26"/>
      <c r="C1878" s="26"/>
      <c r="D1878" s="12">
        <v>45090.77</v>
      </c>
      <c r="E1878" s="13" t="s">
        <v>1863</v>
      </c>
      <c r="F1878" s="27">
        <v>45046</v>
      </c>
      <c r="G1878" s="27">
        <v>44908</v>
      </c>
      <c r="H1878" s="14">
        <v>5317327.1399999997</v>
      </c>
      <c r="I1878" s="15">
        <v>168</v>
      </c>
      <c r="J1878" s="13" t="s">
        <v>356</v>
      </c>
      <c r="K1878" s="36">
        <f>D1878*VLOOKUP(L1878,Assumptions!$B$5:$C$11,2,FALSE)</f>
        <v>1546.6134109999998</v>
      </c>
      <c r="L1878" s="39" t="s">
        <v>4889</v>
      </c>
      <c r="M1878" s="46">
        <f>DATE(YEAR(F1878),MONTH(F1878),1)</f>
        <v>45017</v>
      </c>
      <c r="N1878" s="47" t="str">
        <f>IF(B1878="",N1877,B1878)</f>
        <v>Bellweather Advisors AG</v>
      </c>
    </row>
    <row r="1879" spans="1:14" ht="15.75" x14ac:dyDescent="0.5">
      <c r="A1879" s="7"/>
      <c r="B1879" s="26"/>
      <c r="C1879" s="26"/>
      <c r="D1879" s="12">
        <v>50821.83</v>
      </c>
      <c r="E1879" s="13" t="s">
        <v>1864</v>
      </c>
      <c r="F1879" s="27">
        <v>45047</v>
      </c>
      <c r="G1879" s="27">
        <v>44908</v>
      </c>
      <c r="H1879" s="14">
        <v>6184177.5099999998</v>
      </c>
      <c r="I1879" s="15">
        <v>182</v>
      </c>
      <c r="J1879" s="13" t="s">
        <v>356</v>
      </c>
      <c r="K1879" s="36">
        <f>D1879*VLOOKUP(L1879,Assumptions!$B$5:$C$11,2,FALSE)</f>
        <v>1743.1887689999999</v>
      </c>
      <c r="L1879" s="39" t="s">
        <v>4889</v>
      </c>
      <c r="M1879" s="46">
        <f>DATE(YEAR(F1879),MONTH(F1879),1)</f>
        <v>45047</v>
      </c>
      <c r="N1879" s="47" t="str">
        <f>IF(B1879="",N1878,B1879)</f>
        <v>Bellweather Advisors AG</v>
      </c>
    </row>
    <row r="1880" spans="1:14" ht="15.75" x14ac:dyDescent="0.5">
      <c r="A1880" s="7"/>
      <c r="B1880" s="26"/>
      <c r="C1880" s="26"/>
      <c r="D1880" s="12">
        <v>54042.81</v>
      </c>
      <c r="E1880" s="13" t="s">
        <v>1865</v>
      </c>
      <c r="F1880" s="27">
        <v>45138</v>
      </c>
      <c r="G1880" s="27">
        <v>44908</v>
      </c>
      <c r="H1880" s="14">
        <v>4935948.53</v>
      </c>
      <c r="I1880" s="15">
        <v>175</v>
      </c>
      <c r="J1880" s="13" t="s">
        <v>356</v>
      </c>
      <c r="K1880" s="36">
        <f>D1880*VLOOKUP(L1880,Assumptions!$B$5:$C$11,2,FALSE)</f>
        <v>1853.6683829999997</v>
      </c>
      <c r="L1880" s="39" t="s">
        <v>4889</v>
      </c>
      <c r="M1880" s="46">
        <f>DATE(YEAR(F1880),MONTH(F1880),1)</f>
        <v>45108</v>
      </c>
      <c r="N1880" s="47" t="str">
        <f>IF(B1880="",N1879,B1880)</f>
        <v>Bellweather Advisors AG</v>
      </c>
    </row>
    <row r="1881" spans="1:14" ht="15.75" x14ac:dyDescent="0.5">
      <c r="A1881" s="7"/>
      <c r="B1881" s="26"/>
      <c r="C1881" s="26"/>
      <c r="D1881" s="12">
        <v>46003.64</v>
      </c>
      <c r="E1881" s="13" t="s">
        <v>1866</v>
      </c>
      <c r="F1881" s="27">
        <v>45078</v>
      </c>
      <c r="G1881" s="27">
        <v>44908</v>
      </c>
      <c r="H1881" s="14">
        <v>4751666.5999999996</v>
      </c>
      <c r="I1881" s="15">
        <v>175</v>
      </c>
      <c r="J1881" s="13" t="s">
        <v>356</v>
      </c>
      <c r="K1881" s="36">
        <f>D1881*VLOOKUP(L1881,Assumptions!$B$5:$C$11,2,FALSE)</f>
        <v>1577.9248519999999</v>
      </c>
      <c r="L1881" s="39" t="s">
        <v>4889</v>
      </c>
      <c r="M1881" s="46">
        <f>DATE(YEAR(F1881),MONTH(F1881),1)</f>
        <v>45078</v>
      </c>
      <c r="N1881" s="47" t="str">
        <f>IF(B1881="",N1880,B1881)</f>
        <v>Bellweather Advisors AG</v>
      </c>
    </row>
    <row r="1882" spans="1:14" ht="15.75" x14ac:dyDescent="0.5">
      <c r="A1882" s="7"/>
      <c r="B1882" s="26"/>
      <c r="C1882" s="26"/>
      <c r="D1882" s="12">
        <v>66111.289999999994</v>
      </c>
      <c r="E1882" s="13" t="s">
        <v>1867</v>
      </c>
      <c r="F1882" s="27">
        <v>45169</v>
      </c>
      <c r="G1882" s="27">
        <v>44908</v>
      </c>
      <c r="H1882" s="14">
        <v>7379871.6900000004</v>
      </c>
      <c r="I1882" s="15">
        <v>189</v>
      </c>
      <c r="J1882" s="13" t="s">
        <v>356</v>
      </c>
      <c r="K1882" s="36">
        <f>D1882*VLOOKUP(L1882,Assumptions!$B$5:$C$11,2,FALSE)</f>
        <v>2267.6172469999997</v>
      </c>
      <c r="L1882" s="39" t="s">
        <v>4889</v>
      </c>
      <c r="M1882" s="46">
        <f>DATE(YEAR(F1882),MONTH(F1882),1)</f>
        <v>45139</v>
      </c>
      <c r="N1882" s="47" t="str">
        <f>IF(B1882="",N1881,B1882)</f>
        <v>Bellweather Advisors AG</v>
      </c>
    </row>
    <row r="1883" spans="1:14" ht="15.75" x14ac:dyDescent="0.5">
      <c r="A1883" s="7"/>
      <c r="B1883" s="26"/>
      <c r="C1883" s="26"/>
      <c r="D1883" s="12">
        <v>55569.919999999998</v>
      </c>
      <c r="E1883" s="13" t="s">
        <v>1868</v>
      </c>
      <c r="F1883" s="27">
        <v>45199</v>
      </c>
      <c r="G1883" s="27">
        <v>44908</v>
      </c>
      <c r="H1883" s="14">
        <v>6445896.71</v>
      </c>
      <c r="I1883" s="15">
        <v>168</v>
      </c>
      <c r="J1883" s="13" t="s">
        <v>356</v>
      </c>
      <c r="K1883" s="36">
        <f>D1883*VLOOKUP(L1883,Assumptions!$B$5:$C$11,2,FALSE)</f>
        <v>1906.0482559999998</v>
      </c>
      <c r="L1883" s="39" t="s">
        <v>4889</v>
      </c>
      <c r="M1883" s="46">
        <f>DATE(YEAR(F1883),MONTH(F1883),1)</f>
        <v>45170</v>
      </c>
      <c r="N1883" s="47" t="str">
        <f>IF(B1883="",N1882,B1883)</f>
        <v>Bellweather Advisors AG</v>
      </c>
    </row>
    <row r="1884" spans="1:14" ht="15.75" x14ac:dyDescent="0.5">
      <c r="A1884" s="7"/>
      <c r="B1884" s="26"/>
      <c r="C1884" s="26"/>
      <c r="D1884" s="12">
        <v>49425.79</v>
      </c>
      <c r="E1884" s="13" t="s">
        <v>1869</v>
      </c>
      <c r="F1884" s="27">
        <v>45226</v>
      </c>
      <c r="G1884" s="27">
        <v>44908</v>
      </c>
      <c r="H1884" s="14">
        <v>4839078.38</v>
      </c>
      <c r="I1884" s="15">
        <v>182</v>
      </c>
      <c r="J1884" s="13" t="s">
        <v>356</v>
      </c>
      <c r="K1884" s="36">
        <f>D1884*VLOOKUP(L1884,Assumptions!$B$5:$C$11,2,FALSE)</f>
        <v>1695.3045969999998</v>
      </c>
      <c r="L1884" s="39" t="s">
        <v>4889</v>
      </c>
      <c r="M1884" s="46">
        <f>DATE(YEAR(F1884),MONTH(F1884),1)</f>
        <v>45200</v>
      </c>
      <c r="N1884" s="47" t="str">
        <f>IF(B1884="",N1883,B1884)</f>
        <v>Bellweather Advisors AG</v>
      </c>
    </row>
    <row r="1885" spans="1:14" ht="15.75" x14ac:dyDescent="0.5">
      <c r="A1885" s="7"/>
      <c r="B1885" s="26"/>
      <c r="C1885" s="26"/>
      <c r="D1885" s="12">
        <v>54517.919999999998</v>
      </c>
      <c r="E1885" s="13" t="s">
        <v>1870</v>
      </c>
      <c r="F1885" s="27">
        <v>45231</v>
      </c>
      <c r="G1885" s="27">
        <v>44908</v>
      </c>
      <c r="H1885" s="14">
        <v>6367894.3099999996</v>
      </c>
      <c r="I1885" s="15">
        <v>165</v>
      </c>
      <c r="J1885" s="13" t="s">
        <v>356</v>
      </c>
      <c r="K1885" s="36">
        <f>D1885*VLOOKUP(L1885,Assumptions!$B$5:$C$11,2,FALSE)</f>
        <v>1869.9646559999999</v>
      </c>
      <c r="L1885" s="39" t="s">
        <v>4889</v>
      </c>
      <c r="M1885" s="46">
        <f>DATE(YEAR(F1885),MONTH(F1885),1)</f>
        <v>45231</v>
      </c>
      <c r="N1885" s="47" t="str">
        <f>IF(B1885="",N1884,B1885)</f>
        <v>Bellweather Advisors AG</v>
      </c>
    </row>
    <row r="1886" spans="1:14" ht="15.75" x14ac:dyDescent="0.5">
      <c r="A1886" s="7"/>
      <c r="B1886" s="26"/>
      <c r="C1886" s="26"/>
      <c r="D1886" s="12">
        <v>46772.71</v>
      </c>
      <c r="E1886" s="13" t="s">
        <v>1871</v>
      </c>
      <c r="F1886" s="27">
        <v>45261</v>
      </c>
      <c r="G1886" s="27">
        <v>44908</v>
      </c>
      <c r="H1886" s="14">
        <v>6610111.5599999996</v>
      </c>
      <c r="I1886" s="15">
        <v>155</v>
      </c>
      <c r="J1886" s="13" t="s">
        <v>356</v>
      </c>
      <c r="K1886" s="36">
        <f>D1886*VLOOKUP(L1886,Assumptions!$B$5:$C$11,2,FALSE)</f>
        <v>1604.3039529999999</v>
      </c>
      <c r="L1886" s="39" t="s">
        <v>4889</v>
      </c>
      <c r="M1886" s="46">
        <f>DATE(YEAR(F1886),MONTH(F1886),1)</f>
        <v>45261</v>
      </c>
      <c r="N1886" s="47" t="str">
        <f>IF(B1886="",N1885,B1886)</f>
        <v>Bellweather Advisors AG</v>
      </c>
    </row>
    <row r="1887" spans="1:14" ht="15.75" x14ac:dyDescent="0.5">
      <c r="A1887" s="7"/>
      <c r="B1887" s="26"/>
      <c r="C1887" s="26"/>
      <c r="D1887" s="12">
        <v>104851.7</v>
      </c>
      <c r="E1887" s="13" t="s">
        <v>1872</v>
      </c>
      <c r="F1887" s="27">
        <v>45142</v>
      </c>
      <c r="G1887" s="27">
        <v>44964</v>
      </c>
      <c r="H1887" s="14">
        <v>4763164.0599999996</v>
      </c>
      <c r="I1887" s="15">
        <v>15</v>
      </c>
      <c r="J1887" s="13" t="s">
        <v>300</v>
      </c>
      <c r="K1887" s="36">
        <f>D1887*VLOOKUP(L1887,Assumptions!$B$5:$C$11,2,FALSE)</f>
        <v>3596.4133099999995</v>
      </c>
      <c r="L1887" s="39" t="s">
        <v>4889</v>
      </c>
      <c r="M1887" s="46">
        <f>DATE(YEAR(F1887),MONTH(F1887),1)</f>
        <v>45139</v>
      </c>
      <c r="N1887" s="47" t="str">
        <f>IF(B1887="",N1886,B1887)</f>
        <v>Bellweather Advisors AG</v>
      </c>
    </row>
    <row r="1888" spans="1:14" ht="15.75" x14ac:dyDescent="0.5">
      <c r="A1888" s="7"/>
      <c r="B1888" s="26"/>
      <c r="C1888" s="26"/>
      <c r="D1888" s="12">
        <v>115570.24000000001</v>
      </c>
      <c r="E1888" s="13" t="s">
        <v>1873</v>
      </c>
      <c r="F1888" s="27">
        <v>45142</v>
      </c>
      <c r="G1888" s="27">
        <v>44964</v>
      </c>
      <c r="H1888" s="14">
        <v>6359383.7800000003</v>
      </c>
      <c r="I1888" s="15">
        <v>3</v>
      </c>
      <c r="J1888" s="13" t="s">
        <v>330</v>
      </c>
      <c r="K1888" s="36">
        <f>D1888*VLOOKUP(L1888,Assumptions!$B$5:$C$11,2,FALSE)</f>
        <v>3964.0592320000001</v>
      </c>
      <c r="L1888" s="39" t="s">
        <v>4889</v>
      </c>
      <c r="M1888" s="46">
        <f>DATE(YEAR(F1888),MONTH(F1888),1)</f>
        <v>45139</v>
      </c>
      <c r="N1888" s="47" t="str">
        <f>IF(B1888="",N1887,B1888)</f>
        <v>Bellweather Advisors AG</v>
      </c>
    </row>
    <row r="1889" spans="1:14" ht="15.75" x14ac:dyDescent="0.5">
      <c r="A1889" s="7"/>
      <c r="B1889" s="26"/>
      <c r="C1889" s="26"/>
      <c r="D1889" s="12">
        <v>468121.94</v>
      </c>
      <c r="E1889" s="13" t="s">
        <v>1845</v>
      </c>
      <c r="F1889" s="27">
        <v>45138</v>
      </c>
      <c r="G1889" s="27">
        <v>44978</v>
      </c>
      <c r="H1889" s="14">
        <v>5944301.6699999999</v>
      </c>
      <c r="I1889" s="15">
        <v>52</v>
      </c>
      <c r="J1889" s="13" t="s">
        <v>300</v>
      </c>
      <c r="K1889" s="36">
        <f>D1889*VLOOKUP(L1889,Assumptions!$B$5:$C$11,2,FALSE)</f>
        <v>16056.582541999998</v>
      </c>
      <c r="L1889" s="39" t="s">
        <v>4889</v>
      </c>
      <c r="M1889" s="46">
        <f>DATE(YEAR(F1889),MONTH(F1889),1)</f>
        <v>45108</v>
      </c>
      <c r="N1889" s="47" t="str">
        <f>IF(B1889="",N1888,B1889)</f>
        <v>Bellweather Advisors AG</v>
      </c>
    </row>
    <row r="1890" spans="1:14" ht="15.75" x14ac:dyDescent="0.5">
      <c r="A1890" s="7"/>
      <c r="B1890" s="26"/>
      <c r="C1890" s="26"/>
      <c r="D1890" s="12">
        <v>358373.15</v>
      </c>
      <c r="E1890" s="13" t="s">
        <v>1846</v>
      </c>
      <c r="F1890" s="27">
        <v>45138</v>
      </c>
      <c r="G1890" s="27">
        <v>44978</v>
      </c>
      <c r="H1890" s="14">
        <v>7680059.8600000003</v>
      </c>
      <c r="I1890" s="15">
        <v>18</v>
      </c>
      <c r="J1890" s="13" t="s">
        <v>330</v>
      </c>
      <c r="K1890" s="36">
        <f>D1890*VLOOKUP(L1890,Assumptions!$B$5:$C$11,2,FALSE)</f>
        <v>12292.199044999999</v>
      </c>
      <c r="L1890" s="39" t="s">
        <v>4889</v>
      </c>
      <c r="M1890" s="46">
        <f>DATE(YEAR(F1890),MONTH(F1890),1)</f>
        <v>45108</v>
      </c>
      <c r="N1890" s="47" t="str">
        <f>IF(B1890="",N1889,B1890)</f>
        <v>Bellweather Advisors AG</v>
      </c>
    </row>
    <row r="1891" spans="1:14" ht="15.75" x14ac:dyDescent="0.5">
      <c r="A1891" s="7"/>
      <c r="B1891" s="26"/>
      <c r="C1891" s="26"/>
      <c r="D1891" s="12">
        <v>385569.78</v>
      </c>
      <c r="E1891" s="13" t="s">
        <v>1847</v>
      </c>
      <c r="F1891" s="27">
        <v>45138</v>
      </c>
      <c r="G1891" s="27">
        <v>44978</v>
      </c>
      <c r="H1891" s="14">
        <v>4905880.01</v>
      </c>
      <c r="I1891" s="15">
        <v>650</v>
      </c>
      <c r="J1891" s="13" t="s">
        <v>301</v>
      </c>
      <c r="K1891" s="36">
        <f>D1891*VLOOKUP(L1891,Assumptions!$B$5:$C$11,2,FALSE)</f>
        <v>13225.043454000001</v>
      </c>
      <c r="L1891" s="39" t="s">
        <v>4889</v>
      </c>
      <c r="M1891" s="46">
        <f>DATE(YEAR(F1891),MONTH(F1891),1)</f>
        <v>45108</v>
      </c>
      <c r="N1891" s="47" t="str">
        <f>IF(B1891="",N1890,B1891)</f>
        <v>Bellweather Advisors AG</v>
      </c>
    </row>
    <row r="1892" spans="1:14" ht="15.75" x14ac:dyDescent="0.5">
      <c r="A1892" s="7"/>
      <c r="B1892" s="26"/>
      <c r="C1892" s="26"/>
      <c r="D1892" s="12">
        <v>521087.41</v>
      </c>
      <c r="E1892" s="13" t="s">
        <v>1874</v>
      </c>
      <c r="F1892" s="27">
        <v>45138</v>
      </c>
      <c r="G1892" s="27">
        <v>44978</v>
      </c>
      <c r="H1892" s="14">
        <v>6478163.9500000002</v>
      </c>
      <c r="I1892" s="15">
        <v>650</v>
      </c>
      <c r="J1892" s="13" t="s">
        <v>333</v>
      </c>
      <c r="K1892" s="36">
        <f>D1892*VLOOKUP(L1892,Assumptions!$B$5:$C$11,2,FALSE)</f>
        <v>17873.298162999996</v>
      </c>
      <c r="L1892" s="39" t="s">
        <v>4889</v>
      </c>
      <c r="M1892" s="46">
        <f>DATE(YEAR(F1892),MONTH(F1892),1)</f>
        <v>45108</v>
      </c>
      <c r="N1892" s="47" t="str">
        <f>IF(B1892="",N1891,B1892)</f>
        <v>Bellweather Advisors AG</v>
      </c>
    </row>
    <row r="1893" spans="1:14" ht="15.75" x14ac:dyDescent="0.5">
      <c r="A1893" s="7"/>
      <c r="B1893" s="26"/>
      <c r="C1893" s="26"/>
      <c r="D1893" s="12">
        <v>389190.87</v>
      </c>
      <c r="E1893" s="13" t="s">
        <v>1875</v>
      </c>
      <c r="F1893" s="27">
        <v>45138</v>
      </c>
      <c r="G1893" s="27">
        <v>44978</v>
      </c>
      <c r="H1893" s="14">
        <v>5551609.0099999998</v>
      </c>
      <c r="I1893" s="15">
        <v>650</v>
      </c>
      <c r="J1893" s="13" t="s">
        <v>322</v>
      </c>
      <c r="K1893" s="36">
        <f>D1893*VLOOKUP(L1893,Assumptions!$B$5:$C$11,2,FALSE)</f>
        <v>13349.246840999998</v>
      </c>
      <c r="L1893" s="39" t="s">
        <v>4889</v>
      </c>
      <c r="M1893" s="46">
        <f>DATE(YEAR(F1893),MONTH(F1893),1)</f>
        <v>45108</v>
      </c>
      <c r="N1893" s="47" t="str">
        <f>IF(B1893="",N1892,B1893)</f>
        <v>Bellweather Advisors AG</v>
      </c>
    </row>
    <row r="1894" spans="1:14" ht="15.75" x14ac:dyDescent="0.5">
      <c r="A1894" s="7"/>
      <c r="B1894" s="26"/>
      <c r="C1894" s="26"/>
      <c r="D1894" s="12">
        <v>494070</v>
      </c>
      <c r="E1894" s="13" t="s">
        <v>1876</v>
      </c>
      <c r="F1894" s="27">
        <v>45138</v>
      </c>
      <c r="G1894" s="27">
        <v>44978</v>
      </c>
      <c r="H1894" s="14">
        <v>6155231.4800000004</v>
      </c>
      <c r="I1894" s="15">
        <v>650</v>
      </c>
      <c r="J1894" s="13" t="s">
        <v>336</v>
      </c>
      <c r="K1894" s="36">
        <f>D1894*VLOOKUP(L1894,Assumptions!$B$5:$C$11,2,FALSE)</f>
        <v>16946.600999999999</v>
      </c>
      <c r="L1894" s="39" t="s">
        <v>4889</v>
      </c>
      <c r="M1894" s="46">
        <f>DATE(YEAR(F1894),MONTH(F1894),1)</f>
        <v>45108</v>
      </c>
      <c r="N1894" s="47" t="str">
        <f>IF(B1894="",N1893,B1894)</f>
        <v>Bellweather Advisors AG</v>
      </c>
    </row>
    <row r="1895" spans="1:14" ht="15.75" x14ac:dyDescent="0.5">
      <c r="A1895" s="7"/>
      <c r="B1895" s="26"/>
      <c r="C1895" s="26"/>
      <c r="D1895" s="12">
        <v>435495.88</v>
      </c>
      <c r="E1895" s="13" t="s">
        <v>1877</v>
      </c>
      <c r="F1895" s="27">
        <v>45138</v>
      </c>
      <c r="G1895" s="27">
        <v>44978</v>
      </c>
      <c r="H1895" s="14">
        <v>5199560.51</v>
      </c>
      <c r="I1895" s="15">
        <v>6</v>
      </c>
      <c r="J1895" s="13" t="s">
        <v>307</v>
      </c>
      <c r="K1895" s="36">
        <f>D1895*VLOOKUP(L1895,Assumptions!$B$5:$C$11,2,FALSE)</f>
        <v>14937.508683999999</v>
      </c>
      <c r="L1895" s="39" t="s">
        <v>4889</v>
      </c>
      <c r="M1895" s="46">
        <f>DATE(YEAR(F1895),MONTH(F1895),1)</f>
        <v>45108</v>
      </c>
      <c r="N1895" s="47" t="str">
        <f>IF(B1895="",N1894,B1895)</f>
        <v>Bellweather Advisors AG</v>
      </c>
    </row>
    <row r="1896" spans="1:14" ht="15.75" x14ac:dyDescent="0.5">
      <c r="A1896" s="7"/>
      <c r="B1896" s="26"/>
      <c r="C1896" s="26"/>
      <c r="D1896" s="12">
        <v>437949.28</v>
      </c>
      <c r="E1896" s="13" t="s">
        <v>1853</v>
      </c>
      <c r="F1896" s="27">
        <v>45138</v>
      </c>
      <c r="G1896" s="27">
        <v>44978</v>
      </c>
      <c r="H1896" s="14">
        <v>7321612.3600000003</v>
      </c>
      <c r="I1896" s="15">
        <v>1</v>
      </c>
      <c r="J1896" s="13" t="s">
        <v>311</v>
      </c>
      <c r="K1896" s="36">
        <f>D1896*VLOOKUP(L1896,Assumptions!$B$5:$C$11,2,FALSE)</f>
        <v>15021.660303999999</v>
      </c>
      <c r="L1896" s="39" t="s">
        <v>4889</v>
      </c>
      <c r="M1896" s="46">
        <f>DATE(YEAR(F1896),MONTH(F1896),1)</f>
        <v>45108</v>
      </c>
      <c r="N1896" s="47" t="str">
        <f>IF(B1896="",N1895,B1896)</f>
        <v>Bellweather Advisors AG</v>
      </c>
    </row>
    <row r="1897" spans="1:14" ht="15.75" x14ac:dyDescent="0.5">
      <c r="A1897" s="7"/>
      <c r="B1897" s="26"/>
      <c r="C1897" s="26"/>
      <c r="D1897" s="12">
        <v>392739.17</v>
      </c>
      <c r="E1897" s="13" t="s">
        <v>1852</v>
      </c>
      <c r="F1897" s="27">
        <v>45138</v>
      </c>
      <c r="G1897" s="27">
        <v>44978</v>
      </c>
      <c r="H1897" s="14">
        <v>7279920.6100000003</v>
      </c>
      <c r="I1897" s="15">
        <v>1</v>
      </c>
      <c r="J1897" s="13" t="s">
        <v>310</v>
      </c>
      <c r="K1897" s="36">
        <f>D1897*VLOOKUP(L1897,Assumptions!$B$5:$C$11,2,FALSE)</f>
        <v>13470.953530999999</v>
      </c>
      <c r="L1897" s="39" t="s">
        <v>4889</v>
      </c>
      <c r="M1897" s="46">
        <f>DATE(YEAR(F1897),MONTH(F1897),1)</f>
        <v>45108</v>
      </c>
      <c r="N1897" s="47" t="str">
        <f>IF(B1897="",N1896,B1897)</f>
        <v>Bellweather Advisors AG</v>
      </c>
    </row>
    <row r="1898" spans="1:14" ht="15.75" x14ac:dyDescent="0.5">
      <c r="A1898" s="7"/>
      <c r="B1898" s="26"/>
      <c r="C1898" s="26"/>
      <c r="D1898" s="12">
        <v>510667.21</v>
      </c>
      <c r="E1898" s="13" t="s">
        <v>1854</v>
      </c>
      <c r="F1898" s="27">
        <v>45138</v>
      </c>
      <c r="G1898" s="27">
        <v>44978</v>
      </c>
      <c r="H1898" s="14">
        <v>7224782.8300000001</v>
      </c>
      <c r="I1898" s="15">
        <v>1</v>
      </c>
      <c r="J1898" s="13" t="s">
        <v>309</v>
      </c>
      <c r="K1898" s="36">
        <f>D1898*VLOOKUP(L1898,Assumptions!$B$5:$C$11,2,FALSE)</f>
        <v>17515.885302999999</v>
      </c>
      <c r="L1898" s="39" t="s">
        <v>4889</v>
      </c>
      <c r="M1898" s="46">
        <f>DATE(YEAR(F1898),MONTH(F1898),1)</f>
        <v>45108</v>
      </c>
      <c r="N1898" s="47" t="str">
        <f>IF(B1898="",N1897,B1898)</f>
        <v>Bellweather Advisors AG</v>
      </c>
    </row>
    <row r="1899" spans="1:14" ht="15.75" x14ac:dyDescent="0.5">
      <c r="A1899" s="7"/>
      <c r="B1899" s="26"/>
      <c r="C1899" s="26"/>
      <c r="D1899" s="12">
        <v>398823.31</v>
      </c>
      <c r="E1899" s="13" t="s">
        <v>1855</v>
      </c>
      <c r="F1899" s="27">
        <v>45138</v>
      </c>
      <c r="G1899" s="27">
        <v>44978</v>
      </c>
      <c r="H1899" s="14">
        <v>6606096.8799999999</v>
      </c>
      <c r="I1899" s="15">
        <v>1</v>
      </c>
      <c r="J1899" s="13" t="s">
        <v>318</v>
      </c>
      <c r="K1899" s="36">
        <f>D1899*VLOOKUP(L1899,Assumptions!$B$5:$C$11,2,FALSE)</f>
        <v>13679.639533</v>
      </c>
      <c r="L1899" s="39" t="s">
        <v>4889</v>
      </c>
      <c r="M1899" s="46">
        <f>DATE(YEAR(F1899),MONTH(F1899),1)</f>
        <v>45108</v>
      </c>
      <c r="N1899" s="47" t="str">
        <f>IF(B1899="",N1898,B1899)</f>
        <v>Bellweather Advisors AG</v>
      </c>
    </row>
    <row r="1900" spans="1:14" ht="15.75" x14ac:dyDescent="0.5">
      <c r="A1900" s="7"/>
      <c r="B1900" s="26"/>
      <c r="C1900" s="26"/>
      <c r="D1900" s="12">
        <v>24897.41</v>
      </c>
      <c r="E1900" s="13" t="s">
        <v>1845</v>
      </c>
      <c r="F1900" s="27">
        <v>45135</v>
      </c>
      <c r="G1900" s="27">
        <v>45040</v>
      </c>
      <c r="H1900" s="14">
        <v>4946140.9800000004</v>
      </c>
      <c r="I1900" s="15">
        <v>2</v>
      </c>
      <c r="J1900" s="13" t="s">
        <v>300</v>
      </c>
      <c r="K1900" s="36">
        <f>D1900*VLOOKUP(L1900,Assumptions!$B$5:$C$11,2,FALSE)</f>
        <v>853.98116299999992</v>
      </c>
      <c r="L1900" s="39" t="s">
        <v>4889</v>
      </c>
      <c r="M1900" s="46">
        <f>DATE(YEAR(F1900),MONTH(F1900),1)</f>
        <v>45108</v>
      </c>
      <c r="N1900" s="47" t="str">
        <f>IF(B1900="",N1899,B1900)</f>
        <v>Bellweather Advisors AG</v>
      </c>
    </row>
    <row r="1901" spans="1:14" ht="15.75" x14ac:dyDescent="0.5">
      <c r="A1901" s="7"/>
      <c r="B1901" s="26"/>
      <c r="C1901" s="26"/>
      <c r="D1901" s="12">
        <v>25469.82</v>
      </c>
      <c r="E1901" s="13" t="s">
        <v>1847</v>
      </c>
      <c r="F1901" s="27">
        <v>45135</v>
      </c>
      <c r="G1901" s="27">
        <v>45040</v>
      </c>
      <c r="H1901" s="14">
        <v>6690489.5899999999</v>
      </c>
      <c r="I1901" s="15">
        <v>116</v>
      </c>
      <c r="J1901" s="13" t="s">
        <v>301</v>
      </c>
      <c r="K1901" s="36">
        <f>D1901*VLOOKUP(L1901,Assumptions!$B$5:$C$11,2,FALSE)</f>
        <v>873.61482599999988</v>
      </c>
      <c r="L1901" s="39" t="s">
        <v>4889</v>
      </c>
      <c r="M1901" s="46">
        <f>DATE(YEAR(F1901),MONTH(F1901),1)</f>
        <v>45108</v>
      </c>
      <c r="N1901" s="47" t="str">
        <f>IF(B1901="",N1900,B1901)</f>
        <v>Bellweather Advisors AG</v>
      </c>
    </row>
    <row r="1902" spans="1:14" ht="15.75" x14ac:dyDescent="0.5">
      <c r="A1902" s="7"/>
      <c r="B1902" s="26"/>
      <c r="C1902" s="26"/>
      <c r="D1902" s="12">
        <v>23696.06</v>
      </c>
      <c r="E1902" s="13" t="s">
        <v>1877</v>
      </c>
      <c r="F1902" s="27">
        <v>45135</v>
      </c>
      <c r="G1902" s="27">
        <v>45040</v>
      </c>
      <c r="H1902" s="14">
        <v>6017451.2999999998</v>
      </c>
      <c r="I1902" s="15">
        <v>2</v>
      </c>
      <c r="J1902" s="13" t="s">
        <v>307</v>
      </c>
      <c r="K1902" s="36">
        <f>D1902*VLOOKUP(L1902,Assumptions!$B$5:$C$11,2,FALSE)</f>
        <v>812.77485799999999</v>
      </c>
      <c r="L1902" s="39" t="s">
        <v>4889</v>
      </c>
      <c r="M1902" s="46">
        <f>DATE(YEAR(F1902),MONTH(F1902),1)</f>
        <v>45108</v>
      </c>
      <c r="N1902" s="47" t="str">
        <f>IF(B1902="",N1901,B1902)</f>
        <v>Bellweather Advisors AG</v>
      </c>
    </row>
    <row r="1903" spans="1:14" ht="15.75" x14ac:dyDescent="0.5">
      <c r="A1903" s="7"/>
      <c r="B1903" s="26"/>
      <c r="C1903" s="26"/>
      <c r="D1903" s="12">
        <v>41463.65</v>
      </c>
      <c r="E1903" s="13" t="s">
        <v>1878</v>
      </c>
      <c r="F1903" s="27">
        <v>45097</v>
      </c>
      <c r="G1903" s="27">
        <v>45062</v>
      </c>
      <c r="H1903" s="14">
        <v>4834199.22</v>
      </c>
      <c r="I1903" s="15">
        <v>5.5</v>
      </c>
      <c r="J1903" s="13" t="s">
        <v>300</v>
      </c>
      <c r="K1903" s="36">
        <f>D1903*VLOOKUP(L1903,Assumptions!$B$5:$C$11,2,FALSE)</f>
        <v>1422.2031949999998</v>
      </c>
      <c r="L1903" s="39" t="s">
        <v>4889</v>
      </c>
      <c r="M1903" s="46">
        <f>DATE(YEAR(F1903),MONTH(F1903),1)</f>
        <v>45078</v>
      </c>
      <c r="N1903" s="47" t="str">
        <f>IF(B1903="",N1902,B1903)</f>
        <v>Bellweather Advisors AG</v>
      </c>
    </row>
    <row r="1904" spans="1:14" ht="15.75" x14ac:dyDescent="0.5">
      <c r="A1904" s="7"/>
      <c r="B1904" s="26"/>
      <c r="C1904" s="26"/>
      <c r="D1904" s="12">
        <v>33735.47</v>
      </c>
      <c r="E1904" s="13" t="s">
        <v>1879</v>
      </c>
      <c r="F1904" s="27">
        <v>45446</v>
      </c>
      <c r="G1904" s="27">
        <v>45233</v>
      </c>
      <c r="H1904" s="14">
        <v>6246238.9100000001</v>
      </c>
      <c r="I1904" s="15">
        <v>1</v>
      </c>
      <c r="J1904" s="13" t="s">
        <v>304</v>
      </c>
      <c r="K1904" s="36">
        <f>D1904*VLOOKUP(L1904,Assumptions!$B$5:$C$11,2,FALSE)</f>
        <v>1157.1266209999999</v>
      </c>
      <c r="L1904" s="39" t="s">
        <v>4889</v>
      </c>
      <c r="M1904" s="46">
        <f>DATE(YEAR(F1904),MONTH(F1904),1)</f>
        <v>45444</v>
      </c>
      <c r="N1904" s="47" t="str">
        <f>IF(B1904="",N1903,B1904)</f>
        <v>Bellweather Advisors AG</v>
      </c>
    </row>
    <row r="1905" spans="1:14" ht="15.75" x14ac:dyDescent="0.5">
      <c r="A1905" s="7"/>
      <c r="B1905" s="26"/>
      <c r="C1905" s="26"/>
      <c r="D1905" s="12">
        <v>34752.910000000003</v>
      </c>
      <c r="E1905" s="13" t="s">
        <v>1880</v>
      </c>
      <c r="F1905" s="27">
        <v>45446</v>
      </c>
      <c r="G1905" s="27">
        <v>45233</v>
      </c>
      <c r="H1905" s="14">
        <v>5644708.0800000001</v>
      </c>
      <c r="I1905" s="15">
        <v>2300</v>
      </c>
      <c r="J1905" s="13" t="s">
        <v>305</v>
      </c>
      <c r="K1905" s="36">
        <f>D1905*VLOOKUP(L1905,Assumptions!$B$5:$C$11,2,FALSE)</f>
        <v>1192.024813</v>
      </c>
      <c r="L1905" s="39" t="s">
        <v>4889</v>
      </c>
      <c r="M1905" s="46">
        <f>DATE(YEAR(F1905),MONTH(F1905),1)</f>
        <v>45444</v>
      </c>
      <c r="N1905" s="47" t="str">
        <f>IF(B1905="",N1904,B1905)</f>
        <v>Bellweather Advisors AG</v>
      </c>
    </row>
    <row r="1906" spans="1:14" ht="15.75" x14ac:dyDescent="0.5">
      <c r="A1906" s="7"/>
      <c r="B1906" s="26"/>
      <c r="C1906" s="26"/>
      <c r="D1906" s="12">
        <v>64365.01</v>
      </c>
      <c r="E1906" s="13" t="s">
        <v>1881</v>
      </c>
      <c r="F1906" s="27">
        <v>45504</v>
      </c>
      <c r="G1906" s="27">
        <v>45233</v>
      </c>
      <c r="H1906" s="14">
        <v>5754132.5899999999</v>
      </c>
      <c r="I1906" s="15">
        <v>182</v>
      </c>
      <c r="J1906" s="13" t="s">
        <v>356</v>
      </c>
      <c r="K1906" s="36">
        <f>D1906*VLOOKUP(L1906,Assumptions!$B$5:$C$11,2,FALSE)</f>
        <v>2207.7198429999999</v>
      </c>
      <c r="L1906" s="39" t="s">
        <v>4889</v>
      </c>
      <c r="M1906" s="46">
        <f>DATE(YEAR(F1906),MONTH(F1906),1)</f>
        <v>45474</v>
      </c>
      <c r="N1906" s="47" t="str">
        <f>IF(B1906="",N1905,B1906)</f>
        <v>Bellweather Advisors AG</v>
      </c>
    </row>
    <row r="1907" spans="1:14" ht="15.75" x14ac:dyDescent="0.5">
      <c r="A1907" s="7"/>
      <c r="B1907" s="26"/>
      <c r="C1907" s="26"/>
      <c r="D1907" s="12">
        <v>49078.57</v>
      </c>
      <c r="E1907" s="13" t="s">
        <v>1882</v>
      </c>
      <c r="F1907" s="27">
        <v>45443</v>
      </c>
      <c r="G1907" s="27">
        <v>45233</v>
      </c>
      <c r="H1907" s="14">
        <v>7306789.7000000002</v>
      </c>
      <c r="I1907" s="15">
        <v>182</v>
      </c>
      <c r="J1907" s="13" t="s">
        <v>356</v>
      </c>
      <c r="K1907" s="36">
        <f>D1907*VLOOKUP(L1907,Assumptions!$B$5:$C$11,2,FALSE)</f>
        <v>1683.3949509999998</v>
      </c>
      <c r="L1907" s="39" t="s">
        <v>4889</v>
      </c>
      <c r="M1907" s="46">
        <f>DATE(YEAR(F1907),MONTH(F1907),1)</f>
        <v>45413</v>
      </c>
      <c r="N1907" s="47" t="str">
        <f>IF(B1907="",N1906,B1907)</f>
        <v>Bellweather Advisors AG</v>
      </c>
    </row>
    <row r="1908" spans="1:14" ht="15.75" x14ac:dyDescent="0.5">
      <c r="A1908" s="7"/>
      <c r="B1908" s="26"/>
      <c r="C1908" s="26"/>
      <c r="D1908" s="12">
        <v>45428.02</v>
      </c>
      <c r="E1908" s="13" t="s">
        <v>1883</v>
      </c>
      <c r="F1908" s="27">
        <v>45412</v>
      </c>
      <c r="G1908" s="27">
        <v>45233</v>
      </c>
      <c r="H1908" s="14">
        <v>7691181.0700000003</v>
      </c>
      <c r="I1908" s="15">
        <v>182</v>
      </c>
      <c r="J1908" s="13" t="s">
        <v>356</v>
      </c>
      <c r="K1908" s="36">
        <f>D1908*VLOOKUP(L1908,Assumptions!$B$5:$C$11,2,FALSE)</f>
        <v>1558.1810859999998</v>
      </c>
      <c r="L1908" s="39" t="s">
        <v>4889</v>
      </c>
      <c r="M1908" s="46">
        <f>DATE(YEAR(F1908),MONTH(F1908),1)</f>
        <v>45383</v>
      </c>
      <c r="N1908" s="47" t="str">
        <f>IF(B1908="",N1907,B1908)</f>
        <v>Bellweather Advisors AG</v>
      </c>
    </row>
    <row r="1909" spans="1:14" ht="15.75" x14ac:dyDescent="0.5">
      <c r="A1909" s="7"/>
      <c r="B1909" s="26"/>
      <c r="C1909" s="26"/>
      <c r="D1909" s="12">
        <v>54843.51</v>
      </c>
      <c r="E1909" s="13" t="s">
        <v>1884</v>
      </c>
      <c r="F1909" s="27">
        <v>45535</v>
      </c>
      <c r="G1909" s="27">
        <v>45233</v>
      </c>
      <c r="H1909" s="14">
        <v>4914488.96</v>
      </c>
      <c r="I1909" s="15">
        <v>182</v>
      </c>
      <c r="J1909" s="13" t="s">
        <v>356</v>
      </c>
      <c r="K1909" s="36">
        <f>D1909*VLOOKUP(L1909,Assumptions!$B$5:$C$11,2,FALSE)</f>
        <v>1881.1323929999999</v>
      </c>
      <c r="L1909" s="39" t="s">
        <v>4889</v>
      </c>
      <c r="M1909" s="46">
        <f>DATE(YEAR(F1909),MONTH(F1909),1)</f>
        <v>45505</v>
      </c>
      <c r="N1909" s="47" t="str">
        <f>IF(B1909="",N1908,B1909)</f>
        <v>Bellweather Advisors AG</v>
      </c>
    </row>
    <row r="1910" spans="1:14" ht="15.75" x14ac:dyDescent="0.5">
      <c r="A1910" s="7"/>
      <c r="B1910" s="26"/>
      <c r="C1910" s="26"/>
      <c r="D1910" s="12">
        <v>66040.62</v>
      </c>
      <c r="E1910" s="13" t="s">
        <v>1885</v>
      </c>
      <c r="F1910" s="27">
        <v>45351</v>
      </c>
      <c r="G1910" s="27">
        <v>45233</v>
      </c>
      <c r="H1910" s="14">
        <v>5346913.0999999996</v>
      </c>
      <c r="I1910" s="15">
        <v>175</v>
      </c>
      <c r="J1910" s="13" t="s">
        <v>356</v>
      </c>
      <c r="K1910" s="36">
        <f>D1910*VLOOKUP(L1910,Assumptions!$B$5:$C$11,2,FALSE)</f>
        <v>2265.1932659999998</v>
      </c>
      <c r="L1910" s="39" t="s">
        <v>4889</v>
      </c>
      <c r="M1910" s="46">
        <f>DATE(YEAR(F1910),MONTH(F1910),1)</f>
        <v>45323</v>
      </c>
      <c r="N1910" s="47" t="str">
        <f>IF(B1910="",N1909,B1910)</f>
        <v>Bellweather Advisors AG</v>
      </c>
    </row>
    <row r="1911" spans="1:14" ht="15.75" x14ac:dyDescent="0.5">
      <c r="A1911" s="7"/>
      <c r="B1911" s="26"/>
      <c r="C1911" s="26"/>
      <c r="D1911" s="12">
        <v>40176.239999999998</v>
      </c>
      <c r="E1911" s="13" t="s">
        <v>1886</v>
      </c>
      <c r="F1911" s="27">
        <v>45382</v>
      </c>
      <c r="G1911" s="27">
        <v>45233</v>
      </c>
      <c r="H1911" s="14">
        <v>6081858.5999999996</v>
      </c>
      <c r="I1911" s="15">
        <v>168</v>
      </c>
      <c r="J1911" s="13" t="s">
        <v>356</v>
      </c>
      <c r="K1911" s="36">
        <f>D1911*VLOOKUP(L1911,Assumptions!$B$5:$C$11,2,FALSE)</f>
        <v>1378.0450319999998</v>
      </c>
      <c r="L1911" s="39" t="s">
        <v>4889</v>
      </c>
      <c r="M1911" s="46">
        <f>DATE(YEAR(F1911),MONTH(F1911),1)</f>
        <v>45352</v>
      </c>
      <c r="N1911" s="47" t="str">
        <f>IF(B1911="",N1910,B1911)</f>
        <v>Bellweather Advisors AG</v>
      </c>
    </row>
    <row r="1912" spans="1:14" ht="15.75" x14ac:dyDescent="0.5">
      <c r="A1912" s="7"/>
      <c r="B1912" s="26"/>
      <c r="C1912" s="26"/>
      <c r="D1912" s="12">
        <v>41804.46</v>
      </c>
      <c r="E1912" s="13" t="s">
        <v>1887</v>
      </c>
      <c r="F1912" s="27">
        <v>45444</v>
      </c>
      <c r="G1912" s="27">
        <v>45233</v>
      </c>
      <c r="H1912" s="14">
        <v>5598876.0300000003</v>
      </c>
      <c r="I1912" s="15">
        <v>168</v>
      </c>
      <c r="J1912" s="13" t="s">
        <v>356</v>
      </c>
      <c r="K1912" s="36">
        <f>D1912*VLOOKUP(L1912,Assumptions!$B$5:$C$11,2,FALSE)</f>
        <v>1433.8929779999999</v>
      </c>
      <c r="L1912" s="39" t="s">
        <v>4889</v>
      </c>
      <c r="M1912" s="46">
        <f>DATE(YEAR(F1912),MONTH(F1912),1)</f>
        <v>45444</v>
      </c>
      <c r="N1912" s="47" t="str">
        <f>IF(B1912="",N1911,B1912)</f>
        <v>Bellweather Advisors AG</v>
      </c>
    </row>
    <row r="1913" spans="1:14" ht="15.75" x14ac:dyDescent="0.5">
      <c r="A1913" s="7"/>
      <c r="B1913" s="26"/>
      <c r="C1913" s="26"/>
      <c r="D1913" s="12">
        <v>42288.05</v>
      </c>
      <c r="E1913" s="13" t="s">
        <v>1888</v>
      </c>
      <c r="F1913" s="27">
        <v>45322</v>
      </c>
      <c r="G1913" s="27">
        <v>45233</v>
      </c>
      <c r="H1913" s="14">
        <v>7889802.6299999999</v>
      </c>
      <c r="I1913" s="15">
        <v>175</v>
      </c>
      <c r="J1913" s="13" t="s">
        <v>356</v>
      </c>
      <c r="K1913" s="36">
        <f>D1913*VLOOKUP(L1913,Assumptions!$B$5:$C$11,2,FALSE)</f>
        <v>1450.4801150000001</v>
      </c>
      <c r="L1913" s="39" t="s">
        <v>4889</v>
      </c>
      <c r="M1913" s="46">
        <f>DATE(YEAR(F1913),MONTH(F1913),1)</f>
        <v>45292</v>
      </c>
      <c r="N1913" s="47" t="str">
        <f>IF(B1913="",N1912,B1913)</f>
        <v>Bellweather Advisors AG</v>
      </c>
    </row>
    <row r="1914" spans="1:14" ht="15.75" x14ac:dyDescent="0.5">
      <c r="A1914" s="7"/>
      <c r="B1914" s="26"/>
      <c r="C1914" s="26"/>
      <c r="D1914" s="12">
        <v>43291.040000000001</v>
      </c>
      <c r="E1914" s="13" t="s">
        <v>1889</v>
      </c>
      <c r="F1914" s="27">
        <v>45565</v>
      </c>
      <c r="G1914" s="27">
        <v>45233</v>
      </c>
      <c r="H1914" s="14">
        <v>6126129.0800000001</v>
      </c>
      <c r="I1914" s="15">
        <v>175</v>
      </c>
      <c r="J1914" s="13" t="s">
        <v>356</v>
      </c>
      <c r="K1914" s="36">
        <f>D1914*VLOOKUP(L1914,Assumptions!$B$5:$C$11,2,FALSE)</f>
        <v>1484.882672</v>
      </c>
      <c r="L1914" s="39" t="s">
        <v>4889</v>
      </c>
      <c r="M1914" s="46">
        <f>DATE(YEAR(F1914),MONTH(F1914),1)</f>
        <v>45536</v>
      </c>
      <c r="N1914" s="47" t="str">
        <f>IF(B1914="",N1913,B1914)</f>
        <v>Bellweather Advisors AG</v>
      </c>
    </row>
    <row r="1915" spans="1:14" ht="15.75" x14ac:dyDescent="0.5">
      <c r="A1915" s="7"/>
      <c r="B1915" s="26"/>
      <c r="C1915" s="26"/>
      <c r="D1915" s="12">
        <v>53275.01</v>
      </c>
      <c r="E1915" s="13" t="s">
        <v>1890</v>
      </c>
      <c r="F1915" s="27">
        <v>45596</v>
      </c>
      <c r="G1915" s="27">
        <v>45233</v>
      </c>
      <c r="H1915" s="14">
        <v>5569065.9800000004</v>
      </c>
      <c r="I1915" s="15">
        <v>182</v>
      </c>
      <c r="J1915" s="13" t="s">
        <v>356</v>
      </c>
      <c r="K1915" s="36">
        <f>D1915*VLOOKUP(L1915,Assumptions!$B$5:$C$11,2,FALSE)</f>
        <v>1827.3328429999999</v>
      </c>
      <c r="L1915" s="39" t="s">
        <v>4889</v>
      </c>
      <c r="M1915" s="46">
        <f>DATE(YEAR(F1915),MONTH(F1915),1)</f>
        <v>45566</v>
      </c>
      <c r="N1915" s="47" t="str">
        <f>IF(B1915="",N1914,B1915)</f>
        <v>Bellweather Advisors AG</v>
      </c>
    </row>
    <row r="1916" spans="1:14" ht="15.75" x14ac:dyDescent="0.5">
      <c r="A1916" s="7"/>
      <c r="B1916" s="26"/>
      <c r="C1916" s="26"/>
      <c r="D1916" s="12">
        <v>35606.339999999997</v>
      </c>
      <c r="E1916" s="13" t="s">
        <v>1891</v>
      </c>
      <c r="F1916" s="27">
        <v>45626</v>
      </c>
      <c r="G1916" s="27">
        <v>45233</v>
      </c>
      <c r="H1916" s="14">
        <v>6146046.3700000001</v>
      </c>
      <c r="I1916" s="15">
        <v>158</v>
      </c>
      <c r="J1916" s="13" t="s">
        <v>356</v>
      </c>
      <c r="K1916" s="36">
        <f>D1916*VLOOKUP(L1916,Assumptions!$B$5:$C$11,2,FALSE)</f>
        <v>1221.2974619999998</v>
      </c>
      <c r="L1916" s="39" t="s">
        <v>4889</v>
      </c>
      <c r="M1916" s="46">
        <f>DATE(YEAR(F1916),MONTH(F1916),1)</f>
        <v>45597</v>
      </c>
      <c r="N1916" s="47" t="str">
        <f>IF(B1916="",N1915,B1916)</f>
        <v>Bellweather Advisors AG</v>
      </c>
    </row>
    <row r="1917" spans="1:14" ht="15.75" x14ac:dyDescent="0.5">
      <c r="A1917" s="7"/>
      <c r="B1917" s="26"/>
      <c r="C1917" s="26"/>
      <c r="D1917" s="12">
        <v>59395.39</v>
      </c>
      <c r="E1917" s="13" t="s">
        <v>1892</v>
      </c>
      <c r="F1917" s="27">
        <v>45657</v>
      </c>
      <c r="G1917" s="27">
        <v>45233</v>
      </c>
      <c r="H1917" s="14">
        <v>6409711.1799999997</v>
      </c>
      <c r="I1917" s="15">
        <v>162</v>
      </c>
      <c r="J1917" s="13" t="s">
        <v>356</v>
      </c>
      <c r="K1917" s="36">
        <f>D1917*VLOOKUP(L1917,Assumptions!$B$5:$C$11,2,FALSE)</f>
        <v>2037.2618769999999</v>
      </c>
      <c r="L1917" s="39" t="s">
        <v>4889</v>
      </c>
      <c r="M1917" s="46">
        <f>DATE(YEAR(F1917),MONTH(F1917),1)</f>
        <v>45627</v>
      </c>
      <c r="N1917" s="47" t="str">
        <f>IF(B1917="",N1916,B1917)</f>
        <v>Bellweather Advisors AG</v>
      </c>
    </row>
    <row r="1918" spans="1:14" ht="15.75" x14ac:dyDescent="0.5">
      <c r="A1918" s="7"/>
      <c r="B1918" s="26"/>
      <c r="C1918" s="26"/>
      <c r="D1918" s="12">
        <v>548324.71</v>
      </c>
      <c r="E1918" s="13" t="s">
        <v>1893</v>
      </c>
      <c r="F1918" s="27">
        <v>45488</v>
      </c>
      <c r="G1918" s="27">
        <v>45250</v>
      </c>
      <c r="H1918" s="14">
        <v>7915791.1799999997</v>
      </c>
      <c r="I1918" s="15">
        <v>80</v>
      </c>
      <c r="J1918" s="13" t="s">
        <v>300</v>
      </c>
      <c r="K1918" s="36">
        <f>D1918*VLOOKUP(L1918,Assumptions!$B$5:$C$11,2,FALSE)</f>
        <v>18807.537552999998</v>
      </c>
      <c r="L1918" s="39" t="s">
        <v>4889</v>
      </c>
      <c r="M1918" s="46">
        <f>DATE(YEAR(F1918),MONTH(F1918),1)</f>
        <v>45474</v>
      </c>
      <c r="N1918" s="47" t="str">
        <f>IF(B1918="",N1917,B1918)</f>
        <v>Bellweather Advisors AG</v>
      </c>
    </row>
    <row r="1919" spans="1:14" ht="15.75" x14ac:dyDescent="0.5">
      <c r="A1919" s="7"/>
      <c r="B1919" s="26"/>
      <c r="C1919" s="26"/>
      <c r="D1919" s="12">
        <v>632180.54</v>
      </c>
      <c r="E1919" s="13" t="s">
        <v>1894</v>
      </c>
      <c r="F1919" s="27">
        <v>45488</v>
      </c>
      <c r="G1919" s="27">
        <v>45250</v>
      </c>
      <c r="H1919" s="14">
        <v>6390758.2400000002</v>
      </c>
      <c r="I1919" s="15">
        <v>50</v>
      </c>
      <c r="J1919" s="13" t="s">
        <v>330</v>
      </c>
      <c r="K1919" s="36">
        <f>D1919*VLOOKUP(L1919,Assumptions!$B$5:$C$11,2,FALSE)</f>
        <v>21683.792522</v>
      </c>
      <c r="L1919" s="39" t="s">
        <v>4889</v>
      </c>
      <c r="M1919" s="46">
        <f>DATE(YEAR(F1919),MONTH(F1919),1)</f>
        <v>45474</v>
      </c>
      <c r="N1919" s="47" t="str">
        <f>IF(B1919="",N1918,B1919)</f>
        <v>Bellweather Advisors AG</v>
      </c>
    </row>
    <row r="1920" spans="1:14" ht="15.75" x14ac:dyDescent="0.5">
      <c r="A1920" s="7"/>
      <c r="B1920" s="26"/>
      <c r="C1920" s="26"/>
      <c r="D1920" s="12">
        <v>601156.25</v>
      </c>
      <c r="E1920" s="13" t="s">
        <v>1895</v>
      </c>
      <c r="F1920" s="27">
        <v>45488</v>
      </c>
      <c r="G1920" s="27">
        <v>45250</v>
      </c>
      <c r="H1920" s="14">
        <v>4957711.1100000003</v>
      </c>
      <c r="I1920" s="15">
        <v>443</v>
      </c>
      <c r="J1920" s="13" t="s">
        <v>301</v>
      </c>
      <c r="K1920" s="36">
        <f>D1920*VLOOKUP(L1920,Assumptions!$B$5:$C$11,2,FALSE)</f>
        <v>20619.659374999999</v>
      </c>
      <c r="L1920" s="39" t="s">
        <v>4889</v>
      </c>
      <c r="M1920" s="46">
        <f>DATE(YEAR(F1920),MONTH(F1920),1)</f>
        <v>45474</v>
      </c>
      <c r="N1920" s="47" t="str">
        <f>IF(B1920="",N1919,B1920)</f>
        <v>Bellweather Advisors AG</v>
      </c>
    </row>
    <row r="1921" spans="1:14" ht="15.75" x14ac:dyDescent="0.5">
      <c r="A1921" s="7"/>
      <c r="B1921" s="26"/>
      <c r="C1921" s="26"/>
      <c r="D1921" s="12">
        <v>642138.48</v>
      </c>
      <c r="E1921" s="13" t="s">
        <v>1896</v>
      </c>
      <c r="F1921" s="27">
        <v>45488</v>
      </c>
      <c r="G1921" s="27">
        <v>45250</v>
      </c>
      <c r="H1921" s="14">
        <v>5360372.63</v>
      </c>
      <c r="I1921" s="15">
        <v>443</v>
      </c>
      <c r="J1921" s="13" t="s">
        <v>321</v>
      </c>
      <c r="K1921" s="36">
        <f>D1921*VLOOKUP(L1921,Assumptions!$B$5:$C$11,2,FALSE)</f>
        <v>22025.349863999996</v>
      </c>
      <c r="L1921" s="39" t="s">
        <v>4889</v>
      </c>
      <c r="M1921" s="46">
        <f>DATE(YEAR(F1921),MONTH(F1921),1)</f>
        <v>45474</v>
      </c>
      <c r="N1921" s="47" t="str">
        <f>IF(B1921="",N1920,B1921)</f>
        <v>Bellweather Advisors AG</v>
      </c>
    </row>
    <row r="1922" spans="1:14" ht="15.75" x14ac:dyDescent="0.5">
      <c r="A1922" s="7"/>
      <c r="B1922" s="26"/>
      <c r="C1922" s="26"/>
      <c r="D1922" s="12">
        <v>722709.45</v>
      </c>
      <c r="E1922" s="13" t="s">
        <v>1897</v>
      </c>
      <c r="F1922" s="27">
        <v>45488</v>
      </c>
      <c r="G1922" s="27">
        <v>45250</v>
      </c>
      <c r="H1922" s="14">
        <v>7920617.4699999997</v>
      </c>
      <c r="I1922" s="15">
        <v>443</v>
      </c>
      <c r="J1922" s="13" t="s">
        <v>319</v>
      </c>
      <c r="K1922" s="36">
        <f>D1922*VLOOKUP(L1922,Assumptions!$B$5:$C$11,2,FALSE)</f>
        <v>24788.934134999996</v>
      </c>
      <c r="L1922" s="39" t="s">
        <v>4889</v>
      </c>
      <c r="M1922" s="46">
        <f>DATE(YEAR(F1922),MONTH(F1922),1)</f>
        <v>45474</v>
      </c>
      <c r="N1922" s="47" t="str">
        <f>IF(B1922="",N1921,B1922)</f>
        <v>Bellweather Advisors AG</v>
      </c>
    </row>
    <row r="1923" spans="1:14" ht="15.75" x14ac:dyDescent="0.5">
      <c r="A1923" s="7"/>
      <c r="B1923" s="26"/>
      <c r="C1923" s="26"/>
      <c r="D1923" s="12">
        <v>830605.08</v>
      </c>
      <c r="E1923" s="13" t="s">
        <v>1898</v>
      </c>
      <c r="F1923" s="27">
        <v>45488</v>
      </c>
      <c r="G1923" s="27">
        <v>45250</v>
      </c>
      <c r="H1923" s="14">
        <v>5761739.8300000001</v>
      </c>
      <c r="I1923" s="15">
        <v>407</v>
      </c>
      <c r="J1923" s="13" t="s">
        <v>331</v>
      </c>
      <c r="K1923" s="36">
        <f>D1923*VLOOKUP(L1923,Assumptions!$B$5:$C$11,2,FALSE)</f>
        <v>28489.754243999996</v>
      </c>
      <c r="L1923" s="39" t="s">
        <v>4889</v>
      </c>
      <c r="M1923" s="46">
        <f>DATE(YEAR(F1923),MONTH(F1923),1)</f>
        <v>45474</v>
      </c>
      <c r="N1923" s="47" t="str">
        <f>IF(B1923="",N1922,B1923)</f>
        <v>Bellweather Advisors AG</v>
      </c>
    </row>
    <row r="1924" spans="1:14" ht="15.75" x14ac:dyDescent="0.5">
      <c r="A1924" s="7"/>
      <c r="B1924" s="26"/>
      <c r="C1924" s="26"/>
      <c r="D1924" s="12">
        <v>820682.25</v>
      </c>
      <c r="E1924" s="13" t="s">
        <v>1899</v>
      </c>
      <c r="F1924" s="27">
        <v>45488</v>
      </c>
      <c r="G1924" s="27">
        <v>45250</v>
      </c>
      <c r="H1924" s="14">
        <v>6232412.2199999997</v>
      </c>
      <c r="I1924" s="15">
        <v>1</v>
      </c>
      <c r="J1924" s="13" t="s">
        <v>311</v>
      </c>
      <c r="K1924" s="36">
        <f>D1924*VLOOKUP(L1924,Assumptions!$B$5:$C$11,2,FALSE)</f>
        <v>28149.401174999999</v>
      </c>
      <c r="L1924" s="39" t="s">
        <v>4889</v>
      </c>
      <c r="M1924" s="46">
        <f>DATE(YEAR(F1924),MONTH(F1924),1)</f>
        <v>45474</v>
      </c>
      <c r="N1924" s="47" t="str">
        <f>IF(B1924="",N1923,B1924)</f>
        <v>Bellweather Advisors AG</v>
      </c>
    </row>
    <row r="1925" spans="1:14" ht="15.75" x14ac:dyDescent="0.5">
      <c r="A1925" s="7"/>
      <c r="B1925" s="26"/>
      <c r="C1925" s="26"/>
      <c r="D1925" s="12">
        <v>567701.96</v>
      </c>
      <c r="E1925" s="13" t="s">
        <v>1900</v>
      </c>
      <c r="F1925" s="27">
        <v>45488</v>
      </c>
      <c r="G1925" s="27">
        <v>45250</v>
      </c>
      <c r="H1925" s="14">
        <v>5679046</v>
      </c>
      <c r="I1925" s="15">
        <v>1</v>
      </c>
      <c r="J1925" s="13" t="s">
        <v>310</v>
      </c>
      <c r="K1925" s="36">
        <f>D1925*VLOOKUP(L1925,Assumptions!$B$5:$C$11,2,FALSE)</f>
        <v>19472.177227999997</v>
      </c>
      <c r="L1925" s="39" t="s">
        <v>4889</v>
      </c>
      <c r="M1925" s="46">
        <f>DATE(YEAR(F1925),MONTH(F1925),1)</f>
        <v>45474</v>
      </c>
      <c r="N1925" s="47" t="str">
        <f>IF(B1925="",N1924,B1925)</f>
        <v>Bellweather Advisors AG</v>
      </c>
    </row>
    <row r="1926" spans="1:14" ht="15.75" x14ac:dyDescent="0.5">
      <c r="A1926" s="7"/>
      <c r="B1926" s="26"/>
      <c r="C1926" s="26"/>
      <c r="D1926" s="12">
        <v>634517.38</v>
      </c>
      <c r="E1926" s="13" t="s">
        <v>1901</v>
      </c>
      <c r="F1926" s="27">
        <v>45488</v>
      </c>
      <c r="G1926" s="27">
        <v>45250</v>
      </c>
      <c r="H1926" s="14">
        <v>5045404.5</v>
      </c>
      <c r="I1926" s="15">
        <v>1</v>
      </c>
      <c r="J1926" s="13" t="s">
        <v>309</v>
      </c>
      <c r="K1926" s="36">
        <f>D1926*VLOOKUP(L1926,Assumptions!$B$5:$C$11,2,FALSE)</f>
        <v>21763.946133999998</v>
      </c>
      <c r="L1926" s="39" t="s">
        <v>4889</v>
      </c>
      <c r="M1926" s="46">
        <f>DATE(YEAR(F1926),MONTH(F1926),1)</f>
        <v>45474</v>
      </c>
      <c r="N1926" s="47" t="str">
        <f>IF(B1926="",N1925,B1926)</f>
        <v>Bellweather Advisors AG</v>
      </c>
    </row>
    <row r="1927" spans="1:14" ht="15.75" x14ac:dyDescent="0.5">
      <c r="A1927" s="7"/>
      <c r="B1927" s="26"/>
      <c r="C1927" s="26"/>
      <c r="D1927" s="12">
        <v>553863.23</v>
      </c>
      <c r="E1927" s="13" t="s">
        <v>1902</v>
      </c>
      <c r="F1927" s="27">
        <v>45488</v>
      </c>
      <c r="G1927" s="27">
        <v>45250</v>
      </c>
      <c r="H1927" s="14">
        <v>6533614.2999999998</v>
      </c>
      <c r="I1927" s="15">
        <v>1</v>
      </c>
      <c r="J1927" s="13" t="s">
        <v>318</v>
      </c>
      <c r="K1927" s="36">
        <f>D1927*VLOOKUP(L1927,Assumptions!$B$5:$C$11,2,FALSE)</f>
        <v>18997.508789</v>
      </c>
      <c r="L1927" s="39" t="s">
        <v>4889</v>
      </c>
      <c r="M1927" s="46">
        <f>DATE(YEAR(F1927),MONTH(F1927),1)</f>
        <v>45474</v>
      </c>
      <c r="N1927" s="47" t="str">
        <f>IF(B1927="",N1926,B1927)</f>
        <v>Bellweather Advisors AG</v>
      </c>
    </row>
    <row r="1928" spans="1:14" ht="15.75" x14ac:dyDescent="0.5">
      <c r="A1928" s="7"/>
      <c r="B1928" s="26"/>
      <c r="C1928" s="26"/>
      <c r="D1928" s="12">
        <v>117664.77</v>
      </c>
      <c r="E1928" s="13" t="s">
        <v>1903</v>
      </c>
      <c r="F1928" s="27">
        <v>45485</v>
      </c>
      <c r="G1928" s="27">
        <v>45252</v>
      </c>
      <c r="H1928" s="14">
        <v>5635030.4400000004</v>
      </c>
      <c r="I1928" s="15">
        <v>1</v>
      </c>
      <c r="J1928" s="13" t="s">
        <v>304</v>
      </c>
      <c r="K1928" s="36">
        <f>D1928*VLOOKUP(L1928,Assumptions!$B$5:$C$11,2,FALSE)</f>
        <v>4035.9016109999998</v>
      </c>
      <c r="L1928" s="39" t="s">
        <v>4889</v>
      </c>
      <c r="M1928" s="46">
        <f>DATE(YEAR(F1928),MONTH(F1928),1)</f>
        <v>45474</v>
      </c>
      <c r="N1928" s="47" t="str">
        <f>IF(B1928="",N1927,B1928)</f>
        <v>Bellweather Advisors AG</v>
      </c>
    </row>
    <row r="1929" spans="1:14" ht="15.75" x14ac:dyDescent="0.5">
      <c r="A1929" s="7"/>
      <c r="B1929" s="26"/>
      <c r="C1929" s="26"/>
      <c r="D1929" s="12">
        <v>109595.31</v>
      </c>
      <c r="E1929" s="13" t="s">
        <v>1904</v>
      </c>
      <c r="F1929" s="27">
        <v>45485</v>
      </c>
      <c r="G1929" s="27">
        <v>45252</v>
      </c>
      <c r="H1929" s="14">
        <v>5210914.47</v>
      </c>
      <c r="I1929" s="15">
        <v>2200</v>
      </c>
      <c r="J1929" s="13" t="s">
        <v>305</v>
      </c>
      <c r="K1929" s="36">
        <f>D1929*VLOOKUP(L1929,Assumptions!$B$5:$C$11,2,FALSE)</f>
        <v>3759.1191329999997</v>
      </c>
      <c r="L1929" s="39" t="s">
        <v>4889</v>
      </c>
      <c r="M1929" s="46">
        <f>DATE(YEAR(F1929),MONTH(F1929),1)</f>
        <v>45474</v>
      </c>
      <c r="N1929" s="47" t="str">
        <f>IF(B1929="",N1928,B1929)</f>
        <v>Bellweather Advisors AG</v>
      </c>
    </row>
    <row r="1930" spans="1:14" ht="15.75" x14ac:dyDescent="0.5">
      <c r="A1930" s="7"/>
      <c r="B1930" s="26"/>
      <c r="C1930" s="26"/>
      <c r="D1930" s="12">
        <v>110968</v>
      </c>
      <c r="E1930" s="13" t="s">
        <v>1905</v>
      </c>
      <c r="F1930" s="27">
        <v>45485</v>
      </c>
      <c r="G1930" s="27">
        <v>45252</v>
      </c>
      <c r="H1930" s="14">
        <v>6792096.1699999999</v>
      </c>
      <c r="I1930" s="15">
        <v>1.5</v>
      </c>
      <c r="J1930" s="13" t="s">
        <v>352</v>
      </c>
      <c r="K1930" s="36">
        <f>D1930*VLOOKUP(L1930,Assumptions!$B$5:$C$11,2,FALSE)</f>
        <v>3806.2023999999997</v>
      </c>
      <c r="L1930" s="39" t="s">
        <v>4889</v>
      </c>
      <c r="M1930" s="46">
        <f>DATE(YEAR(F1930),MONTH(F1930),1)</f>
        <v>45474</v>
      </c>
      <c r="N1930" s="47" t="str">
        <f>IF(B1930="",N1929,B1930)</f>
        <v>Bellweather Advisors AG</v>
      </c>
    </row>
    <row r="1931" spans="1:14" ht="15.75" x14ac:dyDescent="0.5">
      <c r="A1931" s="7"/>
      <c r="B1931" s="26"/>
      <c r="C1931" s="26"/>
      <c r="D1931" s="12">
        <v>8523.65</v>
      </c>
      <c r="E1931" s="13" t="s">
        <v>1906</v>
      </c>
      <c r="F1931" s="27">
        <v>45268</v>
      </c>
      <c r="G1931" s="27">
        <v>45265</v>
      </c>
      <c r="H1931" s="14">
        <v>5252527.9000000004</v>
      </c>
      <c r="I1931" s="15">
        <v>1</v>
      </c>
      <c r="J1931" s="13" t="s">
        <v>315</v>
      </c>
      <c r="K1931" s="36">
        <f>D1931*VLOOKUP(L1931,Assumptions!$B$5:$C$11,2,FALSE)</f>
        <v>292.36119499999995</v>
      </c>
      <c r="L1931" s="39" t="s">
        <v>4889</v>
      </c>
      <c r="M1931" s="46">
        <f>DATE(YEAR(F1931),MONTH(F1931),1)</f>
        <v>45261</v>
      </c>
      <c r="N1931" s="47" t="str">
        <f>IF(B1931="",N1930,B1931)</f>
        <v>Bellweather Advisors AG</v>
      </c>
    </row>
    <row r="1932" spans="1:14" ht="15.75" x14ac:dyDescent="0.5">
      <c r="A1932" s="7"/>
      <c r="B1932" s="26"/>
      <c r="C1932" s="26"/>
      <c r="D1932" s="12">
        <v>27978.240000000002</v>
      </c>
      <c r="E1932" s="13" t="s">
        <v>1907</v>
      </c>
      <c r="F1932" s="27">
        <v>45352</v>
      </c>
      <c r="G1932" s="27">
        <v>45307</v>
      </c>
      <c r="H1932" s="14">
        <v>6150941.1299999999</v>
      </c>
      <c r="I1932" s="15">
        <v>5</v>
      </c>
      <c r="J1932" s="13" t="s">
        <v>300</v>
      </c>
      <c r="K1932" s="36">
        <f>D1932*VLOOKUP(L1932,Assumptions!$B$5:$C$11,2,FALSE)</f>
        <v>959.65363200000002</v>
      </c>
      <c r="L1932" s="39" t="s">
        <v>4889</v>
      </c>
      <c r="M1932" s="46">
        <f>DATE(YEAR(F1932),MONTH(F1932),1)</f>
        <v>45352</v>
      </c>
      <c r="N1932" s="47" t="str">
        <f>IF(B1932="",N1931,B1932)</f>
        <v>Bellweather Advisors AG</v>
      </c>
    </row>
    <row r="1933" spans="1:14" ht="15.75" x14ac:dyDescent="0.5">
      <c r="A1933" s="7"/>
      <c r="B1933" s="26"/>
      <c r="C1933" s="26"/>
      <c r="D1933" s="12">
        <v>23685.8</v>
      </c>
      <c r="E1933" s="13" t="s">
        <v>1908</v>
      </c>
      <c r="F1933" s="27">
        <v>45352</v>
      </c>
      <c r="G1933" s="27">
        <v>45307</v>
      </c>
      <c r="H1933" s="14">
        <v>4707035.2699999996</v>
      </c>
      <c r="I1933" s="15">
        <v>8</v>
      </c>
      <c r="J1933" s="13" t="s">
        <v>331</v>
      </c>
      <c r="K1933" s="36">
        <f>D1933*VLOOKUP(L1933,Assumptions!$B$5:$C$11,2,FALSE)</f>
        <v>812.42293999999993</v>
      </c>
      <c r="L1933" s="39" t="s">
        <v>4889</v>
      </c>
      <c r="M1933" s="46">
        <f>DATE(YEAR(F1933),MONTH(F1933),1)</f>
        <v>45352</v>
      </c>
      <c r="N1933" s="47" t="str">
        <f>IF(B1933="",N1932,B1933)</f>
        <v>Bellweather Advisors AG</v>
      </c>
    </row>
    <row r="1934" spans="1:14" ht="15.75" x14ac:dyDescent="0.5">
      <c r="A1934" s="7"/>
      <c r="B1934" s="26"/>
      <c r="C1934" s="26"/>
      <c r="D1934" s="12">
        <v>111268.12</v>
      </c>
      <c r="E1934" s="13" t="s">
        <v>1893</v>
      </c>
      <c r="F1934" s="27">
        <v>45498</v>
      </c>
      <c r="G1934" s="27">
        <v>45364</v>
      </c>
      <c r="H1934" s="14">
        <v>7914381.6900000004</v>
      </c>
      <c r="I1934" s="15">
        <v>8</v>
      </c>
      <c r="J1934" s="13" t="s">
        <v>300</v>
      </c>
      <c r="K1934" s="36">
        <f>D1934*VLOOKUP(L1934,Assumptions!$B$5:$C$11,2,FALSE)</f>
        <v>3816.4965159999997</v>
      </c>
      <c r="L1934" s="39" t="s">
        <v>4889</v>
      </c>
      <c r="M1934" s="46">
        <f>DATE(YEAR(F1934),MONTH(F1934),1)</f>
        <v>45474</v>
      </c>
      <c r="N1934" s="47" t="str">
        <f>IF(B1934="",N1933,B1934)</f>
        <v>Bellweather Advisors AG</v>
      </c>
    </row>
    <row r="1935" spans="1:14" ht="15.75" x14ac:dyDescent="0.5">
      <c r="A1935" s="7"/>
      <c r="B1935" s="26"/>
      <c r="C1935" s="26"/>
      <c r="D1935" s="12">
        <v>108542.04</v>
      </c>
      <c r="E1935" s="13" t="s">
        <v>1894</v>
      </c>
      <c r="F1935" s="27">
        <v>45498</v>
      </c>
      <c r="G1935" s="27">
        <v>45364</v>
      </c>
      <c r="H1935" s="14">
        <v>6879376.4699999997</v>
      </c>
      <c r="I1935" s="15">
        <v>12</v>
      </c>
      <c r="J1935" s="13" t="s">
        <v>330</v>
      </c>
      <c r="K1935" s="36">
        <f>D1935*VLOOKUP(L1935,Assumptions!$B$5:$C$11,2,FALSE)</f>
        <v>3722.9919719999994</v>
      </c>
      <c r="L1935" s="39" t="s">
        <v>4889</v>
      </c>
      <c r="M1935" s="46">
        <f>DATE(YEAR(F1935),MONTH(F1935),1)</f>
        <v>45474</v>
      </c>
      <c r="N1935" s="47" t="str">
        <f>IF(B1935="",N1934,B1935)</f>
        <v>Bellweather Advisors AG</v>
      </c>
    </row>
    <row r="1936" spans="1:14" ht="15.75" x14ac:dyDescent="0.5">
      <c r="A1936" s="7"/>
      <c r="B1936" s="26"/>
      <c r="C1936" s="26"/>
      <c r="D1936" s="12">
        <v>100300.44</v>
      </c>
      <c r="E1936" s="13" t="s">
        <v>1895</v>
      </c>
      <c r="F1936" s="27">
        <v>45498</v>
      </c>
      <c r="G1936" s="27">
        <v>45364</v>
      </c>
      <c r="H1936" s="14">
        <v>7897088.8700000001</v>
      </c>
      <c r="I1936" s="15">
        <v>532</v>
      </c>
      <c r="J1936" s="13" t="s">
        <v>301</v>
      </c>
      <c r="K1936" s="36">
        <f>D1936*VLOOKUP(L1936,Assumptions!$B$5:$C$11,2,FALSE)</f>
        <v>3440.3050919999996</v>
      </c>
      <c r="L1936" s="39" t="s">
        <v>4889</v>
      </c>
      <c r="M1936" s="46">
        <f>DATE(YEAR(F1936),MONTH(F1936),1)</f>
        <v>45474</v>
      </c>
      <c r="N1936" s="47" t="str">
        <f>IF(B1936="",N1935,B1936)</f>
        <v>Bellweather Advisors AG</v>
      </c>
    </row>
    <row r="1937" spans="1:14" ht="15.75" x14ac:dyDescent="0.5">
      <c r="A1937" s="7"/>
      <c r="B1937" s="26"/>
      <c r="C1937" s="26"/>
      <c r="D1937" s="12">
        <v>97090.39</v>
      </c>
      <c r="E1937" s="13" t="s">
        <v>1900</v>
      </c>
      <c r="F1937" s="27">
        <v>45498</v>
      </c>
      <c r="G1937" s="27">
        <v>45364</v>
      </c>
      <c r="H1937" s="14">
        <v>5850894.2000000002</v>
      </c>
      <c r="I1937" s="15">
        <v>1</v>
      </c>
      <c r="J1937" s="13" t="s">
        <v>310</v>
      </c>
      <c r="K1937" s="36">
        <f>D1937*VLOOKUP(L1937,Assumptions!$B$5:$C$11,2,FALSE)</f>
        <v>3330.2003769999997</v>
      </c>
      <c r="L1937" s="39" t="s">
        <v>4889</v>
      </c>
      <c r="M1937" s="46">
        <f>DATE(YEAR(F1937),MONTH(F1937),1)</f>
        <v>45474</v>
      </c>
      <c r="N1937" s="47" t="str">
        <f>IF(B1937="",N1936,B1937)</f>
        <v>Bellweather Advisors AG</v>
      </c>
    </row>
    <row r="1938" spans="1:14" ht="15.75" x14ac:dyDescent="0.5">
      <c r="A1938" s="7"/>
      <c r="B1938" s="26"/>
      <c r="C1938" s="26"/>
      <c r="D1938" s="12">
        <v>116534.63</v>
      </c>
      <c r="E1938" s="13" t="s">
        <v>1899</v>
      </c>
      <c r="F1938" s="27">
        <v>45498</v>
      </c>
      <c r="G1938" s="27">
        <v>45364</v>
      </c>
      <c r="H1938" s="14">
        <v>4755021.4800000004</v>
      </c>
      <c r="I1938" s="15">
        <v>1</v>
      </c>
      <c r="J1938" s="13" t="s">
        <v>311</v>
      </c>
      <c r="K1938" s="36">
        <f>D1938*VLOOKUP(L1938,Assumptions!$B$5:$C$11,2,FALSE)</f>
        <v>3997.1378089999998</v>
      </c>
      <c r="L1938" s="39" t="s">
        <v>4889</v>
      </c>
      <c r="M1938" s="46">
        <f>DATE(YEAR(F1938),MONTH(F1938),1)</f>
        <v>45474</v>
      </c>
      <c r="N1938" s="47" t="str">
        <f>IF(B1938="",N1937,B1938)</f>
        <v>Bellweather Advisors AG</v>
      </c>
    </row>
    <row r="1939" spans="1:14" ht="15.75" x14ac:dyDescent="0.5">
      <c r="A1939" s="7"/>
      <c r="B1939" s="26"/>
      <c r="C1939" s="26"/>
      <c r="D1939" s="12">
        <v>106514.71</v>
      </c>
      <c r="E1939" s="13" t="s">
        <v>1901</v>
      </c>
      <c r="F1939" s="27">
        <v>45498</v>
      </c>
      <c r="G1939" s="27">
        <v>45364</v>
      </c>
      <c r="H1939" s="14">
        <v>6974552.8300000001</v>
      </c>
      <c r="I1939" s="15">
        <v>1</v>
      </c>
      <c r="J1939" s="13" t="s">
        <v>309</v>
      </c>
      <c r="K1939" s="36">
        <f>D1939*VLOOKUP(L1939,Assumptions!$B$5:$C$11,2,FALSE)</f>
        <v>3653.454553</v>
      </c>
      <c r="L1939" s="39" t="s">
        <v>4889</v>
      </c>
      <c r="M1939" s="46">
        <f>DATE(YEAR(F1939),MONTH(F1939),1)</f>
        <v>45474</v>
      </c>
      <c r="N1939" s="47" t="str">
        <f>IF(B1939="",N1938,B1939)</f>
        <v>Bellweather Advisors AG</v>
      </c>
    </row>
    <row r="1940" spans="1:14" ht="15.75" x14ac:dyDescent="0.5">
      <c r="A1940" s="7"/>
      <c r="B1940" s="26"/>
      <c r="C1940" s="26"/>
      <c r="D1940" s="12">
        <v>112600.99</v>
      </c>
      <c r="E1940" s="13" t="s">
        <v>1902</v>
      </c>
      <c r="F1940" s="27">
        <v>45498</v>
      </c>
      <c r="G1940" s="27">
        <v>45364</v>
      </c>
      <c r="H1940" s="14">
        <v>5929308.0499999998</v>
      </c>
      <c r="I1940" s="15">
        <v>1</v>
      </c>
      <c r="J1940" s="13" t="s">
        <v>318</v>
      </c>
      <c r="K1940" s="36">
        <f>D1940*VLOOKUP(L1940,Assumptions!$B$5:$C$11,2,FALSE)</f>
        <v>3862.2139569999999</v>
      </c>
      <c r="L1940" s="39" t="s">
        <v>4889</v>
      </c>
      <c r="M1940" s="46">
        <f>DATE(YEAR(F1940),MONTH(F1940),1)</f>
        <v>45474</v>
      </c>
      <c r="N1940" s="47" t="str">
        <f>IF(B1940="",N1939,B1940)</f>
        <v>Bellweather Advisors AG</v>
      </c>
    </row>
    <row r="1941" spans="1:14" ht="15.75" x14ac:dyDescent="0.5">
      <c r="A1941" s="7"/>
      <c r="B1941" s="26"/>
      <c r="C1941" s="26"/>
      <c r="D1941" s="12">
        <v>161881.71</v>
      </c>
      <c r="E1941" s="13" t="s">
        <v>1893</v>
      </c>
      <c r="F1941" s="27">
        <v>45502</v>
      </c>
      <c r="G1941" s="27">
        <v>45365</v>
      </c>
      <c r="H1941" s="14">
        <v>6366493.4299999997</v>
      </c>
      <c r="I1941" s="15">
        <v>28</v>
      </c>
      <c r="J1941" s="13" t="s">
        <v>300</v>
      </c>
      <c r="K1941" s="36">
        <f>D1941*VLOOKUP(L1941,Assumptions!$B$5:$C$11,2,FALSE)</f>
        <v>5552.5426529999995</v>
      </c>
      <c r="L1941" s="39" t="s">
        <v>4889</v>
      </c>
      <c r="M1941" s="46">
        <f>DATE(YEAR(F1941),MONTH(F1941),1)</f>
        <v>45474</v>
      </c>
      <c r="N1941" s="47" t="str">
        <f>IF(B1941="",N1940,B1941)</f>
        <v>Bellweather Advisors AG</v>
      </c>
    </row>
    <row r="1942" spans="1:14" ht="15.75" x14ac:dyDescent="0.5">
      <c r="A1942" s="7"/>
      <c r="B1942" s="26"/>
      <c r="C1942" s="26"/>
      <c r="D1942" s="12">
        <v>205503.14</v>
      </c>
      <c r="E1942" s="13" t="s">
        <v>1909</v>
      </c>
      <c r="F1942" s="27">
        <v>45502</v>
      </c>
      <c r="G1942" s="27">
        <v>45365</v>
      </c>
      <c r="H1942" s="14">
        <v>6027308.4000000004</v>
      </c>
      <c r="I1942" s="15">
        <v>99</v>
      </c>
      <c r="J1942" s="13" t="s">
        <v>336</v>
      </c>
      <c r="K1942" s="36">
        <f>D1942*VLOOKUP(L1942,Assumptions!$B$5:$C$11,2,FALSE)</f>
        <v>7048.7577019999999</v>
      </c>
      <c r="L1942" s="39" t="s">
        <v>4889</v>
      </c>
      <c r="M1942" s="46">
        <f>DATE(YEAR(F1942),MONTH(F1942),1)</f>
        <v>45474</v>
      </c>
      <c r="N1942" s="47" t="str">
        <f>IF(B1942="",N1941,B1942)</f>
        <v>Bellweather Advisors AG</v>
      </c>
    </row>
    <row r="1943" spans="1:14" ht="15.75" x14ac:dyDescent="0.5">
      <c r="A1943" s="7"/>
      <c r="B1943" s="26"/>
      <c r="C1943" s="26"/>
      <c r="D1943" s="12">
        <v>214745.97</v>
      </c>
      <c r="E1943" s="13" t="s">
        <v>1910</v>
      </c>
      <c r="F1943" s="27">
        <v>45502</v>
      </c>
      <c r="G1943" s="27">
        <v>45365</v>
      </c>
      <c r="H1943" s="14">
        <v>7447333.0099999998</v>
      </c>
      <c r="I1943" s="15">
        <v>99</v>
      </c>
      <c r="J1943" s="13" t="s">
        <v>333</v>
      </c>
      <c r="K1943" s="36">
        <f>D1943*VLOOKUP(L1943,Assumptions!$B$5:$C$11,2,FALSE)</f>
        <v>7365.7867709999991</v>
      </c>
      <c r="L1943" s="39" t="s">
        <v>4889</v>
      </c>
      <c r="M1943" s="46">
        <f>DATE(YEAR(F1943),MONTH(F1943),1)</f>
        <v>45474</v>
      </c>
      <c r="N1943" s="47" t="str">
        <f>IF(B1943="",N1942,B1943)</f>
        <v>Bellweather Advisors AG</v>
      </c>
    </row>
    <row r="1944" spans="1:14" ht="15.75" x14ac:dyDescent="0.5">
      <c r="A1944" s="7"/>
      <c r="B1944" s="26"/>
      <c r="C1944" s="26"/>
      <c r="D1944" s="12">
        <v>164705.70000000001</v>
      </c>
      <c r="E1944" s="13" t="s">
        <v>1911</v>
      </c>
      <c r="F1944" s="27">
        <v>45502</v>
      </c>
      <c r="G1944" s="27">
        <v>45365</v>
      </c>
      <c r="H1944" s="14">
        <v>4766848.0599999996</v>
      </c>
      <c r="I1944" s="15">
        <v>99</v>
      </c>
      <c r="J1944" s="13" t="s">
        <v>322</v>
      </c>
      <c r="K1944" s="36">
        <f>D1944*VLOOKUP(L1944,Assumptions!$B$5:$C$11,2,FALSE)</f>
        <v>5649.4055099999996</v>
      </c>
      <c r="L1944" s="39" t="s">
        <v>4889</v>
      </c>
      <c r="M1944" s="46">
        <f>DATE(YEAR(F1944),MONTH(F1944),1)</f>
        <v>45474</v>
      </c>
      <c r="N1944" s="47" t="str">
        <f>IF(B1944="",N1943,B1944)</f>
        <v>Bellweather Advisors AG</v>
      </c>
    </row>
    <row r="1945" spans="1:14" ht="15.75" x14ac:dyDescent="0.5">
      <c r="A1945" s="7"/>
      <c r="B1945" s="26"/>
      <c r="C1945" s="26"/>
      <c r="D1945" s="12">
        <v>156147.71</v>
      </c>
      <c r="E1945" s="13" t="s">
        <v>1899</v>
      </c>
      <c r="F1945" s="27">
        <v>45502</v>
      </c>
      <c r="G1945" s="27">
        <v>45365</v>
      </c>
      <c r="H1945" s="14">
        <v>7808061.6699999999</v>
      </c>
      <c r="I1945" s="15">
        <v>1</v>
      </c>
      <c r="J1945" s="13" t="s">
        <v>311</v>
      </c>
      <c r="K1945" s="36">
        <f>D1945*VLOOKUP(L1945,Assumptions!$B$5:$C$11,2,FALSE)</f>
        <v>5355.8664529999996</v>
      </c>
      <c r="L1945" s="39" t="s">
        <v>4889</v>
      </c>
      <c r="M1945" s="46">
        <f>DATE(YEAR(F1945),MONTH(F1945),1)</f>
        <v>45474</v>
      </c>
      <c r="N1945" s="47" t="str">
        <f>IF(B1945="",N1944,B1945)</f>
        <v>Bellweather Advisors AG</v>
      </c>
    </row>
    <row r="1946" spans="1:14" ht="15.75" x14ac:dyDescent="0.5">
      <c r="A1946" s="7"/>
      <c r="B1946" s="26"/>
      <c r="C1946" s="26"/>
      <c r="D1946" s="12">
        <v>162950.39999999999</v>
      </c>
      <c r="E1946" s="13" t="s">
        <v>1900</v>
      </c>
      <c r="F1946" s="27">
        <v>45502</v>
      </c>
      <c r="G1946" s="27">
        <v>45365</v>
      </c>
      <c r="H1946" s="14">
        <v>7911737.2800000003</v>
      </c>
      <c r="I1946" s="15">
        <v>1</v>
      </c>
      <c r="J1946" s="13" t="s">
        <v>310</v>
      </c>
      <c r="K1946" s="36">
        <f>D1946*VLOOKUP(L1946,Assumptions!$B$5:$C$11,2,FALSE)</f>
        <v>5589.1987199999994</v>
      </c>
      <c r="L1946" s="39" t="s">
        <v>4889</v>
      </c>
      <c r="M1946" s="46">
        <f>DATE(YEAR(F1946),MONTH(F1946),1)</f>
        <v>45474</v>
      </c>
      <c r="N1946" s="47" t="str">
        <f>IF(B1946="",N1945,B1946)</f>
        <v>Bellweather Advisors AG</v>
      </c>
    </row>
    <row r="1947" spans="1:14" ht="15.75" x14ac:dyDescent="0.5">
      <c r="A1947" s="7"/>
      <c r="B1947" s="26"/>
      <c r="C1947" s="26"/>
      <c r="D1947" s="12">
        <v>150544.97</v>
      </c>
      <c r="E1947" s="13" t="s">
        <v>1901</v>
      </c>
      <c r="F1947" s="27">
        <v>45502</v>
      </c>
      <c r="G1947" s="27">
        <v>45365</v>
      </c>
      <c r="H1947" s="14">
        <v>5686132.4900000002</v>
      </c>
      <c r="I1947" s="15">
        <v>1</v>
      </c>
      <c r="J1947" s="13" t="s">
        <v>309</v>
      </c>
      <c r="K1947" s="36">
        <f>D1947*VLOOKUP(L1947,Assumptions!$B$5:$C$11,2,FALSE)</f>
        <v>5163.6924709999994</v>
      </c>
      <c r="L1947" s="39" t="s">
        <v>4889</v>
      </c>
      <c r="M1947" s="46">
        <f>DATE(YEAR(F1947),MONTH(F1947),1)</f>
        <v>45474</v>
      </c>
      <c r="N1947" s="47" t="str">
        <f>IF(B1947="",N1946,B1947)</f>
        <v>Bellweather Advisors AG</v>
      </c>
    </row>
    <row r="1948" spans="1:14" ht="15.75" x14ac:dyDescent="0.5">
      <c r="A1948" s="7"/>
      <c r="B1948" s="26"/>
      <c r="C1948" s="26"/>
      <c r="D1948" s="12">
        <v>154326.26999999999</v>
      </c>
      <c r="E1948" s="13" t="s">
        <v>1902</v>
      </c>
      <c r="F1948" s="27">
        <v>45502</v>
      </c>
      <c r="G1948" s="27">
        <v>45365</v>
      </c>
      <c r="H1948" s="14">
        <v>7740680.8399999999</v>
      </c>
      <c r="I1948" s="15">
        <v>1</v>
      </c>
      <c r="J1948" s="13" t="s">
        <v>318</v>
      </c>
      <c r="K1948" s="36">
        <f>D1948*VLOOKUP(L1948,Assumptions!$B$5:$C$11,2,FALSE)</f>
        <v>5293.3910609999994</v>
      </c>
      <c r="L1948" s="39" t="s">
        <v>4889</v>
      </c>
      <c r="M1948" s="46">
        <f>DATE(YEAR(F1948),MONTH(F1948),1)</f>
        <v>45474</v>
      </c>
      <c r="N1948" s="47" t="str">
        <f>IF(B1948="",N1947,B1948)</f>
        <v>Bellweather Advisors AG</v>
      </c>
    </row>
    <row r="1949" spans="1:14" ht="15.75" x14ac:dyDescent="0.5">
      <c r="A1949" s="7"/>
      <c r="B1949" s="26"/>
      <c r="C1949" s="26"/>
      <c r="D1949" s="12">
        <v>72802</v>
      </c>
      <c r="E1949" s="13" t="s">
        <v>1893</v>
      </c>
      <c r="F1949" s="27">
        <v>45502</v>
      </c>
      <c r="G1949" s="27">
        <v>45365</v>
      </c>
      <c r="H1949" s="14">
        <v>6460916.3700000001</v>
      </c>
      <c r="I1949" s="15">
        <v>9</v>
      </c>
      <c r="J1949" s="13" t="s">
        <v>300</v>
      </c>
      <c r="K1949" s="36">
        <f>D1949*VLOOKUP(L1949,Assumptions!$B$5:$C$11,2,FALSE)</f>
        <v>2497.1085999999996</v>
      </c>
      <c r="L1949" s="39" t="s">
        <v>4889</v>
      </c>
      <c r="M1949" s="46">
        <f>DATE(YEAR(F1949),MONTH(F1949),1)</f>
        <v>45474</v>
      </c>
      <c r="N1949" s="47" t="str">
        <f>IF(B1949="",N1948,B1949)</f>
        <v>Bellweather Advisors AG</v>
      </c>
    </row>
    <row r="1950" spans="1:14" ht="15.75" x14ac:dyDescent="0.5">
      <c r="A1950" s="7"/>
      <c r="B1950" s="26"/>
      <c r="C1950" s="26"/>
      <c r="D1950" s="12">
        <v>68415.34</v>
      </c>
      <c r="E1950" s="13" t="s">
        <v>1894</v>
      </c>
      <c r="F1950" s="27">
        <v>45502</v>
      </c>
      <c r="G1950" s="27">
        <v>45365</v>
      </c>
      <c r="H1950" s="14">
        <v>7305925.1500000004</v>
      </c>
      <c r="I1950" s="15">
        <v>3</v>
      </c>
      <c r="J1950" s="13" t="s">
        <v>330</v>
      </c>
      <c r="K1950" s="36">
        <f>D1950*VLOOKUP(L1950,Assumptions!$B$5:$C$11,2,FALSE)</f>
        <v>2346.6461619999995</v>
      </c>
      <c r="L1950" s="39" t="s">
        <v>4889</v>
      </c>
      <c r="M1950" s="46">
        <f>DATE(YEAR(F1950),MONTH(F1950),1)</f>
        <v>45474</v>
      </c>
      <c r="N1950" s="47" t="str">
        <f>IF(B1950="",N1949,B1950)</f>
        <v>Bellweather Advisors AG</v>
      </c>
    </row>
    <row r="1951" spans="1:14" ht="15.75" x14ac:dyDescent="0.5">
      <c r="A1951" s="7"/>
      <c r="B1951" s="26"/>
      <c r="C1951" s="26"/>
      <c r="D1951" s="12">
        <v>50914.73</v>
      </c>
      <c r="E1951" s="13" t="s">
        <v>1899</v>
      </c>
      <c r="F1951" s="27">
        <v>45502</v>
      </c>
      <c r="G1951" s="27">
        <v>45365</v>
      </c>
      <c r="H1951" s="14">
        <v>6796233.3499999996</v>
      </c>
      <c r="I1951" s="15">
        <v>1</v>
      </c>
      <c r="J1951" s="13" t="s">
        <v>311</v>
      </c>
      <c r="K1951" s="36">
        <f>D1951*VLOOKUP(L1951,Assumptions!$B$5:$C$11,2,FALSE)</f>
        <v>1746.375239</v>
      </c>
      <c r="L1951" s="39" t="s">
        <v>4889</v>
      </c>
      <c r="M1951" s="46">
        <f>DATE(YEAR(F1951),MONTH(F1951),1)</f>
        <v>45474</v>
      </c>
      <c r="N1951" s="47" t="str">
        <f>IF(B1951="",N1950,B1951)</f>
        <v>Bellweather Advisors AG</v>
      </c>
    </row>
    <row r="1952" spans="1:14" ht="15.75" x14ac:dyDescent="0.5">
      <c r="A1952" s="7"/>
      <c r="B1952" s="26"/>
      <c r="C1952" s="26"/>
      <c r="D1952" s="12">
        <v>58552.92</v>
      </c>
      <c r="E1952" s="13" t="s">
        <v>1900</v>
      </c>
      <c r="F1952" s="27">
        <v>45502</v>
      </c>
      <c r="G1952" s="27">
        <v>45365</v>
      </c>
      <c r="H1952" s="14">
        <v>7490123.8099999996</v>
      </c>
      <c r="I1952" s="15">
        <v>1</v>
      </c>
      <c r="J1952" s="13" t="s">
        <v>310</v>
      </c>
      <c r="K1952" s="36">
        <f>D1952*VLOOKUP(L1952,Assumptions!$B$5:$C$11,2,FALSE)</f>
        <v>2008.3651559999998</v>
      </c>
      <c r="L1952" s="39" t="s">
        <v>4889</v>
      </c>
      <c r="M1952" s="46">
        <f>DATE(YEAR(F1952),MONTH(F1952),1)</f>
        <v>45474</v>
      </c>
      <c r="N1952" s="47" t="str">
        <f>IF(B1952="",N1951,B1952)</f>
        <v>Bellweather Advisors AG</v>
      </c>
    </row>
    <row r="1953" spans="1:14" ht="15.75" x14ac:dyDescent="0.5">
      <c r="A1953" s="7"/>
      <c r="B1953" s="26"/>
      <c r="C1953" s="26"/>
      <c r="D1953" s="12">
        <v>63558.99</v>
      </c>
      <c r="E1953" s="13" t="s">
        <v>1901</v>
      </c>
      <c r="F1953" s="27">
        <v>45502</v>
      </c>
      <c r="G1953" s="27">
        <v>45365</v>
      </c>
      <c r="H1953" s="14">
        <v>5467927.7300000004</v>
      </c>
      <c r="I1953" s="15">
        <v>1</v>
      </c>
      <c r="J1953" s="13" t="s">
        <v>309</v>
      </c>
      <c r="K1953" s="36">
        <f>D1953*VLOOKUP(L1953,Assumptions!$B$5:$C$11,2,FALSE)</f>
        <v>2180.0733569999998</v>
      </c>
      <c r="L1953" s="39" t="s">
        <v>4889</v>
      </c>
      <c r="M1953" s="46">
        <f>DATE(YEAR(F1953),MONTH(F1953),1)</f>
        <v>45474</v>
      </c>
      <c r="N1953" s="47" t="str">
        <f>IF(B1953="",N1952,B1953)</f>
        <v>Bellweather Advisors AG</v>
      </c>
    </row>
    <row r="1954" spans="1:14" ht="15.75" x14ac:dyDescent="0.5">
      <c r="A1954" s="7"/>
      <c r="B1954" s="26"/>
      <c r="C1954" s="26"/>
      <c r="D1954" s="12">
        <v>65077.4</v>
      </c>
      <c r="E1954" s="13" t="s">
        <v>1902</v>
      </c>
      <c r="F1954" s="27">
        <v>45502</v>
      </c>
      <c r="G1954" s="27">
        <v>45365</v>
      </c>
      <c r="H1954" s="14">
        <v>5225269.5199999996</v>
      </c>
      <c r="I1954" s="15">
        <v>1</v>
      </c>
      <c r="J1954" s="13" t="s">
        <v>318</v>
      </c>
      <c r="K1954" s="36">
        <f>D1954*VLOOKUP(L1954,Assumptions!$B$5:$C$11,2,FALSE)</f>
        <v>2232.1548199999997</v>
      </c>
      <c r="L1954" s="39" t="s">
        <v>4889</v>
      </c>
      <c r="M1954" s="46">
        <f>DATE(YEAR(F1954),MONTH(F1954),1)</f>
        <v>45474</v>
      </c>
      <c r="N1954" s="47" t="str">
        <f>IF(B1954="",N1953,B1954)</f>
        <v>Bellweather Advisors AG</v>
      </c>
    </row>
    <row r="1955" spans="1:14" ht="15.75" x14ac:dyDescent="0.5">
      <c r="A1955" s="7"/>
      <c r="B1955" s="26"/>
      <c r="C1955" s="26"/>
      <c r="D1955" s="12">
        <v>184278.51</v>
      </c>
      <c r="E1955" s="13" t="s">
        <v>1893</v>
      </c>
      <c r="F1955" s="27">
        <v>45502</v>
      </c>
      <c r="G1955" s="27">
        <v>45365</v>
      </c>
      <c r="H1955" s="14">
        <v>6203571.1900000004</v>
      </c>
      <c r="I1955" s="15">
        <v>28</v>
      </c>
      <c r="J1955" s="13" t="s">
        <v>300</v>
      </c>
      <c r="K1955" s="36">
        <f>D1955*VLOOKUP(L1955,Assumptions!$B$5:$C$11,2,FALSE)</f>
        <v>6320.7528929999999</v>
      </c>
      <c r="L1955" s="39" t="s">
        <v>4889</v>
      </c>
      <c r="M1955" s="46">
        <f>DATE(YEAR(F1955),MONTH(F1955),1)</f>
        <v>45474</v>
      </c>
      <c r="N1955" s="47" t="str">
        <f>IF(B1955="",N1954,B1955)</f>
        <v>Bellweather Advisors AG</v>
      </c>
    </row>
    <row r="1956" spans="1:14" ht="15.75" x14ac:dyDescent="0.5">
      <c r="A1956" s="7"/>
      <c r="B1956" s="26"/>
      <c r="C1956" s="26"/>
      <c r="D1956" s="12">
        <v>190976.91</v>
      </c>
      <c r="E1956" s="13" t="s">
        <v>1894</v>
      </c>
      <c r="F1956" s="27">
        <v>45502</v>
      </c>
      <c r="G1956" s="27">
        <v>45365</v>
      </c>
      <c r="H1956" s="14">
        <v>5824883.4900000002</v>
      </c>
      <c r="I1956" s="15">
        <v>7</v>
      </c>
      <c r="J1956" s="13" t="s">
        <v>330</v>
      </c>
      <c r="K1956" s="36">
        <f>D1956*VLOOKUP(L1956,Assumptions!$B$5:$C$11,2,FALSE)</f>
        <v>6550.5080129999997</v>
      </c>
      <c r="L1956" s="39" t="s">
        <v>4889</v>
      </c>
      <c r="M1956" s="46">
        <f>DATE(YEAR(F1956),MONTH(F1956),1)</f>
        <v>45474</v>
      </c>
      <c r="N1956" s="47" t="str">
        <f>IF(B1956="",N1955,B1956)</f>
        <v>Bellweather Advisors AG</v>
      </c>
    </row>
    <row r="1957" spans="1:14" ht="15.75" x14ac:dyDescent="0.5">
      <c r="A1957" s="7"/>
      <c r="B1957" s="26"/>
      <c r="C1957" s="26"/>
      <c r="D1957" s="12">
        <v>210023.45</v>
      </c>
      <c r="E1957" s="13" t="s">
        <v>1911</v>
      </c>
      <c r="F1957" s="27">
        <v>45502</v>
      </c>
      <c r="G1957" s="27">
        <v>45365</v>
      </c>
      <c r="H1957" s="14">
        <v>5609982.1399999997</v>
      </c>
      <c r="I1957" s="15">
        <v>90</v>
      </c>
      <c r="J1957" s="13" t="s">
        <v>322</v>
      </c>
      <c r="K1957" s="36">
        <f>D1957*VLOOKUP(L1957,Assumptions!$B$5:$C$11,2,FALSE)</f>
        <v>7203.8043349999998</v>
      </c>
      <c r="L1957" s="39" t="s">
        <v>4889</v>
      </c>
      <c r="M1957" s="46">
        <f>DATE(YEAR(F1957),MONTH(F1957),1)</f>
        <v>45474</v>
      </c>
      <c r="N1957" s="47" t="str">
        <f>IF(B1957="",N1956,B1957)</f>
        <v>Bellweather Advisors AG</v>
      </c>
    </row>
    <row r="1958" spans="1:14" ht="15.75" x14ac:dyDescent="0.5">
      <c r="A1958" s="7"/>
      <c r="B1958" s="26"/>
      <c r="C1958" s="26"/>
      <c r="D1958" s="12">
        <v>224139.82</v>
      </c>
      <c r="E1958" s="13" t="s">
        <v>1910</v>
      </c>
      <c r="F1958" s="27">
        <v>45502</v>
      </c>
      <c r="G1958" s="27">
        <v>45365</v>
      </c>
      <c r="H1958" s="14">
        <v>6373417.7599999998</v>
      </c>
      <c r="I1958" s="15">
        <v>90</v>
      </c>
      <c r="J1958" s="13" t="s">
        <v>333</v>
      </c>
      <c r="K1958" s="36">
        <f>D1958*VLOOKUP(L1958,Assumptions!$B$5:$C$11,2,FALSE)</f>
        <v>7687.9958259999994</v>
      </c>
      <c r="L1958" s="39" t="s">
        <v>4889</v>
      </c>
      <c r="M1958" s="46">
        <f>DATE(YEAR(F1958),MONTH(F1958),1)</f>
        <v>45474</v>
      </c>
      <c r="N1958" s="47" t="str">
        <f>IF(B1958="",N1957,B1958)</f>
        <v>Bellweather Advisors AG</v>
      </c>
    </row>
    <row r="1959" spans="1:14" ht="15.75" x14ac:dyDescent="0.5">
      <c r="A1959" s="7"/>
      <c r="B1959" s="26"/>
      <c r="C1959" s="26"/>
      <c r="D1959" s="12">
        <v>197060.98</v>
      </c>
      <c r="E1959" s="13" t="s">
        <v>1909</v>
      </c>
      <c r="F1959" s="27">
        <v>45502</v>
      </c>
      <c r="G1959" s="27">
        <v>45365</v>
      </c>
      <c r="H1959" s="14">
        <v>5222476.03</v>
      </c>
      <c r="I1959" s="15">
        <v>90</v>
      </c>
      <c r="J1959" s="13" t="s">
        <v>336</v>
      </c>
      <c r="K1959" s="36">
        <f>D1959*VLOOKUP(L1959,Assumptions!$B$5:$C$11,2,FALSE)</f>
        <v>6759.1916139999994</v>
      </c>
      <c r="L1959" s="39" t="s">
        <v>4889</v>
      </c>
      <c r="M1959" s="46">
        <f>DATE(YEAR(F1959),MONTH(F1959),1)</f>
        <v>45474</v>
      </c>
      <c r="N1959" s="47" t="str">
        <f>IF(B1959="",N1958,B1959)</f>
        <v>Bellweather Advisors AG</v>
      </c>
    </row>
    <row r="1960" spans="1:14" ht="15.75" x14ac:dyDescent="0.5">
      <c r="A1960" s="7"/>
      <c r="B1960" s="26"/>
      <c r="C1960" s="26"/>
      <c r="D1960" s="12">
        <v>177691.19</v>
      </c>
      <c r="E1960" s="13" t="s">
        <v>1899</v>
      </c>
      <c r="F1960" s="27">
        <v>45502</v>
      </c>
      <c r="G1960" s="27">
        <v>45365</v>
      </c>
      <c r="H1960" s="14">
        <v>4719006.87</v>
      </c>
      <c r="I1960" s="15">
        <v>1</v>
      </c>
      <c r="J1960" s="13" t="s">
        <v>311</v>
      </c>
      <c r="K1960" s="36">
        <f>D1960*VLOOKUP(L1960,Assumptions!$B$5:$C$11,2,FALSE)</f>
        <v>6094.8078169999999</v>
      </c>
      <c r="L1960" s="39" t="s">
        <v>4889</v>
      </c>
      <c r="M1960" s="46">
        <f>DATE(YEAR(F1960),MONTH(F1960),1)</f>
        <v>45474</v>
      </c>
      <c r="N1960" s="47" t="str">
        <f>IF(B1960="",N1959,B1960)</f>
        <v>Bellweather Advisors AG</v>
      </c>
    </row>
    <row r="1961" spans="1:14" ht="15.75" x14ac:dyDescent="0.5">
      <c r="A1961" s="7"/>
      <c r="B1961" s="26"/>
      <c r="C1961" s="26"/>
      <c r="D1961" s="12">
        <v>210281.92</v>
      </c>
      <c r="E1961" s="13" t="s">
        <v>1900</v>
      </c>
      <c r="F1961" s="27">
        <v>45502</v>
      </c>
      <c r="G1961" s="27">
        <v>45365</v>
      </c>
      <c r="H1961" s="14">
        <v>6397076.6399999997</v>
      </c>
      <c r="I1961" s="15">
        <v>1</v>
      </c>
      <c r="J1961" s="13" t="s">
        <v>310</v>
      </c>
      <c r="K1961" s="36">
        <f>D1961*VLOOKUP(L1961,Assumptions!$B$5:$C$11,2,FALSE)</f>
        <v>7212.6698559999995</v>
      </c>
      <c r="L1961" s="39" t="s">
        <v>4889</v>
      </c>
      <c r="M1961" s="46">
        <f>DATE(YEAR(F1961),MONTH(F1961),1)</f>
        <v>45474</v>
      </c>
      <c r="N1961" s="47" t="str">
        <f>IF(B1961="",N1960,B1961)</f>
        <v>Bellweather Advisors AG</v>
      </c>
    </row>
    <row r="1962" spans="1:14" ht="15.75" x14ac:dyDescent="0.5">
      <c r="A1962" s="7"/>
      <c r="B1962" s="26"/>
      <c r="C1962" s="26"/>
      <c r="D1962" s="12">
        <v>237114.39</v>
      </c>
      <c r="E1962" s="13" t="s">
        <v>1901</v>
      </c>
      <c r="F1962" s="27">
        <v>45502</v>
      </c>
      <c r="G1962" s="27">
        <v>45365</v>
      </c>
      <c r="H1962" s="14">
        <v>6901754.6799999997</v>
      </c>
      <c r="I1962" s="15">
        <v>1</v>
      </c>
      <c r="J1962" s="13" t="s">
        <v>309</v>
      </c>
      <c r="K1962" s="36">
        <f>D1962*VLOOKUP(L1962,Assumptions!$B$5:$C$11,2,FALSE)</f>
        <v>8133.0235769999999</v>
      </c>
      <c r="L1962" s="39" t="s">
        <v>4889</v>
      </c>
      <c r="M1962" s="46">
        <f>DATE(YEAR(F1962),MONTH(F1962),1)</f>
        <v>45474</v>
      </c>
      <c r="N1962" s="47" t="str">
        <f>IF(B1962="",N1961,B1962)</f>
        <v>Bellweather Advisors AG</v>
      </c>
    </row>
    <row r="1963" spans="1:14" ht="15.75" x14ac:dyDescent="0.5">
      <c r="A1963" s="7"/>
      <c r="B1963" s="26"/>
      <c r="C1963" s="26"/>
      <c r="D1963" s="12">
        <v>168707.9</v>
      </c>
      <c r="E1963" s="13" t="s">
        <v>1902</v>
      </c>
      <c r="F1963" s="27">
        <v>45502</v>
      </c>
      <c r="G1963" s="27">
        <v>45365</v>
      </c>
      <c r="H1963" s="14">
        <v>7101242.9199999999</v>
      </c>
      <c r="I1963" s="15">
        <v>1</v>
      </c>
      <c r="J1963" s="13" t="s">
        <v>318</v>
      </c>
      <c r="K1963" s="36">
        <f>D1963*VLOOKUP(L1963,Assumptions!$B$5:$C$11,2,FALSE)</f>
        <v>5786.6809699999994</v>
      </c>
      <c r="L1963" s="39" t="s">
        <v>4889</v>
      </c>
      <c r="M1963" s="46">
        <f>DATE(YEAR(F1963),MONTH(F1963),1)</f>
        <v>45474</v>
      </c>
      <c r="N1963" s="47" t="str">
        <f>IF(B1963="",N1962,B1963)</f>
        <v>Bellweather Advisors AG</v>
      </c>
    </row>
    <row r="1964" spans="1:14" ht="15.75" x14ac:dyDescent="0.5">
      <c r="A1964" s="7"/>
      <c r="B1964" s="26"/>
      <c r="C1964" s="26"/>
      <c r="D1964" s="12">
        <v>19950.810000000001</v>
      </c>
      <c r="E1964" s="13" t="s">
        <v>1893</v>
      </c>
      <c r="F1964" s="27">
        <v>45498</v>
      </c>
      <c r="G1964" s="27">
        <v>45371</v>
      </c>
      <c r="H1964" s="14">
        <v>6372439.8899999997</v>
      </c>
      <c r="I1964" s="15">
        <v>4</v>
      </c>
      <c r="J1964" s="13" t="s">
        <v>300</v>
      </c>
      <c r="K1964" s="36">
        <f>D1964*VLOOKUP(L1964,Assumptions!$B$5:$C$11,2,FALSE)</f>
        <v>684.31278299999997</v>
      </c>
      <c r="L1964" s="39" t="s">
        <v>4889</v>
      </c>
      <c r="M1964" s="46">
        <f>DATE(YEAR(F1964),MONTH(F1964),1)</f>
        <v>45474</v>
      </c>
      <c r="N1964" s="47" t="str">
        <f>IF(B1964="",N1963,B1964)</f>
        <v>Bellweather Advisors AG</v>
      </c>
    </row>
    <row r="1965" spans="1:14" ht="15.75" x14ac:dyDescent="0.5">
      <c r="A1965" s="7"/>
      <c r="B1965" s="26"/>
      <c r="C1965" s="26"/>
      <c r="D1965" s="12">
        <v>22875.23</v>
      </c>
      <c r="E1965" s="13" t="s">
        <v>1895</v>
      </c>
      <c r="F1965" s="27">
        <v>45498</v>
      </c>
      <c r="G1965" s="27">
        <v>45371</v>
      </c>
      <c r="H1965" s="14">
        <v>5609293.1500000004</v>
      </c>
      <c r="I1965" s="15">
        <v>18</v>
      </c>
      <c r="J1965" s="13" t="s">
        <v>301</v>
      </c>
      <c r="K1965" s="36">
        <f>D1965*VLOOKUP(L1965,Assumptions!$B$5:$C$11,2,FALSE)</f>
        <v>784.62038899999993</v>
      </c>
      <c r="L1965" s="39" t="s">
        <v>4889</v>
      </c>
      <c r="M1965" s="46">
        <f>DATE(YEAR(F1965),MONTH(F1965),1)</f>
        <v>45474</v>
      </c>
      <c r="N1965" s="47" t="str">
        <f>IF(B1965="",N1964,B1965)</f>
        <v>Bellweather Advisors AG</v>
      </c>
    </row>
    <row r="1966" spans="1:14" ht="15.75" x14ac:dyDescent="0.5">
      <c r="A1966" s="7"/>
      <c r="B1966" s="26"/>
      <c r="C1966" s="26"/>
      <c r="D1966" s="12">
        <v>23947.34</v>
      </c>
      <c r="E1966" s="13" t="s">
        <v>1899</v>
      </c>
      <c r="F1966" s="27">
        <v>45498</v>
      </c>
      <c r="G1966" s="27">
        <v>45371</v>
      </c>
      <c r="H1966" s="14">
        <v>6023844.1100000003</v>
      </c>
      <c r="I1966" s="15">
        <v>1</v>
      </c>
      <c r="J1966" s="13" t="s">
        <v>311</v>
      </c>
      <c r="K1966" s="36">
        <f>D1966*VLOOKUP(L1966,Assumptions!$B$5:$C$11,2,FALSE)</f>
        <v>821.39376199999992</v>
      </c>
      <c r="L1966" s="39" t="s">
        <v>4889</v>
      </c>
      <c r="M1966" s="46">
        <f>DATE(YEAR(F1966),MONTH(F1966),1)</f>
        <v>45474</v>
      </c>
      <c r="N1966" s="47" t="str">
        <f>IF(B1966="",N1965,B1966)</f>
        <v>Bellweather Advisors AG</v>
      </c>
    </row>
    <row r="1967" spans="1:14" ht="15.75" x14ac:dyDescent="0.5">
      <c r="A1967" s="7"/>
      <c r="B1967" s="26"/>
      <c r="C1967" s="26"/>
      <c r="D1967" s="12">
        <v>31856.87</v>
      </c>
      <c r="E1967" s="13" t="s">
        <v>1900</v>
      </c>
      <c r="F1967" s="27">
        <v>45498</v>
      </c>
      <c r="G1967" s="27">
        <v>45371</v>
      </c>
      <c r="H1967" s="14">
        <v>6612801.7000000002</v>
      </c>
      <c r="I1967" s="15">
        <v>1</v>
      </c>
      <c r="J1967" s="13" t="s">
        <v>310</v>
      </c>
      <c r="K1967" s="36">
        <f>D1967*VLOOKUP(L1967,Assumptions!$B$5:$C$11,2,FALSE)</f>
        <v>1092.6906409999999</v>
      </c>
      <c r="L1967" s="39" t="s">
        <v>4889</v>
      </c>
      <c r="M1967" s="46">
        <f>DATE(YEAR(F1967),MONTH(F1967),1)</f>
        <v>45474</v>
      </c>
      <c r="N1967" s="47" t="str">
        <f>IF(B1967="",N1966,B1967)</f>
        <v>Bellweather Advisors AG</v>
      </c>
    </row>
    <row r="1968" spans="1:14" ht="15.75" x14ac:dyDescent="0.5">
      <c r="A1968" s="7"/>
      <c r="B1968" s="26"/>
      <c r="C1968" s="26"/>
      <c r="D1968" s="12">
        <v>30137.08</v>
      </c>
      <c r="E1968" s="13" t="s">
        <v>1901</v>
      </c>
      <c r="F1968" s="27">
        <v>45498</v>
      </c>
      <c r="G1968" s="27">
        <v>45371</v>
      </c>
      <c r="H1968" s="14">
        <v>7049022.5499999998</v>
      </c>
      <c r="I1968" s="15">
        <v>1</v>
      </c>
      <c r="J1968" s="13" t="s">
        <v>309</v>
      </c>
      <c r="K1968" s="36">
        <f>D1968*VLOOKUP(L1968,Assumptions!$B$5:$C$11,2,FALSE)</f>
        <v>1033.7018439999999</v>
      </c>
      <c r="L1968" s="39" t="s">
        <v>4889</v>
      </c>
      <c r="M1968" s="46">
        <f>DATE(YEAR(F1968),MONTH(F1968),1)</f>
        <v>45474</v>
      </c>
      <c r="N1968" s="47" t="str">
        <f>IF(B1968="",N1967,B1968)</f>
        <v>Bellweather Advisors AG</v>
      </c>
    </row>
    <row r="1969" spans="1:14" ht="15.75" x14ac:dyDescent="0.5">
      <c r="A1969" s="7"/>
      <c r="B1969" s="26"/>
      <c r="C1969" s="26"/>
      <c r="D1969" s="12">
        <v>19196.07</v>
      </c>
      <c r="E1969" s="13" t="s">
        <v>1902</v>
      </c>
      <c r="F1969" s="27">
        <v>45498</v>
      </c>
      <c r="G1969" s="27">
        <v>45371</v>
      </c>
      <c r="H1969" s="14">
        <v>4908989.4000000004</v>
      </c>
      <c r="I1969" s="15">
        <v>1</v>
      </c>
      <c r="J1969" s="13" t="s">
        <v>318</v>
      </c>
      <c r="K1969" s="36">
        <f>D1969*VLOOKUP(L1969,Assumptions!$B$5:$C$11,2,FALSE)</f>
        <v>658.4252009999999</v>
      </c>
      <c r="L1969" s="39" t="s">
        <v>4889</v>
      </c>
      <c r="M1969" s="46">
        <f>DATE(YEAR(F1969),MONTH(F1969),1)</f>
        <v>45474</v>
      </c>
      <c r="N1969" s="47" t="str">
        <f>IF(B1969="",N1968,B1969)</f>
        <v>Bellweather Advisors AG</v>
      </c>
    </row>
    <row r="1970" spans="1:14" ht="15.75" x14ac:dyDescent="0.5">
      <c r="A1970" s="7"/>
      <c r="B1970" s="26"/>
      <c r="C1970" s="26"/>
      <c r="D1970" s="12">
        <v>0</v>
      </c>
      <c r="E1970" s="13" t="s">
        <v>1912</v>
      </c>
      <c r="F1970" s="27">
        <v>45419</v>
      </c>
      <c r="G1970" s="27">
        <v>45384</v>
      </c>
      <c r="H1970" s="14">
        <v>6243641.8899999997</v>
      </c>
      <c r="I1970" s="15">
        <v>2</v>
      </c>
      <c r="J1970" s="13" t="s">
        <v>340</v>
      </c>
      <c r="K1970" s="36">
        <f>D1970*VLOOKUP(L1970,Assumptions!$B$5:$C$11,2,FALSE)</f>
        <v>0</v>
      </c>
      <c r="L1970" s="39" t="s">
        <v>4889</v>
      </c>
      <c r="M1970" s="46">
        <f>DATE(YEAR(F1970),MONTH(F1970),1)</f>
        <v>45413</v>
      </c>
      <c r="N1970" s="47" t="str">
        <f>IF(B1970="",N1969,B1970)</f>
        <v>Bellweather Advisors AG</v>
      </c>
    </row>
    <row r="1971" spans="1:14" ht="15.75" x14ac:dyDescent="0.5">
      <c r="A1971" s="7"/>
      <c r="B1971" s="26"/>
      <c r="C1971" s="26"/>
      <c r="D1971" s="12">
        <v>8545.23</v>
      </c>
      <c r="E1971" s="13" t="s">
        <v>1893</v>
      </c>
      <c r="F1971" s="27">
        <v>45502</v>
      </c>
      <c r="G1971" s="27">
        <v>45485</v>
      </c>
      <c r="H1971" s="14">
        <v>6375100.2199999997</v>
      </c>
      <c r="I1971" s="15">
        <v>1</v>
      </c>
      <c r="J1971" s="13" t="s">
        <v>300</v>
      </c>
      <c r="K1971" s="36">
        <f>D1971*VLOOKUP(L1971,Assumptions!$B$5:$C$11,2,FALSE)</f>
        <v>293.10138899999998</v>
      </c>
      <c r="L1971" s="39" t="s">
        <v>4889</v>
      </c>
      <c r="M1971" s="46">
        <f>DATE(YEAR(F1971),MONTH(F1971),1)</f>
        <v>45474</v>
      </c>
      <c r="N1971" s="47" t="str">
        <f>IF(B1971="",N1970,B1971)</f>
        <v>Bellweather Advisors AG</v>
      </c>
    </row>
    <row r="1972" spans="1:14" ht="15.75" x14ac:dyDescent="0.5">
      <c r="A1972" s="7"/>
      <c r="B1972" s="26"/>
      <c r="C1972" s="26"/>
      <c r="D1972" s="12">
        <v>6753.37</v>
      </c>
      <c r="E1972" s="13" t="s">
        <v>1900</v>
      </c>
      <c r="F1972" s="27">
        <v>45502</v>
      </c>
      <c r="G1972" s="27">
        <v>45485</v>
      </c>
      <c r="H1972" s="14">
        <v>5933272.9400000004</v>
      </c>
      <c r="I1972" s="15">
        <v>1</v>
      </c>
      <c r="J1972" s="13" t="s">
        <v>310</v>
      </c>
      <c r="K1972" s="36">
        <f>D1972*VLOOKUP(L1972,Assumptions!$B$5:$C$11,2,FALSE)</f>
        <v>231.64059099999997</v>
      </c>
      <c r="L1972" s="39" t="s">
        <v>4889</v>
      </c>
      <c r="M1972" s="46">
        <f>DATE(YEAR(F1972),MONTH(F1972),1)</f>
        <v>45474</v>
      </c>
      <c r="N1972" s="47" t="str">
        <f>IF(B1972="",N1971,B1972)</f>
        <v>Bellweather Advisors AG</v>
      </c>
    </row>
    <row r="1973" spans="1:14" ht="15.75" x14ac:dyDescent="0.5">
      <c r="A1973" s="7"/>
      <c r="B1973" s="26"/>
      <c r="C1973" s="26"/>
      <c r="D1973" s="12">
        <v>6346.57</v>
      </c>
      <c r="E1973" s="13" t="s">
        <v>1899</v>
      </c>
      <c r="F1973" s="27">
        <v>45502</v>
      </c>
      <c r="G1973" s="27">
        <v>45485</v>
      </c>
      <c r="H1973" s="14">
        <v>5205276.88</v>
      </c>
      <c r="I1973" s="15">
        <v>1</v>
      </c>
      <c r="J1973" s="13" t="s">
        <v>311</v>
      </c>
      <c r="K1973" s="36">
        <f>D1973*VLOOKUP(L1973,Assumptions!$B$5:$C$11,2,FALSE)</f>
        <v>217.68735099999998</v>
      </c>
      <c r="L1973" s="39" t="s">
        <v>4889</v>
      </c>
      <c r="M1973" s="46">
        <f>DATE(YEAR(F1973),MONTH(F1973),1)</f>
        <v>45474</v>
      </c>
      <c r="N1973" s="47" t="str">
        <f>IF(B1973="",N1972,B1973)</f>
        <v>Bellweather Advisors AG</v>
      </c>
    </row>
    <row r="1974" spans="1:14" ht="15.75" x14ac:dyDescent="0.5">
      <c r="A1974" s="7"/>
      <c r="B1974" s="26"/>
      <c r="C1974" s="26"/>
      <c r="D1974" s="12">
        <v>8819.91</v>
      </c>
      <c r="E1974" s="13" t="s">
        <v>1901</v>
      </c>
      <c r="F1974" s="27">
        <v>45502</v>
      </c>
      <c r="G1974" s="27">
        <v>45485</v>
      </c>
      <c r="H1974" s="14">
        <v>7180645.8300000001</v>
      </c>
      <c r="I1974" s="15">
        <v>1</v>
      </c>
      <c r="J1974" s="13" t="s">
        <v>309</v>
      </c>
      <c r="K1974" s="36">
        <f>D1974*VLOOKUP(L1974,Assumptions!$B$5:$C$11,2,FALSE)</f>
        <v>302.52291299999996</v>
      </c>
      <c r="L1974" s="39" t="s">
        <v>4889</v>
      </c>
      <c r="M1974" s="46">
        <f>DATE(YEAR(F1974),MONTH(F1974),1)</f>
        <v>45474</v>
      </c>
      <c r="N1974" s="47" t="str">
        <f>IF(B1974="",N1973,B1974)</f>
        <v>Bellweather Advisors AG</v>
      </c>
    </row>
    <row r="1975" spans="1:14" ht="15.75" x14ac:dyDescent="0.5">
      <c r="A1975" s="7"/>
      <c r="B1975" s="26"/>
      <c r="C1975" s="26"/>
      <c r="D1975" s="12">
        <v>6616.82</v>
      </c>
      <c r="E1975" s="13" t="s">
        <v>1902</v>
      </c>
      <c r="F1975" s="27">
        <v>45502</v>
      </c>
      <c r="G1975" s="27">
        <v>45485</v>
      </c>
      <c r="H1975" s="14">
        <v>5477877.8200000003</v>
      </c>
      <c r="I1975" s="15">
        <v>1</v>
      </c>
      <c r="J1975" s="13" t="s">
        <v>318</v>
      </c>
      <c r="K1975" s="36">
        <f>D1975*VLOOKUP(L1975,Assumptions!$B$5:$C$11,2,FALSE)</f>
        <v>226.95692599999998</v>
      </c>
      <c r="L1975" s="39" t="s">
        <v>4889</v>
      </c>
      <c r="M1975" s="46">
        <f>DATE(YEAR(F1975),MONTH(F1975),1)</f>
        <v>45474</v>
      </c>
      <c r="N1975" s="47" t="str">
        <f>IF(B1975="",N1974,B1975)</f>
        <v>Bellweather Advisors AG</v>
      </c>
    </row>
    <row r="1976" spans="1:14" ht="15.75" x14ac:dyDescent="0.5">
      <c r="A1976" s="7"/>
      <c r="B1976" s="26"/>
      <c r="C1976" s="26"/>
      <c r="D1976" s="12">
        <v>681937.64</v>
      </c>
      <c r="E1976" s="13" t="s">
        <v>1913</v>
      </c>
      <c r="F1976" s="27">
        <v>45852</v>
      </c>
      <c r="G1976" s="27">
        <v>45559</v>
      </c>
      <c r="H1976" s="14">
        <v>5818246.9900000002</v>
      </c>
      <c r="I1976" s="15">
        <v>371</v>
      </c>
      <c r="J1976" s="13" t="s">
        <v>331</v>
      </c>
      <c r="K1976" s="36">
        <f>D1976*VLOOKUP(L1976,Assumptions!$B$5:$C$11,2,FALSE)</f>
        <v>23390.461051999999</v>
      </c>
      <c r="L1976" s="39" t="s">
        <v>4889</v>
      </c>
      <c r="M1976" s="46">
        <f>DATE(YEAR(F1976),MONTH(F1976),1)</f>
        <v>45839</v>
      </c>
      <c r="N1976" s="47" t="str">
        <f>IF(B1976="",N1975,B1976)</f>
        <v>Bellweather Advisors AG</v>
      </c>
    </row>
    <row r="1977" spans="1:14" ht="15.75" x14ac:dyDescent="0.5">
      <c r="A1977" s="7"/>
      <c r="B1977" s="26"/>
      <c r="C1977" s="26"/>
      <c r="D1977" s="12">
        <v>833768.01</v>
      </c>
      <c r="E1977" s="13" t="s">
        <v>1914</v>
      </c>
      <c r="F1977" s="27">
        <v>45852</v>
      </c>
      <c r="G1977" s="27">
        <v>45559</v>
      </c>
      <c r="H1977" s="14">
        <v>5244693.18</v>
      </c>
      <c r="I1977" s="15">
        <v>371</v>
      </c>
      <c r="J1977" s="13" t="s">
        <v>321</v>
      </c>
      <c r="K1977" s="36">
        <f>D1977*VLOOKUP(L1977,Assumptions!$B$5:$C$11,2,FALSE)</f>
        <v>28598.242742999999</v>
      </c>
      <c r="L1977" s="39" t="s">
        <v>4889</v>
      </c>
      <c r="M1977" s="46">
        <f>DATE(YEAR(F1977),MONTH(F1977),1)</f>
        <v>45839</v>
      </c>
      <c r="N1977" s="47" t="str">
        <f>IF(B1977="",N1976,B1977)</f>
        <v>Bellweather Advisors AG</v>
      </c>
    </row>
    <row r="1978" spans="1:14" ht="15.75" x14ac:dyDescent="0.5">
      <c r="A1978" s="7"/>
      <c r="B1978" s="26"/>
      <c r="C1978" s="26"/>
      <c r="D1978" s="12">
        <v>711021.65</v>
      </c>
      <c r="E1978" s="13" t="s">
        <v>1915</v>
      </c>
      <c r="F1978" s="27">
        <v>45852</v>
      </c>
      <c r="G1978" s="27">
        <v>45559</v>
      </c>
      <c r="H1978" s="14">
        <v>7774775.9400000004</v>
      </c>
      <c r="I1978" s="15">
        <v>1</v>
      </c>
      <c r="J1978" s="13" t="s">
        <v>311</v>
      </c>
      <c r="K1978" s="36">
        <f>D1978*VLOOKUP(L1978,Assumptions!$B$5:$C$11,2,FALSE)</f>
        <v>24388.042594999999</v>
      </c>
      <c r="L1978" s="39" t="s">
        <v>4889</v>
      </c>
      <c r="M1978" s="46">
        <f>DATE(YEAR(F1978),MONTH(F1978),1)</f>
        <v>45839</v>
      </c>
      <c r="N1978" s="47" t="str">
        <f>IF(B1978="",N1977,B1978)</f>
        <v>Bellweather Advisors AG</v>
      </c>
    </row>
    <row r="1979" spans="1:14" ht="15.75" x14ac:dyDescent="0.5">
      <c r="A1979" s="7"/>
      <c r="B1979" s="26"/>
      <c r="C1979" s="26"/>
      <c r="D1979" s="12">
        <v>846551.9</v>
      </c>
      <c r="E1979" s="13" t="s">
        <v>1916</v>
      </c>
      <c r="F1979" s="27">
        <v>45852</v>
      </c>
      <c r="G1979" s="27">
        <v>45559</v>
      </c>
      <c r="H1979" s="14">
        <v>5192572.63</v>
      </c>
      <c r="I1979" s="15">
        <v>371</v>
      </c>
      <c r="J1979" s="13" t="s">
        <v>319</v>
      </c>
      <c r="K1979" s="36">
        <f>D1979*VLOOKUP(L1979,Assumptions!$B$5:$C$11,2,FALSE)</f>
        <v>29036.730169999999</v>
      </c>
      <c r="L1979" s="39" t="s">
        <v>4889</v>
      </c>
      <c r="M1979" s="46">
        <f>DATE(YEAR(F1979),MONTH(F1979),1)</f>
        <v>45839</v>
      </c>
      <c r="N1979" s="47" t="str">
        <f>IF(B1979="",N1978,B1979)</f>
        <v>Bellweather Advisors AG</v>
      </c>
    </row>
    <row r="1980" spans="1:14" ht="15.75" x14ac:dyDescent="0.5">
      <c r="A1980" s="7"/>
      <c r="B1980" s="26"/>
      <c r="C1980" s="26"/>
      <c r="D1980" s="12">
        <v>542693.55000000005</v>
      </c>
      <c r="E1980" s="13" t="s">
        <v>1917</v>
      </c>
      <c r="F1980" s="27">
        <v>45852</v>
      </c>
      <c r="G1980" s="27">
        <v>45559</v>
      </c>
      <c r="H1980" s="14">
        <v>7281163.3700000001</v>
      </c>
      <c r="I1980" s="15">
        <v>1</v>
      </c>
      <c r="J1980" s="13" t="s">
        <v>310</v>
      </c>
      <c r="K1980" s="36">
        <f>D1980*VLOOKUP(L1980,Assumptions!$B$5:$C$11,2,FALSE)</f>
        <v>18614.388765</v>
      </c>
      <c r="L1980" s="39" t="s">
        <v>4889</v>
      </c>
      <c r="M1980" s="46">
        <f>DATE(YEAR(F1980),MONTH(F1980),1)</f>
        <v>45839</v>
      </c>
      <c r="N1980" s="47" t="str">
        <f>IF(B1980="",N1979,B1980)</f>
        <v>Bellweather Advisors AG</v>
      </c>
    </row>
    <row r="1981" spans="1:14" ht="15.75" x14ac:dyDescent="0.5">
      <c r="A1981" s="7"/>
      <c r="B1981" s="26"/>
      <c r="C1981" s="26"/>
      <c r="D1981" s="12">
        <v>506073.92</v>
      </c>
      <c r="E1981" s="13" t="s">
        <v>1918</v>
      </c>
      <c r="F1981" s="27">
        <v>45852</v>
      </c>
      <c r="G1981" s="27">
        <v>45559</v>
      </c>
      <c r="H1981" s="14">
        <v>5352916.41</v>
      </c>
      <c r="I1981" s="15">
        <v>1</v>
      </c>
      <c r="J1981" s="13" t="s">
        <v>309</v>
      </c>
      <c r="K1981" s="36">
        <f>D1981*VLOOKUP(L1981,Assumptions!$B$5:$C$11,2,FALSE)</f>
        <v>17358.335455999997</v>
      </c>
      <c r="L1981" s="39" t="s">
        <v>4889</v>
      </c>
      <c r="M1981" s="46">
        <f>DATE(YEAR(F1981),MONTH(F1981),1)</f>
        <v>45839</v>
      </c>
      <c r="N1981" s="47" t="str">
        <f>IF(B1981="",N1980,B1981)</f>
        <v>Bellweather Advisors AG</v>
      </c>
    </row>
    <row r="1982" spans="1:14" ht="15.75" x14ac:dyDescent="0.5">
      <c r="A1982" s="7"/>
      <c r="B1982" s="26"/>
      <c r="C1982" s="26"/>
      <c r="D1982" s="12">
        <v>713345.96</v>
      </c>
      <c r="E1982" s="13" t="s">
        <v>1919</v>
      </c>
      <c r="F1982" s="27">
        <v>45852</v>
      </c>
      <c r="G1982" s="27">
        <v>45559</v>
      </c>
      <c r="H1982" s="14">
        <v>7987728.0999999996</v>
      </c>
      <c r="I1982" s="15">
        <v>371</v>
      </c>
      <c r="J1982" s="13" t="s">
        <v>301</v>
      </c>
      <c r="K1982" s="36">
        <f>D1982*VLOOKUP(L1982,Assumptions!$B$5:$C$11,2,FALSE)</f>
        <v>24467.766427999995</v>
      </c>
      <c r="L1982" s="39" t="s">
        <v>4889</v>
      </c>
      <c r="M1982" s="46">
        <f>DATE(YEAR(F1982),MONTH(F1982),1)</f>
        <v>45839</v>
      </c>
      <c r="N1982" s="47" t="str">
        <f>IF(B1982="",N1981,B1982)</f>
        <v>Bellweather Advisors AG</v>
      </c>
    </row>
    <row r="1983" spans="1:14" ht="15.75" x14ac:dyDescent="0.5">
      <c r="A1983" s="7"/>
      <c r="B1983" s="26"/>
      <c r="C1983" s="26"/>
      <c r="D1983" s="12">
        <v>793878.31</v>
      </c>
      <c r="E1983" s="13" t="s">
        <v>1920</v>
      </c>
      <c r="F1983" s="27">
        <v>45852</v>
      </c>
      <c r="G1983" s="27">
        <v>45559</v>
      </c>
      <c r="H1983" s="14">
        <v>4959362.97</v>
      </c>
      <c r="I1983" s="15">
        <v>1</v>
      </c>
      <c r="J1983" s="13" t="s">
        <v>318</v>
      </c>
      <c r="K1983" s="36">
        <f>D1983*VLOOKUP(L1983,Assumptions!$B$5:$C$11,2,FALSE)</f>
        <v>27230.026032999998</v>
      </c>
      <c r="L1983" s="39" t="s">
        <v>4889</v>
      </c>
      <c r="M1983" s="46">
        <f>DATE(YEAR(F1983),MONTH(F1983),1)</f>
        <v>45839</v>
      </c>
      <c r="N1983" s="47" t="str">
        <f>IF(B1983="",N1982,B1983)</f>
        <v>Bellweather Advisors AG</v>
      </c>
    </row>
    <row r="1984" spans="1:14" ht="15.75" x14ac:dyDescent="0.5">
      <c r="A1984" s="7"/>
      <c r="B1984" s="26"/>
      <c r="C1984" s="26"/>
      <c r="D1984" s="12">
        <v>729279.42</v>
      </c>
      <c r="E1984" s="13" t="s">
        <v>1921</v>
      </c>
      <c r="F1984" s="27">
        <v>45852</v>
      </c>
      <c r="G1984" s="27">
        <v>45559</v>
      </c>
      <c r="H1984" s="14">
        <v>7365533.2300000004</v>
      </c>
      <c r="I1984" s="15">
        <v>50</v>
      </c>
      <c r="J1984" s="13" t="s">
        <v>330</v>
      </c>
      <c r="K1984" s="36">
        <f>D1984*VLOOKUP(L1984,Assumptions!$B$5:$C$11,2,FALSE)</f>
        <v>25014.284105999999</v>
      </c>
      <c r="L1984" s="39" t="s">
        <v>4889</v>
      </c>
      <c r="M1984" s="46">
        <f>DATE(YEAR(F1984),MONTH(F1984),1)</f>
        <v>45839</v>
      </c>
      <c r="N1984" s="47" t="str">
        <f>IF(B1984="",N1983,B1984)</f>
        <v>Bellweather Advisors AG</v>
      </c>
    </row>
    <row r="1985" spans="1:14" ht="15.75" x14ac:dyDescent="0.5">
      <c r="A1985" s="7"/>
      <c r="B1985" s="26"/>
      <c r="C1985" s="26"/>
      <c r="D1985" s="12">
        <v>815553.69</v>
      </c>
      <c r="E1985" s="13" t="s">
        <v>1922</v>
      </c>
      <c r="F1985" s="27">
        <v>45852</v>
      </c>
      <c r="G1985" s="27">
        <v>45559</v>
      </c>
      <c r="H1985" s="14">
        <v>6629153.9900000002</v>
      </c>
      <c r="I1985" s="15">
        <v>80</v>
      </c>
      <c r="J1985" s="13" t="s">
        <v>300</v>
      </c>
      <c r="K1985" s="36">
        <f>D1985*VLOOKUP(L1985,Assumptions!$B$5:$C$11,2,FALSE)</f>
        <v>27973.491566999997</v>
      </c>
      <c r="L1985" s="39" t="s">
        <v>4889</v>
      </c>
      <c r="M1985" s="46">
        <f>DATE(YEAR(F1985),MONTH(F1985),1)</f>
        <v>45839</v>
      </c>
      <c r="N1985" s="47" t="str">
        <f>IF(B1985="",N1984,B1985)</f>
        <v>Bellweather Advisors AG</v>
      </c>
    </row>
    <row r="1986" spans="1:14" ht="15.75" x14ac:dyDescent="0.5">
      <c r="A1986" s="7"/>
      <c r="B1986" s="26"/>
      <c r="C1986" s="26"/>
      <c r="D1986" s="12">
        <v>27135.61</v>
      </c>
      <c r="E1986" s="13" t="s">
        <v>1923</v>
      </c>
      <c r="F1986" s="27">
        <v>45838</v>
      </c>
      <c r="G1986" s="27">
        <v>45562</v>
      </c>
      <c r="H1986" s="14">
        <v>5432502.79</v>
      </c>
      <c r="I1986" s="15">
        <v>1500</v>
      </c>
      <c r="J1986" s="13" t="s">
        <v>305</v>
      </c>
      <c r="K1986" s="36">
        <f>D1986*VLOOKUP(L1986,Assumptions!$B$5:$C$11,2,FALSE)</f>
        <v>930.75142299999993</v>
      </c>
      <c r="L1986" s="39" t="s">
        <v>4889</v>
      </c>
      <c r="M1986" s="46">
        <f>DATE(YEAR(F1986),MONTH(F1986),1)</f>
        <v>45809</v>
      </c>
      <c r="N1986" s="47" t="str">
        <f>IF(B1986="",N1985,B1986)</f>
        <v>Bellweather Advisors AG</v>
      </c>
    </row>
    <row r="1987" spans="1:14" ht="15.75" x14ac:dyDescent="0.5">
      <c r="A1987" s="7"/>
      <c r="B1987" s="26"/>
      <c r="C1987" s="26"/>
      <c r="D1987" s="12">
        <v>30092.54</v>
      </c>
      <c r="E1987" s="13" t="s">
        <v>1924</v>
      </c>
      <c r="F1987" s="27">
        <v>45838</v>
      </c>
      <c r="G1987" s="27">
        <v>45562</v>
      </c>
      <c r="H1987" s="14">
        <v>7168257.3700000001</v>
      </c>
      <c r="I1987" s="15">
        <v>1</v>
      </c>
      <c r="J1987" s="13" t="s">
        <v>304</v>
      </c>
      <c r="K1987" s="36">
        <f>D1987*VLOOKUP(L1987,Assumptions!$B$5:$C$11,2,FALSE)</f>
        <v>1032.1741219999999</v>
      </c>
      <c r="L1987" s="39" t="s">
        <v>4889</v>
      </c>
      <c r="M1987" s="46">
        <f>DATE(YEAR(F1987),MONTH(F1987),1)</f>
        <v>45809</v>
      </c>
      <c r="N1987" s="47" t="str">
        <f>IF(B1987="",N1986,B1987)</f>
        <v>Bellweather Advisors AG</v>
      </c>
    </row>
    <row r="1988" spans="1:14" ht="15.75" x14ac:dyDescent="0.5">
      <c r="A1988" s="7"/>
      <c r="B1988" s="26"/>
      <c r="C1988" s="26"/>
      <c r="D1988" s="12">
        <v>7076.9</v>
      </c>
      <c r="E1988" s="13" t="s">
        <v>1925</v>
      </c>
      <c r="F1988" s="27">
        <v>45615</v>
      </c>
      <c r="G1988" s="27">
        <v>45572</v>
      </c>
      <c r="H1988" s="14">
        <v>7290003.5999999996</v>
      </c>
      <c r="I1988" s="15">
        <v>3</v>
      </c>
      <c r="J1988" s="13" t="s">
        <v>340</v>
      </c>
      <c r="K1988" s="36">
        <f>D1988*VLOOKUP(L1988,Assumptions!$B$5:$C$11,2,FALSE)</f>
        <v>242.73766999999998</v>
      </c>
      <c r="L1988" s="39" t="s">
        <v>4889</v>
      </c>
      <c r="M1988" s="46">
        <f>DATE(YEAR(F1988),MONTH(F1988),1)</f>
        <v>45597</v>
      </c>
      <c r="N1988" s="47" t="str">
        <f>IF(B1988="",N1987,B1988)</f>
        <v>Bellweather Advisors AG</v>
      </c>
    </row>
    <row r="1989" spans="1:14" ht="15.75" x14ac:dyDescent="0.5">
      <c r="A1989" s="7"/>
      <c r="B1989" s="26"/>
      <c r="C1989" s="26"/>
      <c r="D1989" s="12">
        <v>10704.51</v>
      </c>
      <c r="E1989" s="13" t="s">
        <v>1926</v>
      </c>
      <c r="F1989" s="27">
        <v>45587</v>
      </c>
      <c r="G1989" s="27">
        <v>45576</v>
      </c>
      <c r="H1989" s="14">
        <v>6423079.9900000002</v>
      </c>
      <c r="I1989" s="15">
        <v>1</v>
      </c>
      <c r="J1989" s="13" t="s">
        <v>315</v>
      </c>
      <c r="K1989" s="36">
        <f>D1989*VLOOKUP(L1989,Assumptions!$B$5:$C$11,2,FALSE)</f>
        <v>367.164693</v>
      </c>
      <c r="L1989" s="39" t="s">
        <v>4889</v>
      </c>
      <c r="M1989" s="46">
        <f>DATE(YEAR(F1989),MONTH(F1989),1)</f>
        <v>45566</v>
      </c>
      <c r="N1989" s="47" t="str">
        <f>IF(B1989="",N1988,B1989)</f>
        <v>Bellweather Advisors AG</v>
      </c>
    </row>
    <row r="1990" spans="1:14" ht="15.75" x14ac:dyDescent="0.5">
      <c r="A1990" s="7"/>
      <c r="B1990" s="26"/>
      <c r="C1990" s="26"/>
      <c r="D1990" s="12">
        <v>52741.74</v>
      </c>
      <c r="E1990" s="13" t="s">
        <v>1927</v>
      </c>
      <c r="F1990" s="27">
        <v>45658</v>
      </c>
      <c r="G1990" s="27">
        <v>45582</v>
      </c>
      <c r="H1990" s="14">
        <v>6877117.7699999996</v>
      </c>
      <c r="I1990" s="15">
        <v>175</v>
      </c>
      <c r="J1990" s="13" t="s">
        <v>356</v>
      </c>
      <c r="K1990" s="36">
        <f>D1990*VLOOKUP(L1990,Assumptions!$B$5:$C$11,2,FALSE)</f>
        <v>1809.0416819999998</v>
      </c>
      <c r="L1990" s="39" t="s">
        <v>4889</v>
      </c>
      <c r="M1990" s="46">
        <f>DATE(YEAR(F1990),MONTH(F1990),1)</f>
        <v>45658</v>
      </c>
      <c r="N1990" s="47" t="str">
        <f>IF(B1990="",N1989,B1990)</f>
        <v>Bellweather Advisors AG</v>
      </c>
    </row>
    <row r="1991" spans="1:14" ht="15.75" x14ac:dyDescent="0.5">
      <c r="A1991" s="7"/>
      <c r="B1991" s="26"/>
      <c r="C1991" s="26"/>
      <c r="D1991" s="12">
        <v>38193.22</v>
      </c>
      <c r="E1991" s="13" t="s">
        <v>1928</v>
      </c>
      <c r="F1991" s="27">
        <v>45870</v>
      </c>
      <c r="G1991" s="27">
        <v>45582</v>
      </c>
      <c r="H1991" s="14">
        <v>6184928.1600000001</v>
      </c>
      <c r="I1991" s="15">
        <v>165</v>
      </c>
      <c r="J1991" s="13" t="s">
        <v>356</v>
      </c>
      <c r="K1991" s="36">
        <f>D1991*VLOOKUP(L1991,Assumptions!$B$5:$C$11,2,FALSE)</f>
        <v>1310.0274459999998</v>
      </c>
      <c r="L1991" s="39" t="s">
        <v>4889</v>
      </c>
      <c r="M1991" s="46">
        <f>DATE(YEAR(F1991),MONTH(F1991),1)</f>
        <v>45870</v>
      </c>
      <c r="N1991" s="47" t="str">
        <f>IF(B1991="",N1990,B1991)</f>
        <v>Bellweather Advisors AG</v>
      </c>
    </row>
    <row r="1992" spans="1:14" ht="15.75" x14ac:dyDescent="0.5">
      <c r="A1992" s="7"/>
      <c r="B1992" s="26"/>
      <c r="C1992" s="26"/>
      <c r="D1992" s="12">
        <v>39159.410000000003</v>
      </c>
      <c r="E1992" s="13" t="s">
        <v>1929</v>
      </c>
      <c r="F1992" s="27">
        <v>45717</v>
      </c>
      <c r="G1992" s="27">
        <v>45582</v>
      </c>
      <c r="H1992" s="14">
        <v>5528519.1200000001</v>
      </c>
      <c r="I1992" s="15">
        <v>168</v>
      </c>
      <c r="J1992" s="13" t="s">
        <v>356</v>
      </c>
      <c r="K1992" s="36">
        <f>D1992*VLOOKUP(L1992,Assumptions!$B$5:$C$11,2,FALSE)</f>
        <v>1343.1677629999999</v>
      </c>
      <c r="L1992" s="39" t="s">
        <v>4889</v>
      </c>
      <c r="M1992" s="46">
        <f>DATE(YEAR(F1992),MONTH(F1992),1)</f>
        <v>45717</v>
      </c>
      <c r="N1992" s="47" t="str">
        <f>IF(B1992="",N1991,B1992)</f>
        <v>Bellweather Advisors AG</v>
      </c>
    </row>
    <row r="1993" spans="1:14" ht="15.75" x14ac:dyDescent="0.5">
      <c r="A1993" s="7"/>
      <c r="B1993" s="26"/>
      <c r="C1993" s="26"/>
      <c r="D1993" s="12">
        <v>48615.7</v>
      </c>
      <c r="E1993" s="13" t="s">
        <v>1930</v>
      </c>
      <c r="F1993" s="27">
        <v>45748</v>
      </c>
      <c r="G1993" s="27">
        <v>45582</v>
      </c>
      <c r="H1993" s="14">
        <v>7729345.0599999996</v>
      </c>
      <c r="I1993" s="15">
        <v>182</v>
      </c>
      <c r="J1993" s="13" t="s">
        <v>356</v>
      </c>
      <c r="K1993" s="36">
        <f>D1993*VLOOKUP(L1993,Assumptions!$B$5:$C$11,2,FALSE)</f>
        <v>1667.5185099999997</v>
      </c>
      <c r="L1993" s="39" t="s">
        <v>4889</v>
      </c>
      <c r="M1993" s="46">
        <f>DATE(YEAR(F1993),MONTH(F1993),1)</f>
        <v>45748</v>
      </c>
      <c r="N1993" s="47" t="str">
        <f>IF(B1993="",N1992,B1993)</f>
        <v>Bellweather Advisors AG</v>
      </c>
    </row>
    <row r="1994" spans="1:14" ht="15.75" x14ac:dyDescent="0.5">
      <c r="A1994" s="7"/>
      <c r="B1994" s="26"/>
      <c r="C1994" s="26"/>
      <c r="D1994" s="12">
        <v>36240.31</v>
      </c>
      <c r="E1994" s="13" t="s">
        <v>1931</v>
      </c>
      <c r="F1994" s="27">
        <v>45689</v>
      </c>
      <c r="G1994" s="27">
        <v>45582</v>
      </c>
      <c r="H1994" s="14">
        <v>4731756.8099999996</v>
      </c>
      <c r="I1994" s="15">
        <v>161</v>
      </c>
      <c r="J1994" s="13" t="s">
        <v>356</v>
      </c>
      <c r="K1994" s="36">
        <f>D1994*VLOOKUP(L1994,Assumptions!$B$5:$C$11,2,FALSE)</f>
        <v>1243.0426329999998</v>
      </c>
      <c r="L1994" s="39" t="s">
        <v>4889</v>
      </c>
      <c r="M1994" s="46">
        <f>DATE(YEAR(F1994),MONTH(F1994),1)</f>
        <v>45689</v>
      </c>
      <c r="N1994" s="47" t="str">
        <f>IF(B1994="",N1993,B1994)</f>
        <v>Bellweather Advisors AG</v>
      </c>
    </row>
    <row r="1995" spans="1:14" ht="15.75" x14ac:dyDescent="0.5">
      <c r="A1995" s="7"/>
      <c r="B1995" s="26"/>
      <c r="C1995" s="26"/>
      <c r="D1995" s="12">
        <v>45364.97</v>
      </c>
      <c r="E1995" s="13" t="s">
        <v>1932</v>
      </c>
      <c r="F1995" s="27">
        <v>45778</v>
      </c>
      <c r="G1995" s="27">
        <v>45582</v>
      </c>
      <c r="H1995" s="14">
        <v>5553032.6299999999</v>
      </c>
      <c r="I1995" s="15">
        <v>182</v>
      </c>
      <c r="J1995" s="13" t="s">
        <v>356</v>
      </c>
      <c r="K1995" s="36">
        <f>D1995*VLOOKUP(L1995,Assumptions!$B$5:$C$11,2,FALSE)</f>
        <v>1556.0184709999999</v>
      </c>
      <c r="L1995" s="39" t="s">
        <v>4889</v>
      </c>
      <c r="M1995" s="46">
        <f>DATE(YEAR(F1995),MONTH(F1995),1)</f>
        <v>45778</v>
      </c>
      <c r="N1995" s="47" t="str">
        <f>IF(B1995="",N1994,B1995)</f>
        <v>Bellweather Advisors AG</v>
      </c>
    </row>
    <row r="1996" spans="1:14" ht="15.75" x14ac:dyDescent="0.5">
      <c r="A1996" s="7"/>
      <c r="B1996" s="26"/>
      <c r="C1996" s="26"/>
      <c r="D1996" s="12">
        <v>60423.53</v>
      </c>
      <c r="E1996" s="13" t="s">
        <v>1933</v>
      </c>
      <c r="F1996" s="27">
        <v>45809</v>
      </c>
      <c r="G1996" s="27">
        <v>45582</v>
      </c>
      <c r="H1996" s="14">
        <v>7391493.3499999996</v>
      </c>
      <c r="I1996" s="15">
        <v>168</v>
      </c>
      <c r="J1996" s="13" t="s">
        <v>356</v>
      </c>
      <c r="K1996" s="36">
        <f>D1996*VLOOKUP(L1996,Assumptions!$B$5:$C$11,2,FALSE)</f>
        <v>2072.527079</v>
      </c>
      <c r="L1996" s="39" t="s">
        <v>4889</v>
      </c>
      <c r="M1996" s="46">
        <f>DATE(YEAR(F1996),MONTH(F1996),1)</f>
        <v>45809</v>
      </c>
      <c r="N1996" s="47" t="str">
        <f>IF(B1996="",N1995,B1996)</f>
        <v>Bellweather Advisors AG</v>
      </c>
    </row>
    <row r="1997" spans="1:14" ht="15.75" x14ac:dyDescent="0.5">
      <c r="A1997" s="7"/>
      <c r="B1997" s="26"/>
      <c r="C1997" s="26"/>
      <c r="D1997" s="12">
        <v>48713.34</v>
      </c>
      <c r="E1997" s="13" t="s">
        <v>1934</v>
      </c>
      <c r="F1997" s="27">
        <v>45839</v>
      </c>
      <c r="G1997" s="27">
        <v>45582</v>
      </c>
      <c r="H1997" s="14">
        <v>4752226.1900000004</v>
      </c>
      <c r="I1997" s="15">
        <v>182</v>
      </c>
      <c r="J1997" s="13" t="s">
        <v>356</v>
      </c>
      <c r="K1997" s="36">
        <f>D1997*VLOOKUP(L1997,Assumptions!$B$5:$C$11,2,FALSE)</f>
        <v>1670.8675619999997</v>
      </c>
      <c r="L1997" s="39" t="s">
        <v>4889</v>
      </c>
      <c r="M1997" s="46">
        <f>DATE(YEAR(F1997),MONTH(F1997),1)</f>
        <v>45839</v>
      </c>
      <c r="N1997" s="47" t="str">
        <f>IF(B1997="",N1996,B1997)</f>
        <v>Bellweather Advisors AG</v>
      </c>
    </row>
    <row r="1998" spans="1:14" ht="15.75" x14ac:dyDescent="0.5">
      <c r="A1998" s="7"/>
      <c r="B1998" s="26"/>
      <c r="C1998" s="26"/>
      <c r="D1998" s="12">
        <v>48487.18</v>
      </c>
      <c r="E1998" s="13" t="s">
        <v>1935</v>
      </c>
      <c r="F1998" s="27">
        <v>45901</v>
      </c>
      <c r="G1998" s="27">
        <v>45582</v>
      </c>
      <c r="H1998" s="14">
        <v>6396804.8499999996</v>
      </c>
      <c r="I1998" s="15">
        <v>165</v>
      </c>
      <c r="J1998" s="13" t="s">
        <v>356</v>
      </c>
      <c r="K1998" s="36">
        <f>D1998*VLOOKUP(L1998,Assumptions!$B$5:$C$11,2,FALSE)</f>
        <v>1663.1102739999999</v>
      </c>
      <c r="L1998" s="39" t="s">
        <v>4889</v>
      </c>
      <c r="M1998" s="46">
        <f>DATE(YEAR(F1998),MONTH(F1998),1)</f>
        <v>45901</v>
      </c>
      <c r="N1998" s="47" t="str">
        <f>IF(B1998="",N1997,B1998)</f>
        <v>Bellweather Advisors AG</v>
      </c>
    </row>
    <row r="1999" spans="1:14" ht="15.75" x14ac:dyDescent="0.5">
      <c r="A1999" s="7"/>
      <c r="B1999" s="26"/>
      <c r="C1999" s="26"/>
      <c r="D1999" s="12">
        <v>61921.85</v>
      </c>
      <c r="E1999" s="13" t="s">
        <v>1936</v>
      </c>
      <c r="F1999" s="27">
        <v>45931</v>
      </c>
      <c r="G1999" s="27">
        <v>45582</v>
      </c>
      <c r="H1999" s="14">
        <v>5956393.4199999999</v>
      </c>
      <c r="I1999" s="15">
        <v>165</v>
      </c>
      <c r="J1999" s="13" t="s">
        <v>356</v>
      </c>
      <c r="K1999" s="36">
        <f>D1999*VLOOKUP(L1999,Assumptions!$B$5:$C$11,2,FALSE)</f>
        <v>2123.9194549999997</v>
      </c>
      <c r="L1999" s="39" t="s">
        <v>4889</v>
      </c>
      <c r="M1999" s="46">
        <f>DATE(YEAR(F1999),MONTH(F1999),1)</f>
        <v>45931</v>
      </c>
      <c r="N1999" s="47" t="str">
        <f>IF(B1999="",N1998,B1999)</f>
        <v>Bellweather Advisors AG</v>
      </c>
    </row>
    <row r="2000" spans="1:14" ht="15.75" x14ac:dyDescent="0.5">
      <c r="A2000" s="7"/>
      <c r="B2000" s="26"/>
      <c r="C2000" s="26"/>
      <c r="D2000" s="12">
        <v>47215.11</v>
      </c>
      <c r="E2000" s="13" t="s">
        <v>1937</v>
      </c>
      <c r="F2000" s="27">
        <v>45962</v>
      </c>
      <c r="G2000" s="27">
        <v>45582</v>
      </c>
      <c r="H2000" s="14">
        <v>7109969.2000000002</v>
      </c>
      <c r="I2000" s="15">
        <v>158</v>
      </c>
      <c r="J2000" s="13" t="s">
        <v>356</v>
      </c>
      <c r="K2000" s="36">
        <f>D2000*VLOOKUP(L2000,Assumptions!$B$5:$C$11,2,FALSE)</f>
        <v>1619.4782729999999</v>
      </c>
      <c r="L2000" s="39" t="s">
        <v>4889</v>
      </c>
      <c r="M2000" s="46">
        <f>DATE(YEAR(F2000),MONTH(F2000),1)</f>
        <v>45962</v>
      </c>
      <c r="N2000" s="47" t="str">
        <f>IF(B2000="",N1999,B2000)</f>
        <v>Bellweather Advisors AG</v>
      </c>
    </row>
    <row r="2001" spans="1:14" ht="15.75" x14ac:dyDescent="0.5">
      <c r="A2001" s="7"/>
      <c r="B2001" s="26"/>
      <c r="C2001" s="26"/>
      <c r="D2001" s="12">
        <v>46575.46</v>
      </c>
      <c r="E2001" s="13" t="s">
        <v>1938</v>
      </c>
      <c r="F2001" s="27">
        <v>45992</v>
      </c>
      <c r="G2001" s="27">
        <v>45582</v>
      </c>
      <c r="H2001" s="14">
        <v>6350376.5099999998</v>
      </c>
      <c r="I2001" s="15">
        <v>165</v>
      </c>
      <c r="J2001" s="13" t="s">
        <v>356</v>
      </c>
      <c r="K2001" s="36">
        <f>D2001*VLOOKUP(L2001,Assumptions!$B$5:$C$11,2,FALSE)</f>
        <v>1597.5382779999998</v>
      </c>
      <c r="L2001" s="39" t="s">
        <v>4889</v>
      </c>
      <c r="M2001" s="46">
        <f>DATE(YEAR(F2001),MONTH(F2001),1)</f>
        <v>45992</v>
      </c>
      <c r="N2001" s="47" t="str">
        <f>IF(B2001="",N2000,B2001)</f>
        <v>Bellweather Advisors AG</v>
      </c>
    </row>
    <row r="2002" spans="1:14" ht="15.75" x14ac:dyDescent="0.5">
      <c r="A2002" s="7"/>
      <c r="B2002" s="26"/>
      <c r="C2002" s="26"/>
      <c r="D2002" s="12">
        <v>245462.94</v>
      </c>
      <c r="E2002" s="13" t="s">
        <v>1939</v>
      </c>
      <c r="F2002" s="27">
        <v>45866</v>
      </c>
      <c r="G2002" s="27">
        <v>45722</v>
      </c>
      <c r="H2002" s="14">
        <v>7644902.7300000004</v>
      </c>
      <c r="I2002" s="15">
        <v>59</v>
      </c>
      <c r="J2002" s="13" t="s">
        <v>336</v>
      </c>
      <c r="K2002" s="36">
        <f>D2002*VLOOKUP(L2002,Assumptions!$B$5:$C$11,2,FALSE)</f>
        <v>8419.3788420000001</v>
      </c>
      <c r="L2002" s="39" t="s">
        <v>4889</v>
      </c>
      <c r="M2002" s="46">
        <f>DATE(YEAR(F2002),MONTH(F2002),1)</f>
        <v>45839</v>
      </c>
      <c r="N2002" s="47" t="str">
        <f>IF(B2002="",N2001,B2002)</f>
        <v>Bellweather Advisors AG</v>
      </c>
    </row>
    <row r="2003" spans="1:14" ht="15.75" x14ac:dyDescent="0.5">
      <c r="A2003" s="7"/>
      <c r="B2003" s="26"/>
      <c r="C2003" s="26"/>
      <c r="D2003" s="12">
        <v>155988.75</v>
      </c>
      <c r="E2003" s="13" t="s">
        <v>1920</v>
      </c>
      <c r="F2003" s="27">
        <v>45866</v>
      </c>
      <c r="G2003" s="27">
        <v>45722</v>
      </c>
      <c r="H2003" s="14">
        <v>6327840.6299999999</v>
      </c>
      <c r="I2003" s="15">
        <v>1</v>
      </c>
      <c r="J2003" s="13" t="s">
        <v>318</v>
      </c>
      <c r="K2003" s="36">
        <f>D2003*VLOOKUP(L2003,Assumptions!$B$5:$C$11,2,FALSE)</f>
        <v>5350.4141249999993</v>
      </c>
      <c r="L2003" s="39" t="s">
        <v>4889</v>
      </c>
      <c r="M2003" s="46">
        <f>DATE(YEAR(F2003),MONTH(F2003),1)</f>
        <v>45839</v>
      </c>
      <c r="N2003" s="47" t="str">
        <f>IF(B2003="",N2002,B2003)</f>
        <v>Bellweather Advisors AG</v>
      </c>
    </row>
    <row r="2004" spans="1:14" ht="15.75" x14ac:dyDescent="0.5">
      <c r="A2004" s="7"/>
      <c r="B2004" s="26"/>
      <c r="C2004" s="26"/>
      <c r="D2004" s="12">
        <v>210071.44</v>
      </c>
      <c r="E2004" s="13" t="s">
        <v>1921</v>
      </c>
      <c r="F2004" s="27">
        <v>45866</v>
      </c>
      <c r="G2004" s="27">
        <v>45722</v>
      </c>
      <c r="H2004" s="14">
        <v>7955719.29</v>
      </c>
      <c r="I2004" s="15">
        <v>14</v>
      </c>
      <c r="J2004" s="13" t="s">
        <v>330</v>
      </c>
      <c r="K2004" s="36">
        <f>D2004*VLOOKUP(L2004,Assumptions!$B$5:$C$11,2,FALSE)</f>
        <v>7205.4503919999997</v>
      </c>
      <c r="L2004" s="39" t="s">
        <v>4889</v>
      </c>
      <c r="M2004" s="46">
        <f>DATE(YEAR(F2004),MONTH(F2004),1)</f>
        <v>45839</v>
      </c>
      <c r="N2004" s="47" t="str">
        <f>IF(B2004="",N2003,B2004)</f>
        <v>Bellweather Advisors AG</v>
      </c>
    </row>
    <row r="2005" spans="1:14" ht="15.75" x14ac:dyDescent="0.5">
      <c r="A2005" s="7"/>
      <c r="B2005" s="26"/>
      <c r="C2005" s="26"/>
      <c r="D2005" s="12">
        <v>200448.67</v>
      </c>
      <c r="E2005" s="13" t="s">
        <v>1940</v>
      </c>
      <c r="F2005" s="27">
        <v>45866</v>
      </c>
      <c r="G2005" s="27">
        <v>45722</v>
      </c>
      <c r="H2005" s="14">
        <v>6997427.79</v>
      </c>
      <c r="I2005" s="15">
        <v>59</v>
      </c>
      <c r="J2005" s="13" t="s">
        <v>333</v>
      </c>
      <c r="K2005" s="36">
        <f>D2005*VLOOKUP(L2005,Assumptions!$B$5:$C$11,2,FALSE)</f>
        <v>6875.389381</v>
      </c>
      <c r="L2005" s="39" t="s">
        <v>4889</v>
      </c>
      <c r="M2005" s="46">
        <f>DATE(YEAR(F2005),MONTH(F2005),1)</f>
        <v>45839</v>
      </c>
      <c r="N2005" s="47" t="str">
        <f>IF(B2005="",N2004,B2005)</f>
        <v>Bellweather Advisors AG</v>
      </c>
    </row>
    <row r="2006" spans="1:14" ht="15.75" x14ac:dyDescent="0.5">
      <c r="A2006" s="7"/>
      <c r="B2006" s="26"/>
      <c r="C2006" s="26"/>
      <c r="D2006" s="12">
        <v>232701.66</v>
      </c>
      <c r="E2006" s="13" t="s">
        <v>1915</v>
      </c>
      <c r="F2006" s="27">
        <v>45866</v>
      </c>
      <c r="G2006" s="27">
        <v>45722</v>
      </c>
      <c r="H2006" s="14">
        <v>6045832.9199999999</v>
      </c>
      <c r="I2006" s="15">
        <v>1</v>
      </c>
      <c r="J2006" s="13" t="s">
        <v>311</v>
      </c>
      <c r="K2006" s="36">
        <f>D2006*VLOOKUP(L2006,Assumptions!$B$5:$C$11,2,FALSE)</f>
        <v>7981.6669379999994</v>
      </c>
      <c r="L2006" s="39" t="s">
        <v>4889</v>
      </c>
      <c r="M2006" s="46">
        <f>DATE(YEAR(F2006),MONTH(F2006),1)</f>
        <v>45839</v>
      </c>
      <c r="N2006" s="47" t="str">
        <f>IF(B2006="",N2005,B2006)</f>
        <v>Bellweather Advisors AG</v>
      </c>
    </row>
    <row r="2007" spans="1:14" ht="15.75" x14ac:dyDescent="0.5">
      <c r="A2007" s="7"/>
      <c r="B2007" s="26"/>
      <c r="C2007" s="26"/>
      <c r="D2007" s="12">
        <v>186751.97</v>
      </c>
      <c r="E2007" s="13" t="s">
        <v>1922</v>
      </c>
      <c r="F2007" s="27">
        <v>45866</v>
      </c>
      <c r="G2007" s="27">
        <v>45722</v>
      </c>
      <c r="H2007" s="14">
        <v>5178864.38</v>
      </c>
      <c r="I2007" s="15">
        <v>28</v>
      </c>
      <c r="J2007" s="13" t="s">
        <v>300</v>
      </c>
      <c r="K2007" s="36">
        <f>D2007*VLOOKUP(L2007,Assumptions!$B$5:$C$11,2,FALSE)</f>
        <v>6405.5925709999992</v>
      </c>
      <c r="L2007" s="39" t="s">
        <v>4889</v>
      </c>
      <c r="M2007" s="46">
        <f>DATE(YEAR(F2007),MONTH(F2007),1)</f>
        <v>45839</v>
      </c>
      <c r="N2007" s="47" t="str">
        <f>IF(B2007="",N2006,B2007)</f>
        <v>Bellweather Advisors AG</v>
      </c>
    </row>
    <row r="2008" spans="1:14" ht="15.75" x14ac:dyDescent="0.5">
      <c r="A2008" s="7"/>
      <c r="B2008" s="26"/>
      <c r="C2008" s="26"/>
      <c r="D2008" s="12">
        <v>163111.32</v>
      </c>
      <c r="E2008" s="13" t="s">
        <v>1918</v>
      </c>
      <c r="F2008" s="27">
        <v>45866</v>
      </c>
      <c r="G2008" s="27">
        <v>45722</v>
      </c>
      <c r="H2008" s="14">
        <v>4882493.5599999996</v>
      </c>
      <c r="I2008" s="15">
        <v>1</v>
      </c>
      <c r="J2008" s="13" t="s">
        <v>309</v>
      </c>
      <c r="K2008" s="36">
        <f>D2008*VLOOKUP(L2008,Assumptions!$B$5:$C$11,2,FALSE)</f>
        <v>5594.7182759999996</v>
      </c>
      <c r="L2008" s="39" t="s">
        <v>4889</v>
      </c>
      <c r="M2008" s="46">
        <f>DATE(YEAR(F2008),MONTH(F2008),1)</f>
        <v>45839</v>
      </c>
      <c r="N2008" s="47" t="str">
        <f>IF(B2008="",N2007,B2008)</f>
        <v>Bellweather Advisors AG</v>
      </c>
    </row>
    <row r="2009" spans="1:14" ht="15.75" x14ac:dyDescent="0.5">
      <c r="A2009" s="7"/>
      <c r="B2009" s="26"/>
      <c r="C2009" s="26"/>
      <c r="D2009" s="12">
        <v>245663.51</v>
      </c>
      <c r="E2009" s="13" t="s">
        <v>1917</v>
      </c>
      <c r="F2009" s="27">
        <v>45866</v>
      </c>
      <c r="G2009" s="27">
        <v>45722</v>
      </c>
      <c r="H2009" s="14">
        <v>6763994.3399999999</v>
      </c>
      <c r="I2009" s="15">
        <v>1</v>
      </c>
      <c r="J2009" s="13" t="s">
        <v>310</v>
      </c>
      <c r="K2009" s="36">
        <f>D2009*VLOOKUP(L2009,Assumptions!$B$5:$C$11,2,FALSE)</f>
        <v>8426.2583930000001</v>
      </c>
      <c r="L2009" s="39" t="s">
        <v>4889</v>
      </c>
      <c r="M2009" s="46">
        <f>DATE(YEAR(F2009),MONTH(F2009),1)</f>
        <v>45839</v>
      </c>
      <c r="N2009" s="47" t="str">
        <f>IF(B2009="",N2008,B2009)</f>
        <v>Bellweather Advisors AG</v>
      </c>
    </row>
    <row r="2010" spans="1:14" ht="15.75" x14ac:dyDescent="0.5">
      <c r="A2010" s="7"/>
      <c r="B2010" s="26"/>
      <c r="C2010" s="26"/>
      <c r="D2010" s="12">
        <v>248319.59</v>
      </c>
      <c r="E2010" s="13" t="s">
        <v>1941</v>
      </c>
      <c r="F2010" s="27">
        <v>45866</v>
      </c>
      <c r="G2010" s="27">
        <v>45722</v>
      </c>
      <c r="H2010" s="14">
        <v>6929745.8499999996</v>
      </c>
      <c r="I2010" s="15">
        <v>59</v>
      </c>
      <c r="J2010" s="13" t="s">
        <v>322</v>
      </c>
      <c r="K2010" s="36">
        <f>D2010*VLOOKUP(L2010,Assumptions!$B$5:$C$11,2,FALSE)</f>
        <v>8517.3619369999997</v>
      </c>
      <c r="L2010" s="39" t="s">
        <v>4889</v>
      </c>
      <c r="M2010" s="46">
        <f>DATE(YEAR(F2010),MONTH(F2010),1)</f>
        <v>45839</v>
      </c>
      <c r="N2010" s="47" t="str">
        <f>IF(B2010="",N2009,B2010)</f>
        <v>Bellweather Advisors AG</v>
      </c>
    </row>
    <row r="2011" spans="1:14" ht="15.75" x14ac:dyDescent="0.5">
      <c r="A2011" s="7"/>
      <c r="B2011" s="26"/>
      <c r="C2011" s="26"/>
      <c r="D2011" s="12">
        <v>92743.47</v>
      </c>
      <c r="E2011" s="13" t="s">
        <v>1922</v>
      </c>
      <c r="F2011" s="27">
        <v>45862</v>
      </c>
      <c r="G2011" s="27">
        <v>45722</v>
      </c>
      <c r="H2011" s="14">
        <v>5999807.1299999999</v>
      </c>
      <c r="I2011" s="15">
        <v>8</v>
      </c>
      <c r="J2011" s="13" t="s">
        <v>300</v>
      </c>
      <c r="K2011" s="36">
        <f>D2011*VLOOKUP(L2011,Assumptions!$B$5:$C$11,2,FALSE)</f>
        <v>3181.1010209999999</v>
      </c>
      <c r="L2011" s="39" t="s">
        <v>4889</v>
      </c>
      <c r="M2011" s="46">
        <f>DATE(YEAR(F2011),MONTH(F2011),1)</f>
        <v>45839</v>
      </c>
      <c r="N2011" s="47" t="str">
        <f>IF(B2011="",N2010,B2011)</f>
        <v>Bellweather Advisors AG</v>
      </c>
    </row>
    <row r="2012" spans="1:14" ht="15.75" x14ac:dyDescent="0.5">
      <c r="A2012" s="7"/>
      <c r="B2012" s="26"/>
      <c r="C2012" s="26"/>
      <c r="D2012" s="12">
        <v>97265.91</v>
      </c>
      <c r="E2012" s="13" t="s">
        <v>1921</v>
      </c>
      <c r="F2012" s="27">
        <v>45862</v>
      </c>
      <c r="G2012" s="27">
        <v>45722</v>
      </c>
      <c r="H2012" s="14">
        <v>4668073.83</v>
      </c>
      <c r="I2012" s="15">
        <v>12</v>
      </c>
      <c r="J2012" s="13" t="s">
        <v>330</v>
      </c>
      <c r="K2012" s="36">
        <f>D2012*VLOOKUP(L2012,Assumptions!$B$5:$C$11,2,FALSE)</f>
        <v>3336.2207129999997</v>
      </c>
      <c r="L2012" s="39" t="s">
        <v>4889</v>
      </c>
      <c r="M2012" s="46">
        <f>DATE(YEAR(F2012),MONTH(F2012),1)</f>
        <v>45839</v>
      </c>
      <c r="N2012" s="47" t="str">
        <f>IF(B2012="",N2011,B2012)</f>
        <v>Bellweather Advisors AG</v>
      </c>
    </row>
    <row r="2013" spans="1:14" ht="15.75" x14ac:dyDescent="0.5">
      <c r="A2013" s="7"/>
      <c r="B2013" s="26"/>
      <c r="C2013" s="26"/>
      <c r="D2013" s="12">
        <v>122556.91</v>
      </c>
      <c r="E2013" s="13" t="s">
        <v>1919</v>
      </c>
      <c r="F2013" s="27">
        <v>45862</v>
      </c>
      <c r="G2013" s="27">
        <v>45722</v>
      </c>
      <c r="H2013" s="14">
        <v>6429834.25</v>
      </c>
      <c r="I2013" s="15">
        <v>645</v>
      </c>
      <c r="J2013" s="13" t="s">
        <v>301</v>
      </c>
      <c r="K2013" s="36">
        <f>D2013*VLOOKUP(L2013,Assumptions!$B$5:$C$11,2,FALSE)</f>
        <v>4203.7020130000001</v>
      </c>
      <c r="L2013" s="39" t="s">
        <v>4889</v>
      </c>
      <c r="M2013" s="46">
        <f>DATE(YEAR(F2013),MONTH(F2013),1)</f>
        <v>45839</v>
      </c>
      <c r="N2013" s="47" t="str">
        <f>IF(B2013="",N2012,B2013)</f>
        <v>Bellweather Advisors AG</v>
      </c>
    </row>
    <row r="2014" spans="1:14" ht="15.75" x14ac:dyDescent="0.5">
      <c r="A2014" s="7"/>
      <c r="B2014" s="26"/>
      <c r="C2014" s="26"/>
      <c r="D2014" s="12">
        <v>120073.85</v>
      </c>
      <c r="E2014" s="13" t="s">
        <v>1915</v>
      </c>
      <c r="F2014" s="27">
        <v>45862</v>
      </c>
      <c r="G2014" s="27">
        <v>45722</v>
      </c>
      <c r="H2014" s="14">
        <v>5871720.0899999999</v>
      </c>
      <c r="I2014" s="15">
        <v>1</v>
      </c>
      <c r="J2014" s="13" t="s">
        <v>311</v>
      </c>
      <c r="K2014" s="36">
        <f>D2014*VLOOKUP(L2014,Assumptions!$B$5:$C$11,2,FALSE)</f>
        <v>4118.5330549999999</v>
      </c>
      <c r="L2014" s="39" t="s">
        <v>4889</v>
      </c>
      <c r="M2014" s="46">
        <f>DATE(YEAR(F2014),MONTH(F2014),1)</f>
        <v>45839</v>
      </c>
      <c r="N2014" s="47" t="str">
        <f>IF(B2014="",N2013,B2014)</f>
        <v>Bellweather Advisors AG</v>
      </c>
    </row>
    <row r="2015" spans="1:14" ht="15.75" x14ac:dyDescent="0.5">
      <c r="A2015" s="7"/>
      <c r="B2015" s="26"/>
      <c r="C2015" s="26"/>
      <c r="D2015" s="12">
        <v>118367.23</v>
      </c>
      <c r="E2015" s="13" t="s">
        <v>1917</v>
      </c>
      <c r="F2015" s="27">
        <v>45862</v>
      </c>
      <c r="G2015" s="27">
        <v>45722</v>
      </c>
      <c r="H2015" s="14">
        <v>6583952.29</v>
      </c>
      <c r="I2015" s="15">
        <v>1</v>
      </c>
      <c r="J2015" s="13" t="s">
        <v>310</v>
      </c>
      <c r="K2015" s="36">
        <f>D2015*VLOOKUP(L2015,Assumptions!$B$5:$C$11,2,FALSE)</f>
        <v>4059.9959889999996</v>
      </c>
      <c r="L2015" s="39" t="s">
        <v>4889</v>
      </c>
      <c r="M2015" s="46">
        <f>DATE(YEAR(F2015),MONTH(F2015),1)</f>
        <v>45839</v>
      </c>
      <c r="N2015" s="47" t="str">
        <f>IF(B2015="",N2014,B2015)</f>
        <v>Bellweather Advisors AG</v>
      </c>
    </row>
    <row r="2016" spans="1:14" ht="15.75" x14ac:dyDescent="0.5">
      <c r="A2016" s="7"/>
      <c r="B2016" s="26"/>
      <c r="C2016" s="26"/>
      <c r="D2016" s="12">
        <v>105751.81</v>
      </c>
      <c r="E2016" s="13" t="s">
        <v>1918</v>
      </c>
      <c r="F2016" s="27">
        <v>45862</v>
      </c>
      <c r="G2016" s="27">
        <v>45722</v>
      </c>
      <c r="H2016" s="14">
        <v>7863891.1299999999</v>
      </c>
      <c r="I2016" s="15">
        <v>1</v>
      </c>
      <c r="J2016" s="13" t="s">
        <v>309</v>
      </c>
      <c r="K2016" s="36">
        <f>D2016*VLOOKUP(L2016,Assumptions!$B$5:$C$11,2,FALSE)</f>
        <v>3627.2870829999997</v>
      </c>
      <c r="L2016" s="39" t="s">
        <v>4889</v>
      </c>
      <c r="M2016" s="46">
        <f>DATE(YEAR(F2016),MONTH(F2016),1)</f>
        <v>45839</v>
      </c>
      <c r="N2016" s="47" t="str">
        <f>IF(B2016="",N2015,B2016)</f>
        <v>Bellweather Advisors AG</v>
      </c>
    </row>
    <row r="2017" spans="1:14" ht="15.75" x14ac:dyDescent="0.5">
      <c r="A2017" s="7"/>
      <c r="B2017" s="26"/>
      <c r="C2017" s="26"/>
      <c r="D2017" s="12">
        <v>103084.11</v>
      </c>
      <c r="E2017" s="13" t="s">
        <v>1920</v>
      </c>
      <c r="F2017" s="27">
        <v>45862</v>
      </c>
      <c r="G2017" s="27">
        <v>45722</v>
      </c>
      <c r="H2017" s="14">
        <v>5179774.92</v>
      </c>
      <c r="I2017" s="15">
        <v>1</v>
      </c>
      <c r="J2017" s="13" t="s">
        <v>318</v>
      </c>
      <c r="K2017" s="36">
        <f>D2017*VLOOKUP(L2017,Assumptions!$B$5:$C$11,2,FALSE)</f>
        <v>3535.7849729999998</v>
      </c>
      <c r="L2017" s="39" t="s">
        <v>4889</v>
      </c>
      <c r="M2017" s="46">
        <f>DATE(YEAR(F2017),MONTH(F2017),1)</f>
        <v>45839</v>
      </c>
      <c r="N2017" s="47" t="str">
        <f>IF(B2017="",N2016,B2017)</f>
        <v>Bellweather Advisors AG</v>
      </c>
    </row>
    <row r="2018" spans="1:14" ht="15.75" x14ac:dyDescent="0.5">
      <c r="A2018" s="7"/>
      <c r="B2018" s="26"/>
      <c r="C2018" s="26"/>
      <c r="D2018" s="12">
        <v>70639.77</v>
      </c>
      <c r="E2018" s="13" t="s">
        <v>1917</v>
      </c>
      <c r="F2018" s="27">
        <v>45866</v>
      </c>
      <c r="G2018" s="27">
        <v>45722</v>
      </c>
      <c r="H2018" s="14">
        <v>6480814.3600000003</v>
      </c>
      <c r="I2018" s="15">
        <v>1</v>
      </c>
      <c r="J2018" s="13" t="s">
        <v>310</v>
      </c>
      <c r="K2018" s="36">
        <f>D2018*VLOOKUP(L2018,Assumptions!$B$5:$C$11,2,FALSE)</f>
        <v>2422.9441109999998</v>
      </c>
      <c r="L2018" s="39" t="s">
        <v>4889</v>
      </c>
      <c r="M2018" s="46">
        <f>DATE(YEAR(F2018),MONTH(F2018),1)</f>
        <v>45839</v>
      </c>
      <c r="N2018" s="47" t="str">
        <f>IF(B2018="",N2017,B2018)</f>
        <v>Bellweather Advisors AG</v>
      </c>
    </row>
    <row r="2019" spans="1:14" ht="15.75" x14ac:dyDescent="0.5">
      <c r="A2019" s="7"/>
      <c r="B2019" s="26"/>
      <c r="C2019" s="26"/>
      <c r="D2019" s="12">
        <v>63479.9</v>
      </c>
      <c r="E2019" s="13" t="s">
        <v>1918</v>
      </c>
      <c r="F2019" s="27">
        <v>45866</v>
      </c>
      <c r="G2019" s="27">
        <v>45722</v>
      </c>
      <c r="H2019" s="14">
        <v>7917661.29</v>
      </c>
      <c r="I2019" s="15">
        <v>1</v>
      </c>
      <c r="J2019" s="13" t="s">
        <v>309</v>
      </c>
      <c r="K2019" s="36">
        <f>D2019*VLOOKUP(L2019,Assumptions!$B$5:$C$11,2,FALSE)</f>
        <v>2177.3605699999998</v>
      </c>
      <c r="L2019" s="39" t="s">
        <v>4889</v>
      </c>
      <c r="M2019" s="46">
        <f>DATE(YEAR(F2019),MONTH(F2019),1)</f>
        <v>45839</v>
      </c>
      <c r="N2019" s="47" t="str">
        <f>IF(B2019="",N2018,B2019)</f>
        <v>Bellweather Advisors AG</v>
      </c>
    </row>
    <row r="2020" spans="1:14" ht="15.75" x14ac:dyDescent="0.5">
      <c r="A2020" s="7"/>
      <c r="B2020" s="26"/>
      <c r="C2020" s="26"/>
      <c r="D2020" s="12">
        <v>66906.429999999993</v>
      </c>
      <c r="E2020" s="13" t="s">
        <v>1920</v>
      </c>
      <c r="F2020" s="27">
        <v>45866</v>
      </c>
      <c r="G2020" s="27">
        <v>45722</v>
      </c>
      <c r="H2020" s="14">
        <v>7560619.8499999996</v>
      </c>
      <c r="I2020" s="15">
        <v>1</v>
      </c>
      <c r="J2020" s="13" t="s">
        <v>318</v>
      </c>
      <c r="K2020" s="36">
        <f>D2020*VLOOKUP(L2020,Assumptions!$B$5:$C$11,2,FALSE)</f>
        <v>2294.8905489999997</v>
      </c>
      <c r="L2020" s="39" t="s">
        <v>4889</v>
      </c>
      <c r="M2020" s="46">
        <f>DATE(YEAR(F2020),MONTH(F2020),1)</f>
        <v>45839</v>
      </c>
      <c r="N2020" s="47" t="str">
        <f>IF(B2020="",N2019,B2020)</f>
        <v>Bellweather Advisors AG</v>
      </c>
    </row>
    <row r="2021" spans="1:14" ht="15.75" x14ac:dyDescent="0.5">
      <c r="A2021" s="7"/>
      <c r="B2021" s="26"/>
      <c r="C2021" s="26"/>
      <c r="D2021" s="12">
        <v>63538.63</v>
      </c>
      <c r="E2021" s="13" t="s">
        <v>1921</v>
      </c>
      <c r="F2021" s="27">
        <v>45866</v>
      </c>
      <c r="G2021" s="27">
        <v>45722</v>
      </c>
      <c r="H2021" s="14">
        <v>5063455.93</v>
      </c>
      <c r="I2021" s="15">
        <v>3</v>
      </c>
      <c r="J2021" s="13" t="s">
        <v>330</v>
      </c>
      <c r="K2021" s="36">
        <f>D2021*VLOOKUP(L2021,Assumptions!$B$5:$C$11,2,FALSE)</f>
        <v>2179.3750089999999</v>
      </c>
      <c r="L2021" s="39" t="s">
        <v>4889</v>
      </c>
      <c r="M2021" s="46">
        <f>DATE(YEAR(F2021),MONTH(F2021),1)</f>
        <v>45839</v>
      </c>
      <c r="N2021" s="47" t="str">
        <f>IF(B2021="",N2020,B2021)</f>
        <v>Bellweather Advisors AG</v>
      </c>
    </row>
    <row r="2022" spans="1:14" ht="15.75" x14ac:dyDescent="0.5">
      <c r="A2022" s="7"/>
      <c r="B2022" s="26"/>
      <c r="C2022" s="26"/>
      <c r="D2022" s="12">
        <v>56377.01</v>
      </c>
      <c r="E2022" s="13" t="s">
        <v>1922</v>
      </c>
      <c r="F2022" s="27">
        <v>45866</v>
      </c>
      <c r="G2022" s="27">
        <v>45722</v>
      </c>
      <c r="H2022" s="14">
        <v>6209507.2400000002</v>
      </c>
      <c r="I2022" s="15">
        <v>9</v>
      </c>
      <c r="J2022" s="13" t="s">
        <v>300</v>
      </c>
      <c r="K2022" s="36">
        <f>D2022*VLOOKUP(L2022,Assumptions!$B$5:$C$11,2,FALSE)</f>
        <v>1933.7314429999999</v>
      </c>
      <c r="L2022" s="39" t="s">
        <v>4889</v>
      </c>
      <c r="M2022" s="46">
        <f>DATE(YEAR(F2022),MONTH(F2022),1)</f>
        <v>45839</v>
      </c>
      <c r="N2022" s="47" t="str">
        <f>IF(B2022="",N2021,B2022)</f>
        <v>Bellweather Advisors AG</v>
      </c>
    </row>
    <row r="2023" spans="1:14" ht="15.75" x14ac:dyDescent="0.5">
      <c r="A2023" s="7"/>
      <c r="B2023" s="26"/>
      <c r="C2023" s="26"/>
      <c r="D2023" s="12">
        <v>66626.19</v>
      </c>
      <c r="E2023" s="13" t="s">
        <v>1915</v>
      </c>
      <c r="F2023" s="27">
        <v>45866</v>
      </c>
      <c r="G2023" s="27">
        <v>45722</v>
      </c>
      <c r="H2023" s="14">
        <v>5573063.5499999998</v>
      </c>
      <c r="I2023" s="15">
        <v>1</v>
      </c>
      <c r="J2023" s="13" t="s">
        <v>311</v>
      </c>
      <c r="K2023" s="36">
        <f>D2023*VLOOKUP(L2023,Assumptions!$B$5:$C$11,2,FALSE)</f>
        <v>2285.2783169999998</v>
      </c>
      <c r="L2023" s="39" t="s">
        <v>4889</v>
      </c>
      <c r="M2023" s="46">
        <f>DATE(YEAR(F2023),MONTH(F2023),1)</f>
        <v>45839</v>
      </c>
      <c r="N2023" s="47" t="str">
        <f>IF(B2023="",N2022,B2023)</f>
        <v>Bellweather Advisors AG</v>
      </c>
    </row>
    <row r="2024" spans="1:14" ht="15.75" x14ac:dyDescent="0.5">
      <c r="A2024" s="7"/>
      <c r="B2024" s="26"/>
      <c r="C2024" s="26"/>
      <c r="D2024" s="12">
        <v>233487.96</v>
      </c>
      <c r="E2024" s="13" t="s">
        <v>1941</v>
      </c>
      <c r="F2024" s="27">
        <v>45866</v>
      </c>
      <c r="G2024" s="27">
        <v>45723</v>
      </c>
      <c r="H2024" s="14">
        <v>7321676.1600000001</v>
      </c>
      <c r="I2024" s="15">
        <v>82</v>
      </c>
      <c r="J2024" s="13" t="s">
        <v>322</v>
      </c>
      <c r="K2024" s="36">
        <f>D2024*VLOOKUP(L2024,Assumptions!$B$5:$C$11,2,FALSE)</f>
        <v>8008.6370279999992</v>
      </c>
      <c r="L2024" s="39" t="s">
        <v>4889</v>
      </c>
      <c r="M2024" s="46">
        <f>DATE(YEAR(F2024),MONTH(F2024),1)</f>
        <v>45839</v>
      </c>
      <c r="N2024" s="47" t="str">
        <f>IF(B2024="",N2023,B2024)</f>
        <v>Bellweather Advisors AG</v>
      </c>
    </row>
    <row r="2025" spans="1:14" ht="15.75" x14ac:dyDescent="0.5">
      <c r="A2025" s="7"/>
      <c r="B2025" s="26"/>
      <c r="C2025" s="26"/>
      <c r="D2025" s="12">
        <v>232864.25</v>
      </c>
      <c r="E2025" s="13" t="s">
        <v>1917</v>
      </c>
      <c r="F2025" s="27">
        <v>45866</v>
      </c>
      <c r="G2025" s="27">
        <v>45723</v>
      </c>
      <c r="H2025" s="14">
        <v>6558208.1399999997</v>
      </c>
      <c r="I2025" s="15">
        <v>1</v>
      </c>
      <c r="J2025" s="13" t="s">
        <v>310</v>
      </c>
      <c r="K2025" s="36">
        <f>D2025*VLOOKUP(L2025,Assumptions!$B$5:$C$11,2,FALSE)</f>
        <v>7987.243774999999</v>
      </c>
      <c r="L2025" s="39" t="s">
        <v>4889</v>
      </c>
      <c r="M2025" s="46">
        <f>DATE(YEAR(F2025),MONTH(F2025),1)</f>
        <v>45839</v>
      </c>
      <c r="N2025" s="47" t="str">
        <f>IF(B2025="",N2024,B2025)</f>
        <v>Bellweather Advisors AG</v>
      </c>
    </row>
    <row r="2026" spans="1:14" ht="15.75" x14ac:dyDescent="0.5">
      <c r="A2026" s="7"/>
      <c r="B2026" s="26"/>
      <c r="C2026" s="26"/>
      <c r="D2026" s="12">
        <v>157099.76999999999</v>
      </c>
      <c r="E2026" s="13" t="s">
        <v>1918</v>
      </c>
      <c r="F2026" s="27">
        <v>45866</v>
      </c>
      <c r="G2026" s="27">
        <v>45723</v>
      </c>
      <c r="H2026" s="14">
        <v>4714395.3099999996</v>
      </c>
      <c r="I2026" s="15">
        <v>1</v>
      </c>
      <c r="J2026" s="13" t="s">
        <v>309</v>
      </c>
      <c r="K2026" s="36">
        <f>D2026*VLOOKUP(L2026,Assumptions!$B$5:$C$11,2,FALSE)</f>
        <v>5388.5221109999993</v>
      </c>
      <c r="L2026" s="39" t="s">
        <v>4889</v>
      </c>
      <c r="M2026" s="46">
        <f>DATE(YEAR(F2026),MONTH(F2026),1)</f>
        <v>45839</v>
      </c>
      <c r="N2026" s="47" t="str">
        <f>IF(B2026="",N2025,B2026)</f>
        <v>Bellweather Advisors AG</v>
      </c>
    </row>
    <row r="2027" spans="1:14" ht="15.75" x14ac:dyDescent="0.5">
      <c r="A2027" s="7"/>
      <c r="B2027" s="26"/>
      <c r="C2027" s="26"/>
      <c r="D2027" s="12">
        <v>165051.75</v>
      </c>
      <c r="E2027" s="13" t="s">
        <v>1920</v>
      </c>
      <c r="F2027" s="27">
        <v>45866</v>
      </c>
      <c r="G2027" s="27">
        <v>45723</v>
      </c>
      <c r="H2027" s="14">
        <v>6595999.8399999999</v>
      </c>
      <c r="I2027" s="15">
        <v>1</v>
      </c>
      <c r="J2027" s="13" t="s">
        <v>318</v>
      </c>
      <c r="K2027" s="36">
        <f>D2027*VLOOKUP(L2027,Assumptions!$B$5:$C$11,2,FALSE)</f>
        <v>5661.2750249999999</v>
      </c>
      <c r="L2027" s="39" t="s">
        <v>4889</v>
      </c>
      <c r="M2027" s="46">
        <f>DATE(YEAR(F2027),MONTH(F2027),1)</f>
        <v>45839</v>
      </c>
      <c r="N2027" s="47" t="str">
        <f>IF(B2027="",N2026,B2027)</f>
        <v>Bellweather Advisors AG</v>
      </c>
    </row>
    <row r="2028" spans="1:14" ht="15.75" x14ac:dyDescent="0.5">
      <c r="A2028" s="7"/>
      <c r="B2028" s="26"/>
      <c r="C2028" s="26"/>
      <c r="D2028" s="12">
        <v>203200.03</v>
      </c>
      <c r="E2028" s="13" t="s">
        <v>1939</v>
      </c>
      <c r="F2028" s="27">
        <v>45866</v>
      </c>
      <c r="G2028" s="27">
        <v>45723</v>
      </c>
      <c r="H2028" s="14">
        <v>6748473.0300000003</v>
      </c>
      <c r="I2028" s="15">
        <v>82</v>
      </c>
      <c r="J2028" s="13" t="s">
        <v>336</v>
      </c>
      <c r="K2028" s="36">
        <f>D2028*VLOOKUP(L2028,Assumptions!$B$5:$C$11,2,FALSE)</f>
        <v>6969.7610289999993</v>
      </c>
      <c r="L2028" s="39" t="s">
        <v>4889</v>
      </c>
      <c r="M2028" s="46">
        <f>DATE(YEAR(F2028),MONTH(F2028),1)</f>
        <v>45839</v>
      </c>
      <c r="N2028" s="47" t="str">
        <f>IF(B2028="",N2027,B2028)</f>
        <v>Bellweather Advisors AG</v>
      </c>
    </row>
    <row r="2029" spans="1:14" ht="15.75" x14ac:dyDescent="0.5">
      <c r="A2029" s="7"/>
      <c r="B2029" s="26"/>
      <c r="C2029" s="26"/>
      <c r="D2029" s="12">
        <v>235811.89</v>
      </c>
      <c r="E2029" s="13" t="s">
        <v>1940</v>
      </c>
      <c r="F2029" s="27">
        <v>45866</v>
      </c>
      <c r="G2029" s="27">
        <v>45723</v>
      </c>
      <c r="H2029" s="14">
        <v>5688998.6699999999</v>
      </c>
      <c r="I2029" s="15">
        <v>82</v>
      </c>
      <c r="J2029" s="13" t="s">
        <v>333</v>
      </c>
      <c r="K2029" s="36">
        <f>D2029*VLOOKUP(L2029,Assumptions!$B$5:$C$11,2,FALSE)</f>
        <v>8088.3478269999996</v>
      </c>
      <c r="L2029" s="39" t="s">
        <v>4889</v>
      </c>
      <c r="M2029" s="46">
        <f>DATE(YEAR(F2029),MONTH(F2029),1)</f>
        <v>45839</v>
      </c>
      <c r="N2029" s="47" t="str">
        <f>IF(B2029="",N2028,B2029)</f>
        <v>Bellweather Advisors AG</v>
      </c>
    </row>
    <row r="2030" spans="1:14" ht="15.75" x14ac:dyDescent="0.5">
      <c r="A2030" s="7"/>
      <c r="B2030" s="26"/>
      <c r="C2030" s="26"/>
      <c r="D2030" s="12">
        <v>189832.31</v>
      </c>
      <c r="E2030" s="13" t="s">
        <v>1915</v>
      </c>
      <c r="F2030" s="27">
        <v>45866</v>
      </c>
      <c r="G2030" s="27">
        <v>45723</v>
      </c>
      <c r="H2030" s="14">
        <v>5618598.7800000003</v>
      </c>
      <c r="I2030" s="15">
        <v>1</v>
      </c>
      <c r="J2030" s="13" t="s">
        <v>311</v>
      </c>
      <c r="K2030" s="36">
        <f>D2030*VLOOKUP(L2030,Assumptions!$B$5:$C$11,2,FALSE)</f>
        <v>6511.2482329999993</v>
      </c>
      <c r="L2030" s="39" t="s">
        <v>4889</v>
      </c>
      <c r="M2030" s="46">
        <f>DATE(YEAR(F2030),MONTH(F2030),1)</f>
        <v>45839</v>
      </c>
      <c r="N2030" s="47" t="str">
        <f>IF(B2030="",N2029,B2030)</f>
        <v>Bellweather Advisors AG</v>
      </c>
    </row>
    <row r="2031" spans="1:14" ht="15.75" x14ac:dyDescent="0.5">
      <c r="A2031" s="7"/>
      <c r="B2031" s="26"/>
      <c r="C2031" s="26"/>
      <c r="D2031" s="12">
        <v>230083.44</v>
      </c>
      <c r="E2031" s="13" t="s">
        <v>1922</v>
      </c>
      <c r="F2031" s="27">
        <v>45866</v>
      </c>
      <c r="G2031" s="27">
        <v>45723</v>
      </c>
      <c r="H2031" s="14">
        <v>7063588.4699999997</v>
      </c>
      <c r="I2031" s="15">
        <v>28</v>
      </c>
      <c r="J2031" s="13" t="s">
        <v>300</v>
      </c>
      <c r="K2031" s="36">
        <f>D2031*VLOOKUP(L2031,Assumptions!$B$5:$C$11,2,FALSE)</f>
        <v>7891.8619919999992</v>
      </c>
      <c r="L2031" s="39" t="s">
        <v>4889</v>
      </c>
      <c r="M2031" s="46">
        <f>DATE(YEAR(F2031),MONTH(F2031),1)</f>
        <v>45839</v>
      </c>
      <c r="N2031" s="47" t="str">
        <f>IF(B2031="",N2030,B2031)</f>
        <v>Bellweather Advisors AG</v>
      </c>
    </row>
    <row r="2032" spans="1:14" ht="15.75" x14ac:dyDescent="0.5">
      <c r="A2032" s="7"/>
      <c r="B2032" s="26"/>
      <c r="C2032" s="26"/>
      <c r="D2032" s="12">
        <v>36636.730000000003</v>
      </c>
      <c r="E2032" s="13" t="s">
        <v>1922</v>
      </c>
      <c r="F2032" s="27">
        <v>45862</v>
      </c>
      <c r="G2032" s="27">
        <v>45734</v>
      </c>
      <c r="H2032" s="14">
        <v>4958497.46</v>
      </c>
      <c r="I2032" s="15">
        <v>5</v>
      </c>
      <c r="J2032" s="13" t="s">
        <v>300</v>
      </c>
      <c r="K2032" s="36">
        <f>D2032*VLOOKUP(L2032,Assumptions!$B$5:$C$11,2,FALSE)</f>
        <v>1256.6398389999999</v>
      </c>
      <c r="L2032" s="39" t="s">
        <v>4889</v>
      </c>
      <c r="M2032" s="46">
        <f>DATE(YEAR(F2032),MONTH(F2032),1)</f>
        <v>45839</v>
      </c>
      <c r="N2032" s="47" t="str">
        <f>IF(B2032="",N2031,B2032)</f>
        <v>Bellweather Advisors AG</v>
      </c>
    </row>
    <row r="2033" spans="1:14" ht="15.75" x14ac:dyDescent="0.5">
      <c r="A2033" s="7"/>
      <c r="B2033" s="26"/>
      <c r="C2033" s="26"/>
      <c r="D2033" s="12">
        <v>30399.25</v>
      </c>
      <c r="E2033" s="13" t="s">
        <v>1919</v>
      </c>
      <c r="F2033" s="27">
        <v>45862</v>
      </c>
      <c r="G2033" s="27">
        <v>45734</v>
      </c>
      <c r="H2033" s="14">
        <v>6207149.0899999999</v>
      </c>
      <c r="I2033" s="15">
        <v>27</v>
      </c>
      <c r="J2033" s="13" t="s">
        <v>301</v>
      </c>
      <c r="K2033" s="36">
        <f>D2033*VLOOKUP(L2033,Assumptions!$B$5:$C$11,2,FALSE)</f>
        <v>1042.6942749999998</v>
      </c>
      <c r="L2033" s="39" t="s">
        <v>4889</v>
      </c>
      <c r="M2033" s="46">
        <f>DATE(YEAR(F2033),MONTH(F2033),1)</f>
        <v>45839</v>
      </c>
      <c r="N2033" s="47" t="str">
        <f>IF(B2033="",N2032,B2033)</f>
        <v>Bellweather Advisors AG</v>
      </c>
    </row>
    <row r="2034" spans="1:14" ht="15.75" x14ac:dyDescent="0.5">
      <c r="A2034" s="7"/>
      <c r="B2034" s="26"/>
      <c r="C2034" s="26"/>
      <c r="D2034" s="12">
        <v>83014.179999999993</v>
      </c>
      <c r="E2034" s="13" t="s">
        <v>1942</v>
      </c>
      <c r="F2034" s="27">
        <v>45869</v>
      </c>
      <c r="G2034" s="27">
        <v>45782</v>
      </c>
      <c r="H2034" s="14">
        <v>4931534.3600000003</v>
      </c>
      <c r="I2034" s="15">
        <v>2200</v>
      </c>
      <c r="J2034" s="13" t="s">
        <v>305</v>
      </c>
      <c r="K2034" s="36">
        <f>D2034*VLOOKUP(L2034,Assumptions!$B$5:$C$11,2,FALSE)</f>
        <v>2847.3863739999997</v>
      </c>
      <c r="L2034" s="39" t="s">
        <v>4889</v>
      </c>
      <c r="M2034" s="46">
        <f>DATE(YEAR(F2034),MONTH(F2034),1)</f>
        <v>45839</v>
      </c>
      <c r="N2034" s="47" t="str">
        <f>IF(B2034="",N2033,B2034)</f>
        <v>Bellweather Advisors AG</v>
      </c>
    </row>
    <row r="2035" spans="1:14" ht="15.75" x14ac:dyDescent="0.5">
      <c r="A2035" s="7"/>
      <c r="B2035" s="26"/>
      <c r="C2035" s="26"/>
      <c r="D2035" s="12">
        <v>86647.17</v>
      </c>
      <c r="E2035" s="13" t="s">
        <v>1943</v>
      </c>
      <c r="F2035" s="27">
        <v>45869</v>
      </c>
      <c r="G2035" s="27">
        <v>45782</v>
      </c>
      <c r="H2035" s="14">
        <v>6565028.1900000004</v>
      </c>
      <c r="I2035" s="15">
        <v>1</v>
      </c>
      <c r="J2035" s="13" t="s">
        <v>304</v>
      </c>
      <c r="K2035" s="36">
        <f>D2035*VLOOKUP(L2035,Assumptions!$B$5:$C$11,2,FALSE)</f>
        <v>2971.9979309999999</v>
      </c>
      <c r="L2035" s="39" t="s">
        <v>4889</v>
      </c>
      <c r="M2035" s="46">
        <f>DATE(YEAR(F2035),MONTH(F2035),1)</f>
        <v>45839</v>
      </c>
      <c r="N2035" s="47" t="str">
        <f>IF(B2035="",N2034,B2035)</f>
        <v>Bellweather Advisors AG</v>
      </c>
    </row>
    <row r="2036" spans="1:14" ht="15.75" x14ac:dyDescent="0.5">
      <c r="A2036" s="7"/>
      <c r="B2036" s="26"/>
      <c r="C2036" s="26"/>
      <c r="D2036" s="12">
        <v>73815.13</v>
      </c>
      <c r="E2036" s="13" t="s">
        <v>1944</v>
      </c>
      <c r="F2036" s="27">
        <v>45869</v>
      </c>
      <c r="G2036" s="27">
        <v>45782</v>
      </c>
      <c r="H2036" s="14">
        <v>5910977.7000000002</v>
      </c>
      <c r="I2036" s="15">
        <v>1.5</v>
      </c>
      <c r="J2036" s="13" t="s">
        <v>352</v>
      </c>
      <c r="K2036" s="36">
        <f>D2036*VLOOKUP(L2036,Assumptions!$B$5:$C$11,2,FALSE)</f>
        <v>2531.8589590000001</v>
      </c>
      <c r="L2036" s="39" t="s">
        <v>4889</v>
      </c>
      <c r="M2036" s="46">
        <f>DATE(YEAR(F2036),MONTH(F2036),1)</f>
        <v>45839</v>
      </c>
      <c r="N2036" s="47" t="str">
        <f>IF(B2036="",N2035,B2036)</f>
        <v>Bellweather Advisors AG</v>
      </c>
    </row>
    <row r="2037" spans="1:14" ht="15.75" x14ac:dyDescent="0.5">
      <c r="A2037" s="7"/>
      <c r="B2037" s="25" t="s">
        <v>139</v>
      </c>
      <c r="C2037" s="25"/>
      <c r="D2037" s="12">
        <v>38445.71</v>
      </c>
      <c r="E2037" s="13" t="s">
        <v>1945</v>
      </c>
      <c r="F2037" s="27">
        <v>45481</v>
      </c>
      <c r="G2037" s="27">
        <v>45440</v>
      </c>
      <c r="H2037" s="14">
        <v>0</v>
      </c>
      <c r="I2037" s="15">
        <v>5</v>
      </c>
      <c r="J2037" s="13" t="s">
        <v>300</v>
      </c>
      <c r="K2037" s="36">
        <f>D2037*VLOOKUP(L2037,Assumptions!$B$5:$C$11,2,FALSE)</f>
        <v>1318.6878529999999</v>
      </c>
      <c r="L2037" s="39" t="s">
        <v>4889</v>
      </c>
      <c r="M2037" s="46">
        <f>DATE(YEAR(F2037),MONTH(F2037),1)</f>
        <v>45474</v>
      </c>
      <c r="N2037" s="47" t="str">
        <f>IF(B2037="",N2036,B2037)</f>
        <v>Sterling Financial LLC</v>
      </c>
    </row>
    <row r="2038" spans="1:14" ht="15.75" x14ac:dyDescent="0.5">
      <c r="A2038" s="7"/>
      <c r="B2038" s="26"/>
      <c r="C2038" s="26"/>
      <c r="D2038" s="12">
        <v>37124.5</v>
      </c>
      <c r="E2038" s="13" t="s">
        <v>1946</v>
      </c>
      <c r="F2038" s="27">
        <v>45481</v>
      </c>
      <c r="G2038" s="27">
        <v>45440</v>
      </c>
      <c r="H2038" s="14">
        <v>0</v>
      </c>
      <c r="I2038" s="15">
        <v>18</v>
      </c>
      <c r="J2038" s="13" t="s">
        <v>301</v>
      </c>
      <c r="K2038" s="36">
        <f>D2038*VLOOKUP(L2038,Assumptions!$B$5:$C$11,2,FALSE)</f>
        <v>1273.3703499999999</v>
      </c>
      <c r="L2038" s="39" t="s">
        <v>4889</v>
      </c>
      <c r="M2038" s="46">
        <f>DATE(YEAR(F2038),MONTH(F2038),1)</f>
        <v>45474</v>
      </c>
      <c r="N2038" s="47" t="str">
        <f>IF(B2038="",N2037,B2038)</f>
        <v>Sterling Financial LLC</v>
      </c>
    </row>
    <row r="2039" spans="1:14" ht="15.75" x14ac:dyDescent="0.5">
      <c r="A2039" s="7"/>
      <c r="B2039" s="26"/>
      <c r="C2039" s="26"/>
      <c r="D2039" s="12">
        <v>41497.71</v>
      </c>
      <c r="E2039" s="13" t="s">
        <v>1947</v>
      </c>
      <c r="F2039" s="27">
        <v>45481</v>
      </c>
      <c r="G2039" s="27">
        <v>45440</v>
      </c>
      <c r="H2039" s="14">
        <v>0</v>
      </c>
      <c r="I2039" s="15">
        <v>1</v>
      </c>
      <c r="J2039" s="13" t="s">
        <v>311</v>
      </c>
      <c r="K2039" s="36">
        <f>D2039*VLOOKUP(L2039,Assumptions!$B$5:$C$11,2,FALSE)</f>
        <v>1423.3714529999997</v>
      </c>
      <c r="L2039" s="39" t="s">
        <v>4889</v>
      </c>
      <c r="M2039" s="46">
        <f>DATE(YEAR(F2039),MONTH(F2039),1)</f>
        <v>45474</v>
      </c>
      <c r="N2039" s="47" t="str">
        <f>IF(B2039="",N2038,B2039)</f>
        <v>Sterling Financial LLC</v>
      </c>
    </row>
    <row r="2040" spans="1:14" ht="15.75" x14ac:dyDescent="0.5">
      <c r="A2040" s="7"/>
      <c r="B2040" s="26"/>
      <c r="C2040" s="26"/>
      <c r="D2040" s="12">
        <v>42664.79</v>
      </c>
      <c r="E2040" s="13" t="s">
        <v>1948</v>
      </c>
      <c r="F2040" s="27">
        <v>45481</v>
      </c>
      <c r="G2040" s="27">
        <v>45440</v>
      </c>
      <c r="H2040" s="14">
        <v>0</v>
      </c>
      <c r="I2040" s="15">
        <v>1</v>
      </c>
      <c r="J2040" s="13" t="s">
        <v>310</v>
      </c>
      <c r="K2040" s="36">
        <f>D2040*VLOOKUP(L2040,Assumptions!$B$5:$C$11,2,FALSE)</f>
        <v>1463.4022969999999</v>
      </c>
      <c r="L2040" s="39" t="s">
        <v>4889</v>
      </c>
      <c r="M2040" s="46">
        <f>DATE(YEAR(F2040),MONTH(F2040),1)</f>
        <v>45474</v>
      </c>
      <c r="N2040" s="47" t="str">
        <f>IF(B2040="",N2039,B2040)</f>
        <v>Sterling Financial LLC</v>
      </c>
    </row>
    <row r="2041" spans="1:14" ht="15.75" x14ac:dyDescent="0.5">
      <c r="A2041" s="7"/>
      <c r="B2041" s="26"/>
      <c r="C2041" s="26"/>
      <c r="D2041" s="12">
        <v>34486.21</v>
      </c>
      <c r="E2041" s="13" t="s">
        <v>1949</v>
      </c>
      <c r="F2041" s="27">
        <v>45481</v>
      </c>
      <c r="G2041" s="27">
        <v>45440</v>
      </c>
      <c r="H2041" s="14">
        <v>0</v>
      </c>
      <c r="I2041" s="15">
        <v>1</v>
      </c>
      <c r="J2041" s="13" t="s">
        <v>309</v>
      </c>
      <c r="K2041" s="36">
        <f>D2041*VLOOKUP(L2041,Assumptions!$B$5:$C$11,2,FALSE)</f>
        <v>1182.8770029999998</v>
      </c>
      <c r="L2041" s="39" t="s">
        <v>4889</v>
      </c>
      <c r="M2041" s="46">
        <f>DATE(YEAR(F2041),MONTH(F2041),1)</f>
        <v>45474</v>
      </c>
      <c r="N2041" s="47" t="str">
        <f>IF(B2041="",N2040,B2041)</f>
        <v>Sterling Financial LLC</v>
      </c>
    </row>
    <row r="2042" spans="1:14" ht="15.75" x14ac:dyDescent="0.5">
      <c r="A2042" s="7"/>
      <c r="B2042" s="26"/>
      <c r="C2042" s="26"/>
      <c r="D2042" s="12">
        <v>27382.23</v>
      </c>
      <c r="E2042" s="13" t="s">
        <v>1950</v>
      </c>
      <c r="F2042" s="27">
        <v>45481</v>
      </c>
      <c r="G2042" s="27">
        <v>45440</v>
      </c>
      <c r="H2042" s="14">
        <v>0</v>
      </c>
      <c r="I2042" s="15">
        <v>1</v>
      </c>
      <c r="J2042" s="13" t="s">
        <v>318</v>
      </c>
      <c r="K2042" s="36">
        <f>D2042*VLOOKUP(L2042,Assumptions!$B$5:$C$11,2,FALSE)</f>
        <v>939.21048899999994</v>
      </c>
      <c r="L2042" s="39" t="s">
        <v>4889</v>
      </c>
      <c r="M2042" s="46">
        <f>DATE(YEAR(F2042),MONTH(F2042),1)</f>
        <v>45474</v>
      </c>
      <c r="N2042" s="47" t="str">
        <f>IF(B2042="",N2041,B2042)</f>
        <v>Sterling Financial LLC</v>
      </c>
    </row>
    <row r="2043" spans="1:14" ht="15.75" x14ac:dyDescent="0.5">
      <c r="A2043" s="7"/>
      <c r="B2043" s="26"/>
      <c r="C2043" s="26"/>
      <c r="D2043" s="12">
        <v>35244.74</v>
      </c>
      <c r="E2043" s="13" t="s">
        <v>1951</v>
      </c>
      <c r="F2043" s="27">
        <v>45845</v>
      </c>
      <c r="G2043" s="27">
        <v>45728</v>
      </c>
      <c r="H2043" s="14">
        <v>0</v>
      </c>
      <c r="I2043" s="15">
        <v>5</v>
      </c>
      <c r="J2043" s="13" t="s">
        <v>300</v>
      </c>
      <c r="K2043" s="36">
        <f>D2043*VLOOKUP(L2043,Assumptions!$B$5:$C$11,2,FALSE)</f>
        <v>1208.8945819999999</v>
      </c>
      <c r="L2043" s="39" t="s">
        <v>4889</v>
      </c>
      <c r="M2043" s="46">
        <f>DATE(YEAR(F2043),MONTH(F2043),1)</f>
        <v>45839</v>
      </c>
      <c r="N2043" s="47" t="str">
        <f>IF(B2043="",N2042,B2043)</f>
        <v>Sterling Financial LLC</v>
      </c>
    </row>
    <row r="2044" spans="1:14" ht="15.75" x14ac:dyDescent="0.5">
      <c r="A2044" s="7"/>
      <c r="B2044" s="26"/>
      <c r="C2044" s="26"/>
      <c r="D2044" s="12">
        <v>38995.24</v>
      </c>
      <c r="E2044" s="13" t="s">
        <v>1952</v>
      </c>
      <c r="F2044" s="27">
        <v>45845</v>
      </c>
      <c r="G2044" s="27">
        <v>45728</v>
      </c>
      <c r="H2044" s="14">
        <v>0</v>
      </c>
      <c r="I2044" s="15">
        <v>18</v>
      </c>
      <c r="J2044" s="13" t="s">
        <v>301</v>
      </c>
      <c r="K2044" s="36">
        <f>D2044*VLOOKUP(L2044,Assumptions!$B$5:$C$11,2,FALSE)</f>
        <v>1337.5367319999998</v>
      </c>
      <c r="L2044" s="39" t="s">
        <v>4889</v>
      </c>
      <c r="M2044" s="46">
        <f>DATE(YEAR(F2044),MONTH(F2044),1)</f>
        <v>45839</v>
      </c>
      <c r="N2044" s="47" t="str">
        <f>IF(B2044="",N2043,B2044)</f>
        <v>Sterling Financial LLC</v>
      </c>
    </row>
    <row r="2045" spans="1:14" ht="15.75" x14ac:dyDescent="0.5">
      <c r="A2045" s="7"/>
      <c r="B2045" s="26"/>
      <c r="C2045" s="26"/>
      <c r="D2045" s="12">
        <v>37104.93</v>
      </c>
      <c r="E2045" s="13" t="s">
        <v>1953</v>
      </c>
      <c r="F2045" s="27">
        <v>45810</v>
      </c>
      <c r="G2045" s="27">
        <v>45728</v>
      </c>
      <c r="H2045" s="14">
        <v>0</v>
      </c>
      <c r="I2045" s="15">
        <v>5</v>
      </c>
      <c r="J2045" s="13" t="s">
        <v>300</v>
      </c>
      <c r="K2045" s="36">
        <f>D2045*VLOOKUP(L2045,Assumptions!$B$5:$C$11,2,FALSE)</f>
        <v>1272.6990989999999</v>
      </c>
      <c r="L2045" s="39" t="s">
        <v>4889</v>
      </c>
      <c r="M2045" s="46">
        <f>DATE(YEAR(F2045),MONTH(F2045),1)</f>
        <v>45809</v>
      </c>
      <c r="N2045" s="47" t="str">
        <f>IF(B2045="",N2044,B2045)</f>
        <v>Sterling Financial LLC</v>
      </c>
    </row>
    <row r="2046" spans="1:14" ht="15.75" x14ac:dyDescent="0.5">
      <c r="A2046" s="7"/>
      <c r="B2046" s="26"/>
      <c r="C2046" s="26"/>
      <c r="D2046" s="12">
        <v>38361.03</v>
      </c>
      <c r="E2046" s="13" t="s">
        <v>1954</v>
      </c>
      <c r="F2046" s="27">
        <v>45810</v>
      </c>
      <c r="G2046" s="27">
        <v>45728</v>
      </c>
      <c r="H2046" s="14">
        <v>0</v>
      </c>
      <c r="I2046" s="15">
        <v>4</v>
      </c>
      <c r="J2046" s="13" t="s">
        <v>336</v>
      </c>
      <c r="K2046" s="36">
        <f>D2046*VLOOKUP(L2046,Assumptions!$B$5:$C$11,2,FALSE)</f>
        <v>1315.7833289999999</v>
      </c>
      <c r="L2046" s="39" t="s">
        <v>4889</v>
      </c>
      <c r="M2046" s="46">
        <f>DATE(YEAR(F2046),MONTH(F2046),1)</f>
        <v>45809</v>
      </c>
      <c r="N2046" s="47" t="str">
        <f>IF(B2046="",N2045,B2046)</f>
        <v>Sterling Financial LLC</v>
      </c>
    </row>
    <row r="2047" spans="1:14" ht="15.75" x14ac:dyDescent="0.5">
      <c r="A2047" s="7"/>
      <c r="B2047" s="26"/>
      <c r="C2047" s="26"/>
      <c r="D2047" s="12">
        <v>37070.21</v>
      </c>
      <c r="E2047" s="13" t="s">
        <v>1955</v>
      </c>
      <c r="F2047" s="27">
        <v>45810</v>
      </c>
      <c r="G2047" s="27">
        <v>45728</v>
      </c>
      <c r="H2047" s="14">
        <v>0</v>
      </c>
      <c r="I2047" s="15">
        <v>4</v>
      </c>
      <c r="J2047" s="13" t="s">
        <v>322</v>
      </c>
      <c r="K2047" s="36">
        <f>D2047*VLOOKUP(L2047,Assumptions!$B$5:$C$11,2,FALSE)</f>
        <v>1271.5082029999999</v>
      </c>
      <c r="L2047" s="39" t="s">
        <v>4889</v>
      </c>
      <c r="M2047" s="46">
        <f>DATE(YEAR(F2047),MONTH(F2047),1)</f>
        <v>45809</v>
      </c>
      <c r="N2047" s="47" t="str">
        <f>IF(B2047="",N2046,B2047)</f>
        <v>Sterling Financial LLC</v>
      </c>
    </row>
    <row r="2048" spans="1:14" ht="15.75" x14ac:dyDescent="0.5">
      <c r="A2048" s="7"/>
      <c r="B2048" s="26"/>
      <c r="C2048" s="26"/>
      <c r="D2048" s="12">
        <v>32378.13</v>
      </c>
      <c r="E2048" s="13" t="s">
        <v>1956</v>
      </c>
      <c r="F2048" s="27">
        <v>45810</v>
      </c>
      <c r="G2048" s="27">
        <v>45728</v>
      </c>
      <c r="H2048" s="14">
        <v>0</v>
      </c>
      <c r="I2048" s="15">
        <v>4</v>
      </c>
      <c r="J2048" s="13" t="s">
        <v>328</v>
      </c>
      <c r="K2048" s="36">
        <f>D2048*VLOOKUP(L2048,Assumptions!$B$5:$C$11,2,FALSE)</f>
        <v>1110.569859</v>
      </c>
      <c r="L2048" s="39" t="s">
        <v>4889</v>
      </c>
      <c r="M2048" s="46">
        <f>DATE(YEAR(F2048),MONTH(F2048),1)</f>
        <v>45809</v>
      </c>
      <c r="N2048" s="47" t="str">
        <f>IF(B2048="",N2047,B2048)</f>
        <v>Sterling Financial LLC</v>
      </c>
    </row>
    <row r="2049" spans="1:14" ht="15.75" x14ac:dyDescent="0.5">
      <c r="A2049" s="7"/>
      <c r="B2049" s="26"/>
      <c r="C2049" s="26"/>
      <c r="D2049" s="12">
        <v>38716.21</v>
      </c>
      <c r="E2049" s="13" t="s">
        <v>1957</v>
      </c>
      <c r="F2049" s="27">
        <v>45810</v>
      </c>
      <c r="G2049" s="27">
        <v>45728</v>
      </c>
      <c r="H2049" s="14">
        <v>0</v>
      </c>
      <c r="I2049" s="15">
        <v>4</v>
      </c>
      <c r="J2049" s="13" t="s">
        <v>335</v>
      </c>
      <c r="K2049" s="36">
        <f>D2049*VLOOKUP(L2049,Assumptions!$B$5:$C$11,2,FALSE)</f>
        <v>1327.9660029999998</v>
      </c>
      <c r="L2049" s="39" t="s">
        <v>4889</v>
      </c>
      <c r="M2049" s="46">
        <f>DATE(YEAR(F2049),MONTH(F2049),1)</f>
        <v>45809</v>
      </c>
      <c r="N2049" s="47" t="str">
        <f>IF(B2049="",N2048,B2049)</f>
        <v>Sterling Financial LLC</v>
      </c>
    </row>
    <row r="2050" spans="1:14" ht="15.75" x14ac:dyDescent="0.5">
      <c r="A2050" s="7"/>
      <c r="B2050" s="26"/>
      <c r="C2050" s="26"/>
      <c r="D2050" s="12">
        <v>39348.949999999997</v>
      </c>
      <c r="E2050" s="13" t="s">
        <v>1958</v>
      </c>
      <c r="F2050" s="27">
        <v>45810</v>
      </c>
      <c r="G2050" s="27">
        <v>45728</v>
      </c>
      <c r="H2050" s="14">
        <v>0</v>
      </c>
      <c r="I2050" s="15">
        <v>4</v>
      </c>
      <c r="J2050" s="13" t="s">
        <v>334</v>
      </c>
      <c r="K2050" s="36">
        <f>D2050*VLOOKUP(L2050,Assumptions!$B$5:$C$11,2,FALSE)</f>
        <v>1349.6689849999998</v>
      </c>
      <c r="L2050" s="39" t="s">
        <v>4889</v>
      </c>
      <c r="M2050" s="46">
        <f>DATE(YEAR(F2050),MONTH(F2050),1)</f>
        <v>45809</v>
      </c>
      <c r="N2050" s="47" t="str">
        <f>IF(B2050="",N2049,B2050)</f>
        <v>Sterling Financial LLC</v>
      </c>
    </row>
    <row r="2051" spans="1:14" ht="15.75" x14ac:dyDescent="0.5">
      <c r="A2051" s="7"/>
      <c r="B2051" s="26"/>
      <c r="C2051" s="26"/>
      <c r="D2051" s="12">
        <v>27334.32</v>
      </c>
      <c r="E2051" s="13" t="s">
        <v>1959</v>
      </c>
      <c r="F2051" s="27">
        <v>45810</v>
      </c>
      <c r="G2051" s="27">
        <v>45728</v>
      </c>
      <c r="H2051" s="14">
        <v>0</v>
      </c>
      <c r="I2051" s="15">
        <v>4</v>
      </c>
      <c r="J2051" s="13" t="s">
        <v>333</v>
      </c>
      <c r="K2051" s="36">
        <f>D2051*VLOOKUP(L2051,Assumptions!$B$5:$C$11,2,FALSE)</f>
        <v>937.5671759999999</v>
      </c>
      <c r="L2051" s="39" t="s">
        <v>4889</v>
      </c>
      <c r="M2051" s="46">
        <f>DATE(YEAR(F2051),MONTH(F2051),1)</f>
        <v>45809</v>
      </c>
      <c r="N2051" s="47" t="str">
        <f>IF(B2051="",N2050,B2051)</f>
        <v>Sterling Financial LLC</v>
      </c>
    </row>
    <row r="2052" spans="1:14" ht="15.75" x14ac:dyDescent="0.5">
      <c r="A2052" s="7"/>
      <c r="B2052" s="26"/>
      <c r="C2052" s="26"/>
      <c r="D2052" s="12">
        <v>34468.31</v>
      </c>
      <c r="E2052" s="13" t="s">
        <v>1960</v>
      </c>
      <c r="F2052" s="27">
        <v>45810</v>
      </c>
      <c r="G2052" s="27">
        <v>45728</v>
      </c>
      <c r="H2052" s="14">
        <v>0</v>
      </c>
      <c r="I2052" s="15">
        <v>1</v>
      </c>
      <c r="J2052" s="13" t="s">
        <v>312</v>
      </c>
      <c r="K2052" s="36">
        <f>D2052*VLOOKUP(L2052,Assumptions!$B$5:$C$11,2,FALSE)</f>
        <v>1182.2630329999997</v>
      </c>
      <c r="L2052" s="39" t="s">
        <v>4889</v>
      </c>
      <c r="M2052" s="46">
        <f>DATE(YEAR(F2052),MONTH(F2052),1)</f>
        <v>45809</v>
      </c>
      <c r="N2052" s="47" t="str">
        <f>IF(B2052="",N2051,B2052)</f>
        <v>Sterling Financial LLC</v>
      </c>
    </row>
    <row r="2053" spans="1:14" ht="15.75" x14ac:dyDescent="0.5">
      <c r="A2053" s="7"/>
      <c r="B2053" s="26"/>
      <c r="C2053" s="26"/>
      <c r="D2053" s="12">
        <v>35214.089999999997</v>
      </c>
      <c r="E2053" s="13" t="s">
        <v>1961</v>
      </c>
      <c r="F2053" s="27">
        <v>45810</v>
      </c>
      <c r="G2053" s="27">
        <v>45728</v>
      </c>
      <c r="H2053" s="14">
        <v>0</v>
      </c>
      <c r="I2053" s="15">
        <v>1</v>
      </c>
      <c r="J2053" s="13" t="s">
        <v>318</v>
      </c>
      <c r="K2053" s="36">
        <f>D2053*VLOOKUP(L2053,Assumptions!$B$5:$C$11,2,FALSE)</f>
        <v>1207.8432869999997</v>
      </c>
      <c r="L2053" s="39" t="s">
        <v>4889</v>
      </c>
      <c r="M2053" s="46">
        <f>DATE(YEAR(F2053),MONTH(F2053),1)</f>
        <v>45809</v>
      </c>
      <c r="N2053" s="47" t="str">
        <f>IF(B2053="",N2052,B2053)</f>
        <v>Sterling Financial LLC</v>
      </c>
    </row>
    <row r="2054" spans="1:14" ht="15.75" x14ac:dyDescent="0.5">
      <c r="A2054" s="7"/>
      <c r="B2054" s="25" t="s">
        <v>140</v>
      </c>
      <c r="C2054" s="25"/>
      <c r="D2054" s="14">
        <v>745.15</v>
      </c>
      <c r="E2054" s="13" t="s">
        <v>1962</v>
      </c>
      <c r="F2054" s="27">
        <v>44742</v>
      </c>
      <c r="G2054" s="27">
        <v>44739</v>
      </c>
      <c r="H2054" s="14">
        <v>3791.52</v>
      </c>
      <c r="I2054" s="15">
        <v>3</v>
      </c>
      <c r="J2054" s="13" t="s">
        <v>308</v>
      </c>
      <c r="K2054" s="36">
        <f>D2054*VLOOKUP(L2054,Assumptions!$B$5:$C$11,2,FALSE)</f>
        <v>745.15</v>
      </c>
      <c r="L2054" s="39" t="s">
        <v>4883</v>
      </c>
      <c r="M2054" s="46">
        <f>DATE(YEAR(F2054),MONTH(F2054),1)</f>
        <v>44713</v>
      </c>
      <c r="N2054" s="47" t="str">
        <f>IF(B2054="",N2053,B2054)</f>
        <v>Ulster Trust Inc</v>
      </c>
    </row>
    <row r="2055" spans="1:14" ht="15.75" x14ac:dyDescent="0.5">
      <c r="A2055" s="7"/>
      <c r="B2055" s="26"/>
      <c r="C2055" s="26"/>
      <c r="D2055" s="14">
        <v>2095.5700000000002</v>
      </c>
      <c r="E2055" s="13" t="s">
        <v>1963</v>
      </c>
      <c r="F2055" s="27">
        <v>44831</v>
      </c>
      <c r="G2055" s="27">
        <v>44819</v>
      </c>
      <c r="H2055" s="14">
        <v>2287.9699999999998</v>
      </c>
      <c r="I2055" s="15">
        <v>9</v>
      </c>
      <c r="J2055" s="13" t="s">
        <v>308</v>
      </c>
      <c r="K2055" s="36">
        <f>D2055*VLOOKUP(L2055,Assumptions!$B$5:$C$11,2,FALSE)</f>
        <v>2095.5700000000002</v>
      </c>
      <c r="L2055" s="39" t="s">
        <v>4883</v>
      </c>
      <c r="M2055" s="46">
        <f>DATE(YEAR(F2055),MONTH(F2055),1)</f>
        <v>44805</v>
      </c>
      <c r="N2055" s="47" t="str">
        <f>IF(B2055="",N2054,B2055)</f>
        <v>Ulster Trust Inc</v>
      </c>
    </row>
    <row r="2056" spans="1:14" ht="15.75" x14ac:dyDescent="0.5">
      <c r="A2056" s="7"/>
      <c r="B2056" s="25" t="s">
        <v>141</v>
      </c>
      <c r="C2056" s="25"/>
      <c r="D2056" s="14">
        <v>10710.69</v>
      </c>
      <c r="E2056" s="13" t="s">
        <v>1964</v>
      </c>
      <c r="F2056" s="27">
        <v>45233</v>
      </c>
      <c r="G2056" s="27">
        <v>45181</v>
      </c>
      <c r="H2056" s="14">
        <v>10581.82</v>
      </c>
      <c r="I2056" s="15">
        <v>2</v>
      </c>
      <c r="J2056" s="13" t="s">
        <v>301</v>
      </c>
      <c r="K2056" s="36">
        <f>D2056*VLOOKUP(L2056,Assumptions!$B$5:$C$11,2,FALSE)</f>
        <v>10710.69</v>
      </c>
      <c r="L2056" s="39" t="s">
        <v>4883</v>
      </c>
      <c r="M2056" s="46">
        <f>DATE(YEAR(F2056),MONTH(F2056),1)</f>
        <v>45231</v>
      </c>
      <c r="N2056" s="47" t="str">
        <f>IF(B2056="",N2055,B2056)</f>
        <v>Jarrow Trust</v>
      </c>
    </row>
    <row r="2057" spans="1:14" ht="15.75" x14ac:dyDescent="0.5">
      <c r="A2057" s="7"/>
      <c r="B2057" s="26"/>
      <c r="C2057" s="26"/>
      <c r="D2057" s="14">
        <v>9891.99</v>
      </c>
      <c r="E2057" s="13" t="s">
        <v>1965</v>
      </c>
      <c r="F2057" s="27">
        <v>45233</v>
      </c>
      <c r="G2057" s="27">
        <v>45181</v>
      </c>
      <c r="H2057" s="14">
        <v>9764.19</v>
      </c>
      <c r="I2057" s="15">
        <v>3</v>
      </c>
      <c r="J2057" s="13" t="s">
        <v>300</v>
      </c>
      <c r="K2057" s="36">
        <f>D2057*VLOOKUP(L2057,Assumptions!$B$5:$C$11,2,FALSE)</f>
        <v>9891.99</v>
      </c>
      <c r="L2057" s="39" t="s">
        <v>4883</v>
      </c>
      <c r="M2057" s="46">
        <f>DATE(YEAR(F2057),MONTH(F2057),1)</f>
        <v>45231</v>
      </c>
      <c r="N2057" s="47" t="str">
        <f>IF(B2057="",N2056,B2057)</f>
        <v>Jarrow Trust</v>
      </c>
    </row>
    <row r="2058" spans="1:14" ht="15.75" x14ac:dyDescent="0.5">
      <c r="A2058" s="7"/>
      <c r="B2058" s="25" t="s">
        <v>142</v>
      </c>
      <c r="C2058" s="25"/>
      <c r="D2058" s="14">
        <v>252.63</v>
      </c>
      <c r="E2058" s="13" t="s">
        <v>1966</v>
      </c>
      <c r="F2058" s="27">
        <v>44963</v>
      </c>
      <c r="G2058" s="27">
        <v>44958</v>
      </c>
      <c r="H2058" s="14">
        <v>340.15</v>
      </c>
      <c r="I2058" s="15">
        <v>2</v>
      </c>
      <c r="J2058" s="13" t="s">
        <v>353</v>
      </c>
      <c r="K2058" s="36">
        <f>D2058*VLOOKUP(L2058,Assumptions!$B$5:$C$11,2,FALSE)</f>
        <v>252.63</v>
      </c>
      <c r="L2058" s="39" t="s">
        <v>4883</v>
      </c>
      <c r="M2058" s="46">
        <f>DATE(YEAR(F2058),MONTH(F2058),1)</f>
        <v>44958</v>
      </c>
      <c r="N2058" s="47" t="str">
        <f>IF(B2058="",N2057,B2058)</f>
        <v>Ironside Partners</v>
      </c>
    </row>
    <row r="2059" spans="1:14" ht="15.75" x14ac:dyDescent="0.5">
      <c r="A2059" s="7"/>
      <c r="B2059" s="25" t="s">
        <v>143</v>
      </c>
      <c r="C2059" s="25"/>
      <c r="D2059" s="14">
        <v>4812.1000000000004</v>
      </c>
      <c r="E2059" s="13" t="s">
        <v>1967</v>
      </c>
      <c r="F2059" s="27">
        <v>45539</v>
      </c>
      <c r="G2059" s="27">
        <v>45399</v>
      </c>
      <c r="H2059" s="14">
        <v>0</v>
      </c>
      <c r="I2059" s="15">
        <v>1</v>
      </c>
      <c r="J2059" s="13" t="s">
        <v>300</v>
      </c>
      <c r="K2059" s="36">
        <f>D2059*VLOOKUP(L2059,Assumptions!$B$5:$C$11,2,FALSE)</f>
        <v>4812.1000000000004</v>
      </c>
      <c r="L2059" s="39" t="s">
        <v>4883</v>
      </c>
      <c r="M2059" s="46">
        <f>DATE(YEAR(F2059),MONTH(F2059),1)</f>
        <v>45536</v>
      </c>
      <c r="N2059" s="47" t="str">
        <f>IF(B2059="",N2058,B2059)</f>
        <v>Bellweather Ventures LLC</v>
      </c>
    </row>
    <row r="2060" spans="1:14" ht="15.75" x14ac:dyDescent="0.5">
      <c r="A2060" s="7"/>
      <c r="B2060" s="26"/>
      <c r="C2060" s="26"/>
      <c r="D2060" s="14">
        <v>4655.6400000000003</v>
      </c>
      <c r="E2060" s="13" t="s">
        <v>1968</v>
      </c>
      <c r="F2060" s="27">
        <v>45539</v>
      </c>
      <c r="G2060" s="27">
        <v>45399</v>
      </c>
      <c r="H2060" s="14">
        <v>0</v>
      </c>
      <c r="I2060" s="15">
        <v>2</v>
      </c>
      <c r="J2060" s="13" t="s">
        <v>301</v>
      </c>
      <c r="K2060" s="36">
        <f>D2060*VLOOKUP(L2060,Assumptions!$B$5:$C$11,2,FALSE)</f>
        <v>4655.6400000000003</v>
      </c>
      <c r="L2060" s="39" t="s">
        <v>4883</v>
      </c>
      <c r="M2060" s="46">
        <f>DATE(YEAR(F2060),MONTH(F2060),1)</f>
        <v>45536</v>
      </c>
      <c r="N2060" s="47" t="str">
        <f>IF(B2060="",N2059,B2060)</f>
        <v>Bellweather Ventures LLC</v>
      </c>
    </row>
    <row r="2061" spans="1:14" ht="15.75" x14ac:dyDescent="0.5">
      <c r="A2061" s="7"/>
      <c r="B2061" s="25" t="s">
        <v>144</v>
      </c>
      <c r="C2061" s="25"/>
      <c r="D2061" s="14">
        <v>751.67</v>
      </c>
      <c r="E2061" s="13" t="s">
        <v>1969</v>
      </c>
      <c r="F2061" s="27">
        <v>44914</v>
      </c>
      <c r="G2061" s="27">
        <v>44854</v>
      </c>
      <c r="H2061" s="14">
        <v>451.17</v>
      </c>
      <c r="I2061" s="15">
        <v>1</v>
      </c>
      <c r="J2061" s="13" t="s">
        <v>313</v>
      </c>
      <c r="K2061" s="36">
        <f>D2061*VLOOKUP(L2061,Assumptions!$B$5:$C$11,2,FALSE)</f>
        <v>751.67</v>
      </c>
      <c r="L2061" s="39" t="s">
        <v>4883</v>
      </c>
      <c r="M2061" s="46">
        <f>DATE(YEAR(F2061),MONTH(F2061),1)</f>
        <v>44896</v>
      </c>
      <c r="N2061" s="47" t="str">
        <f>IF(B2061="",N2060,B2061)</f>
        <v>Zurich Bay Global plc</v>
      </c>
    </row>
    <row r="2062" spans="1:14" ht="15.75" x14ac:dyDescent="0.5">
      <c r="A2062" s="7"/>
      <c r="B2062" s="25" t="s">
        <v>145</v>
      </c>
      <c r="C2062" s="25"/>
      <c r="D2062" s="12">
        <v>32858.839999999997</v>
      </c>
      <c r="E2062" s="13" t="s">
        <v>1970</v>
      </c>
      <c r="F2062" s="27">
        <v>44719</v>
      </c>
      <c r="G2062" s="27">
        <v>44572</v>
      </c>
      <c r="H2062" s="14">
        <v>813093.66</v>
      </c>
      <c r="I2062" s="15">
        <v>6</v>
      </c>
      <c r="J2062" s="13" t="s">
        <v>330</v>
      </c>
      <c r="K2062" s="36">
        <f>D2062*VLOOKUP(L2062,Assumptions!$B$5:$C$11,2,FALSE)</f>
        <v>1127.0582119999997</v>
      </c>
      <c r="L2062" s="39" t="s">
        <v>4889</v>
      </c>
      <c r="M2062" s="46">
        <f>DATE(YEAR(F2062),MONTH(F2062),1)</f>
        <v>44713</v>
      </c>
      <c r="N2062" s="47" t="str">
        <f>IF(B2062="",N2061,B2062)</f>
        <v>Bellweather Wealth</v>
      </c>
    </row>
    <row r="2063" spans="1:14" ht="15.75" x14ac:dyDescent="0.5">
      <c r="A2063" s="7"/>
      <c r="B2063" s="26"/>
      <c r="C2063" s="26"/>
      <c r="D2063" s="12">
        <v>47059.56</v>
      </c>
      <c r="E2063" s="13" t="s">
        <v>1971</v>
      </c>
      <c r="F2063" s="27">
        <v>44719</v>
      </c>
      <c r="G2063" s="27">
        <v>44572</v>
      </c>
      <c r="H2063" s="14">
        <v>618242.81000000006</v>
      </c>
      <c r="I2063" s="15">
        <v>98</v>
      </c>
      <c r="J2063" s="13" t="s">
        <v>321</v>
      </c>
      <c r="K2063" s="36">
        <f>D2063*VLOOKUP(L2063,Assumptions!$B$5:$C$11,2,FALSE)</f>
        <v>1614.1429079999998</v>
      </c>
      <c r="L2063" s="39" t="s">
        <v>4889</v>
      </c>
      <c r="M2063" s="46">
        <f>DATE(YEAR(F2063),MONTH(F2063),1)</f>
        <v>44713</v>
      </c>
      <c r="N2063" s="47" t="str">
        <f>IF(B2063="",N2062,B2063)</f>
        <v>Bellweather Wealth</v>
      </c>
    </row>
    <row r="2064" spans="1:14" ht="15.75" x14ac:dyDescent="0.5">
      <c r="A2064" s="7"/>
      <c r="B2064" s="26"/>
      <c r="C2064" s="26"/>
      <c r="D2064" s="12">
        <v>48043.24</v>
      </c>
      <c r="E2064" s="13" t="s">
        <v>1972</v>
      </c>
      <c r="F2064" s="27">
        <v>44719</v>
      </c>
      <c r="G2064" s="27">
        <v>44572</v>
      </c>
      <c r="H2064" s="14">
        <v>798164.46</v>
      </c>
      <c r="I2064" s="15">
        <v>4</v>
      </c>
      <c r="J2064" s="13" t="s">
        <v>327</v>
      </c>
      <c r="K2064" s="36">
        <f>D2064*VLOOKUP(L2064,Assumptions!$B$5:$C$11,2,FALSE)</f>
        <v>1647.8831319999997</v>
      </c>
      <c r="L2064" s="39" t="s">
        <v>4889</v>
      </c>
      <c r="M2064" s="46">
        <f>DATE(YEAR(F2064),MONTH(F2064),1)</f>
        <v>44713</v>
      </c>
      <c r="N2064" s="47" t="str">
        <f>IF(B2064="",N2063,B2064)</f>
        <v>Bellweather Wealth</v>
      </c>
    </row>
    <row r="2065" spans="1:14" ht="15.75" x14ac:dyDescent="0.5">
      <c r="A2065" s="7"/>
      <c r="B2065" s="26"/>
      <c r="C2065" s="26"/>
      <c r="D2065" s="12">
        <v>51745.86</v>
      </c>
      <c r="E2065" s="13" t="s">
        <v>1973</v>
      </c>
      <c r="F2065" s="27">
        <v>44719</v>
      </c>
      <c r="G2065" s="27">
        <v>44572</v>
      </c>
      <c r="H2065" s="14">
        <v>592510.68000000005</v>
      </c>
      <c r="I2065" s="15">
        <v>1</v>
      </c>
      <c r="J2065" s="13" t="s">
        <v>312</v>
      </c>
      <c r="K2065" s="36">
        <f>D2065*VLOOKUP(L2065,Assumptions!$B$5:$C$11,2,FALSE)</f>
        <v>1774.8829979999998</v>
      </c>
      <c r="L2065" s="39" t="s">
        <v>4889</v>
      </c>
      <c r="M2065" s="46">
        <f>DATE(YEAR(F2065),MONTH(F2065),1)</f>
        <v>44713</v>
      </c>
      <c r="N2065" s="47" t="str">
        <f>IF(B2065="",N2064,B2065)</f>
        <v>Bellweather Wealth</v>
      </c>
    </row>
    <row r="2066" spans="1:14" ht="15.75" x14ac:dyDescent="0.5">
      <c r="A2066" s="7"/>
      <c r="B2066" s="26"/>
      <c r="C2066" s="26"/>
      <c r="D2066" s="12">
        <v>36914.959999999999</v>
      </c>
      <c r="E2066" s="13" t="s">
        <v>1974</v>
      </c>
      <c r="F2066" s="27">
        <v>44719</v>
      </c>
      <c r="G2066" s="27">
        <v>44572</v>
      </c>
      <c r="H2066" s="14">
        <v>794284.13</v>
      </c>
      <c r="I2066" s="15">
        <v>1</v>
      </c>
      <c r="J2066" s="13" t="s">
        <v>304</v>
      </c>
      <c r="K2066" s="36">
        <f>D2066*VLOOKUP(L2066,Assumptions!$B$5:$C$11,2,FALSE)</f>
        <v>1266.1831279999999</v>
      </c>
      <c r="L2066" s="39" t="s">
        <v>4889</v>
      </c>
      <c r="M2066" s="46">
        <f>DATE(YEAR(F2066),MONTH(F2066),1)</f>
        <v>44713</v>
      </c>
      <c r="N2066" s="47" t="str">
        <f>IF(B2066="",N2065,B2066)</f>
        <v>Bellweather Wealth</v>
      </c>
    </row>
    <row r="2067" spans="1:14" ht="15.75" x14ac:dyDescent="0.5">
      <c r="A2067" s="7"/>
      <c r="B2067" s="26"/>
      <c r="C2067" s="26"/>
      <c r="D2067" s="12">
        <v>36853.75</v>
      </c>
      <c r="E2067" s="13" t="s">
        <v>1975</v>
      </c>
      <c r="F2067" s="27">
        <v>44719</v>
      </c>
      <c r="G2067" s="27">
        <v>44572</v>
      </c>
      <c r="H2067" s="14">
        <v>525216.1</v>
      </c>
      <c r="I2067" s="15">
        <v>97</v>
      </c>
      <c r="J2067" s="13" t="s">
        <v>305</v>
      </c>
      <c r="K2067" s="36">
        <f>D2067*VLOOKUP(L2067,Assumptions!$B$5:$C$11,2,FALSE)</f>
        <v>1264.083625</v>
      </c>
      <c r="L2067" s="39" t="s">
        <v>4889</v>
      </c>
      <c r="M2067" s="46">
        <f>DATE(YEAR(F2067),MONTH(F2067),1)</f>
        <v>44713</v>
      </c>
      <c r="N2067" s="47" t="str">
        <f>IF(B2067="",N2066,B2067)</f>
        <v>Bellweather Wealth</v>
      </c>
    </row>
    <row r="2068" spans="1:14" ht="15.75" x14ac:dyDescent="0.5">
      <c r="A2068" s="7"/>
      <c r="B2068" s="26"/>
      <c r="C2068" s="26"/>
      <c r="D2068" s="12">
        <v>37552.36</v>
      </c>
      <c r="E2068" s="13" t="s">
        <v>1971</v>
      </c>
      <c r="F2068" s="27">
        <v>44719</v>
      </c>
      <c r="G2068" s="27">
        <v>44572</v>
      </c>
      <c r="H2068" s="14">
        <v>818061.51</v>
      </c>
      <c r="I2068" s="15">
        <v>36</v>
      </c>
      <c r="J2068" s="13" t="s">
        <v>321</v>
      </c>
      <c r="K2068" s="36">
        <f>D2068*VLOOKUP(L2068,Assumptions!$B$5:$C$11,2,FALSE)</f>
        <v>1288.045948</v>
      </c>
      <c r="L2068" s="39" t="s">
        <v>4889</v>
      </c>
      <c r="M2068" s="46">
        <f>DATE(YEAR(F2068),MONTH(F2068),1)</f>
        <v>44713</v>
      </c>
      <c r="N2068" s="47" t="str">
        <f>IF(B2068="",N2067,B2068)</f>
        <v>Bellweather Wealth</v>
      </c>
    </row>
    <row r="2069" spans="1:14" ht="15.75" x14ac:dyDescent="0.5">
      <c r="A2069" s="7"/>
      <c r="B2069" s="26"/>
      <c r="C2069" s="26"/>
      <c r="D2069" s="12">
        <v>27905.65</v>
      </c>
      <c r="E2069" s="13" t="s">
        <v>1976</v>
      </c>
      <c r="F2069" s="27">
        <v>44719</v>
      </c>
      <c r="G2069" s="27">
        <v>44572</v>
      </c>
      <c r="H2069" s="14">
        <v>667188.77</v>
      </c>
      <c r="I2069" s="15">
        <v>1</v>
      </c>
      <c r="J2069" s="13" t="s">
        <v>311</v>
      </c>
      <c r="K2069" s="36">
        <f>D2069*VLOOKUP(L2069,Assumptions!$B$5:$C$11,2,FALSE)</f>
        <v>957.16379499999994</v>
      </c>
      <c r="L2069" s="39" t="s">
        <v>4889</v>
      </c>
      <c r="M2069" s="46">
        <f>DATE(YEAR(F2069),MONTH(F2069),1)</f>
        <v>44713</v>
      </c>
      <c r="N2069" s="47" t="str">
        <f>IF(B2069="",N2068,B2069)</f>
        <v>Bellweather Wealth</v>
      </c>
    </row>
    <row r="2070" spans="1:14" ht="15.75" x14ac:dyDescent="0.5">
      <c r="A2070" s="7"/>
      <c r="B2070" s="26"/>
      <c r="C2070" s="26"/>
      <c r="D2070" s="12">
        <v>35835.94</v>
      </c>
      <c r="E2070" s="13" t="s">
        <v>1973</v>
      </c>
      <c r="F2070" s="27">
        <v>44719</v>
      </c>
      <c r="G2070" s="27">
        <v>44572</v>
      </c>
      <c r="H2070" s="14">
        <v>655860.05000000005</v>
      </c>
      <c r="I2070" s="15">
        <v>1</v>
      </c>
      <c r="J2070" s="13" t="s">
        <v>312</v>
      </c>
      <c r="K2070" s="36">
        <f>D2070*VLOOKUP(L2070,Assumptions!$B$5:$C$11,2,FALSE)</f>
        <v>1229.172742</v>
      </c>
      <c r="L2070" s="39" t="s">
        <v>4889</v>
      </c>
      <c r="M2070" s="46">
        <f>DATE(YEAR(F2070),MONTH(F2070),1)</f>
        <v>44713</v>
      </c>
      <c r="N2070" s="47" t="str">
        <f>IF(B2070="",N2069,B2070)</f>
        <v>Bellweather Wealth</v>
      </c>
    </row>
    <row r="2071" spans="1:14" ht="15.75" x14ac:dyDescent="0.5">
      <c r="A2071" s="7"/>
      <c r="B2071" s="26"/>
      <c r="C2071" s="26"/>
      <c r="D2071" s="12">
        <v>38494.639999999999</v>
      </c>
      <c r="E2071" s="13" t="s">
        <v>1977</v>
      </c>
      <c r="F2071" s="27">
        <v>44719</v>
      </c>
      <c r="G2071" s="27">
        <v>44572</v>
      </c>
      <c r="H2071" s="14">
        <v>534726.07999999996</v>
      </c>
      <c r="I2071" s="15">
        <v>1</v>
      </c>
      <c r="J2071" s="13" t="s">
        <v>318</v>
      </c>
      <c r="K2071" s="36">
        <f>D2071*VLOOKUP(L2071,Assumptions!$B$5:$C$11,2,FALSE)</f>
        <v>1320.3661519999998</v>
      </c>
      <c r="L2071" s="39" t="s">
        <v>4889</v>
      </c>
      <c r="M2071" s="46">
        <f>DATE(YEAR(F2071),MONTH(F2071),1)</f>
        <v>44713</v>
      </c>
      <c r="N2071" s="47" t="str">
        <f>IF(B2071="",N2070,B2071)</f>
        <v>Bellweather Wealth</v>
      </c>
    </row>
    <row r="2072" spans="1:14" ht="15.75" x14ac:dyDescent="0.5">
      <c r="A2072" s="7"/>
      <c r="B2072" s="26"/>
      <c r="C2072" s="26"/>
      <c r="D2072" s="12">
        <v>43193.86</v>
      </c>
      <c r="E2072" s="13" t="s">
        <v>1978</v>
      </c>
      <c r="F2072" s="27">
        <v>44719</v>
      </c>
      <c r="G2072" s="27">
        <v>44572</v>
      </c>
      <c r="H2072" s="14">
        <v>701152.9</v>
      </c>
      <c r="I2072" s="15">
        <v>1</v>
      </c>
      <c r="J2072" s="13" t="s">
        <v>309</v>
      </c>
      <c r="K2072" s="36">
        <f>D2072*VLOOKUP(L2072,Assumptions!$B$5:$C$11,2,FALSE)</f>
        <v>1481.5493979999999</v>
      </c>
      <c r="L2072" s="39" t="s">
        <v>4889</v>
      </c>
      <c r="M2072" s="46">
        <f>DATE(YEAR(F2072),MONTH(F2072),1)</f>
        <v>44713</v>
      </c>
      <c r="N2072" s="47" t="str">
        <f>IF(B2072="",N2071,B2072)</f>
        <v>Bellweather Wealth</v>
      </c>
    </row>
    <row r="2073" spans="1:14" ht="15.75" x14ac:dyDescent="0.5">
      <c r="A2073" s="7"/>
      <c r="B2073" s="26"/>
      <c r="C2073" s="26"/>
      <c r="D2073" s="12">
        <v>41234.54</v>
      </c>
      <c r="E2073" s="13" t="s">
        <v>1979</v>
      </c>
      <c r="F2073" s="27">
        <v>44719</v>
      </c>
      <c r="G2073" s="27">
        <v>44572</v>
      </c>
      <c r="H2073" s="14">
        <v>607205.48</v>
      </c>
      <c r="I2073" s="15">
        <v>1</v>
      </c>
      <c r="J2073" s="13" t="s">
        <v>310</v>
      </c>
      <c r="K2073" s="36">
        <f>D2073*VLOOKUP(L2073,Assumptions!$B$5:$C$11,2,FALSE)</f>
        <v>1414.3447219999998</v>
      </c>
      <c r="L2073" s="39" t="s">
        <v>4889</v>
      </c>
      <c r="M2073" s="46">
        <f>DATE(YEAR(F2073),MONTH(F2073),1)</f>
        <v>44713</v>
      </c>
      <c r="N2073" s="47" t="str">
        <f>IF(B2073="",N2072,B2073)</f>
        <v>Bellweather Wealth</v>
      </c>
    </row>
    <row r="2074" spans="1:14" ht="15.75" x14ac:dyDescent="0.5">
      <c r="A2074" s="7"/>
      <c r="B2074" s="26"/>
      <c r="C2074" s="26"/>
      <c r="D2074" s="12">
        <v>34649.769999999997</v>
      </c>
      <c r="E2074" s="13" t="s">
        <v>1974</v>
      </c>
      <c r="F2074" s="27">
        <v>44719</v>
      </c>
      <c r="G2074" s="27">
        <v>44572</v>
      </c>
      <c r="H2074" s="14">
        <v>822775.5</v>
      </c>
      <c r="I2074" s="15">
        <v>1</v>
      </c>
      <c r="J2074" s="13" t="s">
        <v>304</v>
      </c>
      <c r="K2074" s="36">
        <f>D2074*VLOOKUP(L2074,Assumptions!$B$5:$C$11,2,FALSE)</f>
        <v>1188.4871109999997</v>
      </c>
      <c r="L2074" s="39" t="s">
        <v>4889</v>
      </c>
      <c r="M2074" s="46">
        <f>DATE(YEAR(F2074),MONTH(F2074),1)</f>
        <v>44713</v>
      </c>
      <c r="N2074" s="47" t="str">
        <f>IF(B2074="",N2073,B2074)</f>
        <v>Bellweather Wealth</v>
      </c>
    </row>
    <row r="2075" spans="1:14" ht="15.75" x14ac:dyDescent="0.5">
      <c r="A2075" s="7"/>
      <c r="B2075" s="26"/>
      <c r="C2075" s="26"/>
      <c r="D2075" s="12">
        <v>38190.94</v>
      </c>
      <c r="E2075" s="13" t="s">
        <v>1975</v>
      </c>
      <c r="F2075" s="27">
        <v>44719</v>
      </c>
      <c r="G2075" s="27">
        <v>44572</v>
      </c>
      <c r="H2075" s="14">
        <v>706369.75</v>
      </c>
      <c r="I2075" s="15">
        <v>36</v>
      </c>
      <c r="J2075" s="13" t="s">
        <v>305</v>
      </c>
      <c r="K2075" s="36">
        <f>D2075*VLOOKUP(L2075,Assumptions!$B$5:$C$11,2,FALSE)</f>
        <v>1309.9492419999999</v>
      </c>
      <c r="L2075" s="39" t="s">
        <v>4889</v>
      </c>
      <c r="M2075" s="46">
        <f>DATE(YEAR(F2075),MONTH(F2075),1)</f>
        <v>44713</v>
      </c>
      <c r="N2075" s="47" t="str">
        <f>IF(B2075="",N2074,B2075)</f>
        <v>Bellweather Wealth</v>
      </c>
    </row>
    <row r="2076" spans="1:14" ht="15.75" x14ac:dyDescent="0.5">
      <c r="A2076" s="7"/>
      <c r="B2076" s="26"/>
      <c r="C2076" s="26"/>
      <c r="D2076" s="12">
        <v>27815.93</v>
      </c>
      <c r="E2076" s="13" t="s">
        <v>1972</v>
      </c>
      <c r="F2076" s="27">
        <v>44719</v>
      </c>
      <c r="G2076" s="27">
        <v>44572</v>
      </c>
      <c r="H2076" s="14">
        <v>837927.64</v>
      </c>
      <c r="I2076" s="15">
        <v>4</v>
      </c>
      <c r="J2076" s="13" t="s">
        <v>327</v>
      </c>
      <c r="K2076" s="36">
        <f>D2076*VLOOKUP(L2076,Assumptions!$B$5:$C$11,2,FALSE)</f>
        <v>954.08639899999991</v>
      </c>
      <c r="L2076" s="39" t="s">
        <v>4889</v>
      </c>
      <c r="M2076" s="46">
        <f>DATE(YEAR(F2076),MONTH(F2076),1)</f>
        <v>44713</v>
      </c>
      <c r="N2076" s="47" t="str">
        <f>IF(B2076="",N2075,B2076)</f>
        <v>Bellweather Wealth</v>
      </c>
    </row>
    <row r="2077" spans="1:14" ht="15.75" x14ac:dyDescent="0.5">
      <c r="A2077" s="7"/>
      <c r="B2077" s="26"/>
      <c r="C2077" s="26"/>
      <c r="D2077" s="12">
        <v>196921.98</v>
      </c>
      <c r="E2077" s="13" t="s">
        <v>1980</v>
      </c>
      <c r="F2077" s="27">
        <v>44748</v>
      </c>
      <c r="G2077" s="27">
        <v>44572</v>
      </c>
      <c r="H2077" s="14">
        <v>506521.05</v>
      </c>
      <c r="I2077" s="15">
        <v>18</v>
      </c>
      <c r="J2077" s="13" t="s">
        <v>330</v>
      </c>
      <c r="K2077" s="36">
        <f>D2077*VLOOKUP(L2077,Assumptions!$B$5:$C$11,2,FALSE)</f>
        <v>6754.423914</v>
      </c>
      <c r="L2077" s="39" t="s">
        <v>4889</v>
      </c>
      <c r="M2077" s="46">
        <f>DATE(YEAR(F2077),MONTH(F2077),1)</f>
        <v>44743</v>
      </c>
      <c r="N2077" s="47" t="str">
        <f>IF(B2077="",N2076,B2077)</f>
        <v>Bellweather Wealth</v>
      </c>
    </row>
    <row r="2078" spans="1:14" ht="15.75" x14ac:dyDescent="0.5">
      <c r="A2078" s="7"/>
      <c r="B2078" s="26"/>
      <c r="C2078" s="26"/>
      <c r="D2078" s="12">
        <v>241039.13</v>
      </c>
      <c r="E2078" s="13" t="s">
        <v>1981</v>
      </c>
      <c r="F2078" s="27">
        <v>44748</v>
      </c>
      <c r="G2078" s="27">
        <v>44572</v>
      </c>
      <c r="H2078" s="14">
        <v>552700.81999999995</v>
      </c>
      <c r="I2078" s="15">
        <v>2</v>
      </c>
      <c r="J2078" s="13" t="s">
        <v>307</v>
      </c>
      <c r="K2078" s="36">
        <f>D2078*VLOOKUP(L2078,Assumptions!$B$5:$C$11,2,FALSE)</f>
        <v>8267.6421589999991</v>
      </c>
      <c r="L2078" s="39" t="s">
        <v>4889</v>
      </c>
      <c r="M2078" s="46">
        <f>DATE(YEAR(F2078),MONTH(F2078),1)</f>
        <v>44743</v>
      </c>
      <c r="N2078" s="47" t="str">
        <f>IF(B2078="",N2077,B2078)</f>
        <v>Bellweather Wealth</v>
      </c>
    </row>
    <row r="2079" spans="1:14" ht="15.75" x14ac:dyDescent="0.5">
      <c r="A2079" s="7"/>
      <c r="B2079" s="26"/>
      <c r="C2079" s="26"/>
      <c r="D2079" s="12">
        <v>195881.36</v>
      </c>
      <c r="E2079" s="13" t="s">
        <v>1982</v>
      </c>
      <c r="F2079" s="27">
        <v>44748</v>
      </c>
      <c r="G2079" s="27">
        <v>44572</v>
      </c>
      <c r="H2079" s="14">
        <v>706396.37</v>
      </c>
      <c r="I2079" s="15">
        <v>67</v>
      </c>
      <c r="J2079" s="13" t="s">
        <v>328</v>
      </c>
      <c r="K2079" s="36">
        <f>D2079*VLOOKUP(L2079,Assumptions!$B$5:$C$11,2,FALSE)</f>
        <v>6718.7306479999988</v>
      </c>
      <c r="L2079" s="39" t="s">
        <v>4889</v>
      </c>
      <c r="M2079" s="46">
        <f>DATE(YEAR(F2079),MONTH(F2079),1)</f>
        <v>44743</v>
      </c>
      <c r="N2079" s="47" t="str">
        <f>IF(B2079="",N2078,B2079)</f>
        <v>Bellweather Wealth</v>
      </c>
    </row>
    <row r="2080" spans="1:14" ht="15.75" x14ac:dyDescent="0.5">
      <c r="A2080" s="7"/>
      <c r="B2080" s="26"/>
      <c r="C2080" s="26"/>
      <c r="D2080" s="12">
        <v>160229.87</v>
      </c>
      <c r="E2080" s="13" t="s">
        <v>1983</v>
      </c>
      <c r="F2080" s="27">
        <v>44748</v>
      </c>
      <c r="G2080" s="27">
        <v>44572</v>
      </c>
      <c r="H2080" s="14">
        <v>528270.92000000004</v>
      </c>
      <c r="I2080" s="15">
        <v>67</v>
      </c>
      <c r="J2080" s="13" t="s">
        <v>333</v>
      </c>
      <c r="K2080" s="36">
        <f>D2080*VLOOKUP(L2080,Assumptions!$B$5:$C$11,2,FALSE)</f>
        <v>5495.8845409999994</v>
      </c>
      <c r="L2080" s="39" t="s">
        <v>4889</v>
      </c>
      <c r="M2080" s="46">
        <f>DATE(YEAR(F2080),MONTH(F2080),1)</f>
        <v>44743</v>
      </c>
      <c r="N2080" s="47" t="str">
        <f>IF(B2080="",N2079,B2080)</f>
        <v>Bellweather Wealth</v>
      </c>
    </row>
    <row r="2081" spans="1:14" ht="15.75" x14ac:dyDescent="0.5">
      <c r="A2081" s="7"/>
      <c r="B2081" s="26"/>
      <c r="C2081" s="26"/>
      <c r="D2081" s="12">
        <v>198427.73</v>
      </c>
      <c r="E2081" s="13" t="s">
        <v>1984</v>
      </c>
      <c r="F2081" s="27">
        <v>44748</v>
      </c>
      <c r="G2081" s="27">
        <v>44572</v>
      </c>
      <c r="H2081" s="14">
        <v>622293.17000000004</v>
      </c>
      <c r="I2081" s="15">
        <v>67</v>
      </c>
      <c r="J2081" s="13" t="s">
        <v>334</v>
      </c>
      <c r="K2081" s="36">
        <f>D2081*VLOOKUP(L2081,Assumptions!$B$5:$C$11,2,FALSE)</f>
        <v>6806.0711389999997</v>
      </c>
      <c r="L2081" s="39" t="s">
        <v>4889</v>
      </c>
      <c r="M2081" s="46">
        <f>DATE(YEAR(F2081),MONTH(F2081),1)</f>
        <v>44743</v>
      </c>
      <c r="N2081" s="47" t="str">
        <f>IF(B2081="",N2080,B2081)</f>
        <v>Bellweather Wealth</v>
      </c>
    </row>
    <row r="2082" spans="1:14" ht="15.75" x14ac:dyDescent="0.5">
      <c r="A2082" s="7"/>
      <c r="B2082" s="26"/>
      <c r="C2082" s="26"/>
      <c r="D2082" s="12">
        <v>209296.77</v>
      </c>
      <c r="E2082" s="13" t="s">
        <v>1985</v>
      </c>
      <c r="F2082" s="27">
        <v>44748</v>
      </c>
      <c r="G2082" s="27">
        <v>44572</v>
      </c>
      <c r="H2082" s="14">
        <v>740424.75</v>
      </c>
      <c r="I2082" s="15">
        <v>67</v>
      </c>
      <c r="J2082" s="13" t="s">
        <v>335</v>
      </c>
      <c r="K2082" s="36">
        <f>D2082*VLOOKUP(L2082,Assumptions!$B$5:$C$11,2,FALSE)</f>
        <v>7178.8792109999995</v>
      </c>
      <c r="L2082" s="39" t="s">
        <v>4889</v>
      </c>
      <c r="M2082" s="46">
        <f>DATE(YEAR(F2082),MONTH(F2082),1)</f>
        <v>44743</v>
      </c>
      <c r="N2082" s="47" t="str">
        <f>IF(B2082="",N2081,B2082)</f>
        <v>Bellweather Wealth</v>
      </c>
    </row>
    <row r="2083" spans="1:14" ht="15.75" x14ac:dyDescent="0.5">
      <c r="A2083" s="7"/>
      <c r="B2083" s="26"/>
      <c r="C2083" s="26"/>
      <c r="D2083" s="12">
        <v>149789.03</v>
      </c>
      <c r="E2083" s="13" t="s">
        <v>1986</v>
      </c>
      <c r="F2083" s="27">
        <v>44748</v>
      </c>
      <c r="G2083" s="27">
        <v>44572</v>
      </c>
      <c r="H2083" s="14">
        <v>712895.9</v>
      </c>
      <c r="I2083" s="15">
        <v>67</v>
      </c>
      <c r="J2083" s="13" t="s">
        <v>322</v>
      </c>
      <c r="K2083" s="36">
        <f>D2083*VLOOKUP(L2083,Assumptions!$B$5:$C$11,2,FALSE)</f>
        <v>5137.7637289999993</v>
      </c>
      <c r="L2083" s="39" t="s">
        <v>4889</v>
      </c>
      <c r="M2083" s="46">
        <f>DATE(YEAR(F2083),MONTH(F2083),1)</f>
        <v>44743</v>
      </c>
      <c r="N2083" s="47" t="str">
        <f>IF(B2083="",N2082,B2083)</f>
        <v>Bellweather Wealth</v>
      </c>
    </row>
    <row r="2084" spans="1:14" ht="15.75" x14ac:dyDescent="0.5">
      <c r="A2084" s="7"/>
      <c r="B2084" s="26"/>
      <c r="C2084" s="26"/>
      <c r="D2084" s="12">
        <v>163949.97</v>
      </c>
      <c r="E2084" s="13" t="s">
        <v>1987</v>
      </c>
      <c r="F2084" s="27">
        <v>44748</v>
      </c>
      <c r="G2084" s="27">
        <v>44572</v>
      </c>
      <c r="H2084" s="14">
        <v>701901.63</v>
      </c>
      <c r="I2084" s="15">
        <v>67</v>
      </c>
      <c r="J2084" s="13" t="s">
        <v>336</v>
      </c>
      <c r="K2084" s="36">
        <f>D2084*VLOOKUP(L2084,Assumptions!$B$5:$C$11,2,FALSE)</f>
        <v>5623.4839709999997</v>
      </c>
      <c r="L2084" s="39" t="s">
        <v>4889</v>
      </c>
      <c r="M2084" s="46">
        <f>DATE(YEAR(F2084),MONTH(F2084),1)</f>
        <v>44743</v>
      </c>
      <c r="N2084" s="47" t="str">
        <f>IF(B2084="",N2083,B2084)</f>
        <v>Bellweather Wealth</v>
      </c>
    </row>
    <row r="2085" spans="1:14" ht="15.75" x14ac:dyDescent="0.5">
      <c r="A2085" s="7"/>
      <c r="B2085" s="26"/>
      <c r="C2085" s="26"/>
      <c r="D2085" s="12">
        <v>163903.95000000001</v>
      </c>
      <c r="E2085" s="13" t="s">
        <v>1988</v>
      </c>
      <c r="F2085" s="27">
        <v>44748</v>
      </c>
      <c r="G2085" s="27">
        <v>44572</v>
      </c>
      <c r="H2085" s="14">
        <v>674061.95</v>
      </c>
      <c r="I2085" s="15">
        <v>67</v>
      </c>
      <c r="J2085" s="13" t="s">
        <v>319</v>
      </c>
      <c r="K2085" s="36">
        <f>D2085*VLOOKUP(L2085,Assumptions!$B$5:$C$11,2,FALSE)</f>
        <v>5621.9054850000002</v>
      </c>
      <c r="L2085" s="39" t="s">
        <v>4889</v>
      </c>
      <c r="M2085" s="46">
        <f>DATE(YEAR(F2085),MONTH(F2085),1)</f>
        <v>44743</v>
      </c>
      <c r="N2085" s="47" t="str">
        <f>IF(B2085="",N2084,B2085)</f>
        <v>Bellweather Wealth</v>
      </c>
    </row>
    <row r="2086" spans="1:14" ht="15.75" x14ac:dyDescent="0.5">
      <c r="A2086" s="7"/>
      <c r="B2086" s="26"/>
      <c r="C2086" s="26"/>
      <c r="D2086" s="12">
        <v>169237.95</v>
      </c>
      <c r="E2086" s="13" t="s">
        <v>1989</v>
      </c>
      <c r="F2086" s="27">
        <v>44748</v>
      </c>
      <c r="G2086" s="27">
        <v>44572</v>
      </c>
      <c r="H2086" s="14">
        <v>557735.38</v>
      </c>
      <c r="I2086" s="15">
        <v>67</v>
      </c>
      <c r="J2086" s="13" t="s">
        <v>301</v>
      </c>
      <c r="K2086" s="36">
        <f>D2086*VLOOKUP(L2086,Assumptions!$B$5:$C$11,2,FALSE)</f>
        <v>5804.8616849999999</v>
      </c>
      <c r="L2086" s="39" t="s">
        <v>4889</v>
      </c>
      <c r="M2086" s="46">
        <f>DATE(YEAR(F2086),MONTH(F2086),1)</f>
        <v>44743</v>
      </c>
      <c r="N2086" s="47" t="str">
        <f>IF(B2086="",N2085,B2086)</f>
        <v>Bellweather Wealth</v>
      </c>
    </row>
    <row r="2087" spans="1:14" ht="15.75" x14ac:dyDescent="0.5">
      <c r="A2087" s="7"/>
      <c r="B2087" s="26"/>
      <c r="C2087" s="26"/>
      <c r="D2087" s="12">
        <v>224522.93</v>
      </c>
      <c r="E2087" s="13" t="s">
        <v>1990</v>
      </c>
      <c r="F2087" s="27">
        <v>44748</v>
      </c>
      <c r="G2087" s="27">
        <v>44572</v>
      </c>
      <c r="H2087" s="14">
        <v>719492.03</v>
      </c>
      <c r="I2087" s="15">
        <v>67</v>
      </c>
      <c r="J2087" s="13" t="s">
        <v>331</v>
      </c>
      <c r="K2087" s="36">
        <f>D2087*VLOOKUP(L2087,Assumptions!$B$5:$C$11,2,FALSE)</f>
        <v>7701.1364989999993</v>
      </c>
      <c r="L2087" s="39" t="s">
        <v>4889</v>
      </c>
      <c r="M2087" s="46">
        <f>DATE(YEAR(F2087),MONTH(F2087),1)</f>
        <v>44743</v>
      </c>
      <c r="N2087" s="47" t="str">
        <f>IF(B2087="",N2086,B2087)</f>
        <v>Bellweather Wealth</v>
      </c>
    </row>
    <row r="2088" spans="1:14" ht="15.75" x14ac:dyDescent="0.5">
      <c r="A2088" s="7"/>
      <c r="B2088" s="26"/>
      <c r="C2088" s="26"/>
      <c r="D2088" s="12">
        <v>196515.96</v>
      </c>
      <c r="E2088" s="13" t="s">
        <v>1991</v>
      </c>
      <c r="F2088" s="27">
        <v>44748</v>
      </c>
      <c r="G2088" s="27">
        <v>44572</v>
      </c>
      <c r="H2088" s="14">
        <v>645119.26</v>
      </c>
      <c r="I2088" s="15">
        <v>18</v>
      </c>
      <c r="J2088" s="13" t="s">
        <v>300</v>
      </c>
      <c r="K2088" s="36">
        <f>D2088*VLOOKUP(L2088,Assumptions!$B$5:$C$11,2,FALSE)</f>
        <v>6740.4974279999988</v>
      </c>
      <c r="L2088" s="39" t="s">
        <v>4889</v>
      </c>
      <c r="M2088" s="46">
        <f>DATE(YEAR(F2088),MONTH(F2088),1)</f>
        <v>44743</v>
      </c>
      <c r="N2088" s="47" t="str">
        <f>IF(B2088="",N2087,B2088)</f>
        <v>Bellweather Wealth</v>
      </c>
    </row>
    <row r="2089" spans="1:14" ht="15.75" x14ac:dyDescent="0.5">
      <c r="A2089" s="7"/>
      <c r="B2089" s="26"/>
      <c r="C2089" s="26"/>
      <c r="D2089" s="12">
        <v>165941.39000000001</v>
      </c>
      <c r="E2089" s="13" t="s">
        <v>1992</v>
      </c>
      <c r="F2089" s="27">
        <v>44748</v>
      </c>
      <c r="G2089" s="27">
        <v>44572</v>
      </c>
      <c r="H2089" s="14">
        <v>602051.19999999995</v>
      </c>
      <c r="I2089" s="15">
        <v>1</v>
      </c>
      <c r="J2089" s="13" t="s">
        <v>310</v>
      </c>
      <c r="K2089" s="36">
        <f>D2089*VLOOKUP(L2089,Assumptions!$B$5:$C$11,2,FALSE)</f>
        <v>5691.7896769999998</v>
      </c>
      <c r="L2089" s="39" t="s">
        <v>4889</v>
      </c>
      <c r="M2089" s="46">
        <f>DATE(YEAR(F2089),MONTH(F2089),1)</f>
        <v>44743</v>
      </c>
      <c r="N2089" s="47" t="str">
        <f>IF(B2089="",N2088,B2089)</f>
        <v>Bellweather Wealth</v>
      </c>
    </row>
    <row r="2090" spans="1:14" ht="15.75" x14ac:dyDescent="0.5">
      <c r="A2090" s="7"/>
      <c r="B2090" s="26"/>
      <c r="C2090" s="26"/>
      <c r="D2090" s="12">
        <v>150122.79999999999</v>
      </c>
      <c r="E2090" s="13" t="s">
        <v>1993</v>
      </c>
      <c r="F2090" s="27">
        <v>44748</v>
      </c>
      <c r="G2090" s="27">
        <v>44572</v>
      </c>
      <c r="H2090" s="14">
        <v>809171.77</v>
      </c>
      <c r="I2090" s="15">
        <v>1</v>
      </c>
      <c r="J2090" s="13" t="s">
        <v>309</v>
      </c>
      <c r="K2090" s="36">
        <f>D2090*VLOOKUP(L2090,Assumptions!$B$5:$C$11,2,FALSE)</f>
        <v>5149.2120399999994</v>
      </c>
      <c r="L2090" s="39" t="s">
        <v>4889</v>
      </c>
      <c r="M2090" s="46">
        <f>DATE(YEAR(F2090),MONTH(F2090),1)</f>
        <v>44743</v>
      </c>
      <c r="N2090" s="47" t="str">
        <f>IF(B2090="",N2089,B2090)</f>
        <v>Bellweather Wealth</v>
      </c>
    </row>
    <row r="2091" spans="1:14" ht="15.75" x14ac:dyDescent="0.5">
      <c r="A2091" s="7"/>
      <c r="B2091" s="26"/>
      <c r="C2091" s="26"/>
      <c r="D2091" s="12">
        <v>156226.44</v>
      </c>
      <c r="E2091" s="13" t="s">
        <v>1994</v>
      </c>
      <c r="F2091" s="27">
        <v>44748</v>
      </c>
      <c r="G2091" s="27">
        <v>44572</v>
      </c>
      <c r="H2091" s="14">
        <v>742441.46</v>
      </c>
      <c r="I2091" s="15">
        <v>1</v>
      </c>
      <c r="J2091" s="13" t="s">
        <v>318</v>
      </c>
      <c r="K2091" s="36">
        <f>D2091*VLOOKUP(L2091,Assumptions!$B$5:$C$11,2,FALSE)</f>
        <v>5358.5668919999998</v>
      </c>
      <c r="L2091" s="39" t="s">
        <v>4889</v>
      </c>
      <c r="M2091" s="46">
        <f>DATE(YEAR(F2091),MONTH(F2091),1)</f>
        <v>44743</v>
      </c>
      <c r="N2091" s="47" t="str">
        <f>IF(B2091="",N2090,B2091)</f>
        <v>Bellweather Wealth</v>
      </c>
    </row>
    <row r="2092" spans="1:14" ht="15.75" x14ac:dyDescent="0.5">
      <c r="A2092" s="7"/>
      <c r="B2092" s="26"/>
      <c r="C2092" s="26"/>
      <c r="D2092" s="12">
        <v>195998.46</v>
      </c>
      <c r="E2092" s="13" t="s">
        <v>1995</v>
      </c>
      <c r="F2092" s="27">
        <v>44748</v>
      </c>
      <c r="G2092" s="27">
        <v>44572</v>
      </c>
      <c r="H2092" s="14">
        <v>637433.39</v>
      </c>
      <c r="I2092" s="15">
        <v>1</v>
      </c>
      <c r="J2092" s="13" t="s">
        <v>311</v>
      </c>
      <c r="K2092" s="36">
        <f>D2092*VLOOKUP(L2092,Assumptions!$B$5:$C$11,2,FALSE)</f>
        <v>6722.7471779999987</v>
      </c>
      <c r="L2092" s="39" t="s">
        <v>4889</v>
      </c>
      <c r="M2092" s="46">
        <f>DATE(YEAR(F2092),MONTH(F2092),1)</f>
        <v>44743</v>
      </c>
      <c r="N2092" s="47" t="str">
        <f>IF(B2092="",N2091,B2092)</f>
        <v>Bellweather Wealth</v>
      </c>
    </row>
    <row r="2093" spans="1:14" ht="15.75" x14ac:dyDescent="0.5">
      <c r="A2093" s="7"/>
      <c r="B2093" s="26"/>
      <c r="C2093" s="26"/>
      <c r="D2093" s="12">
        <v>155502.21</v>
      </c>
      <c r="E2093" s="13" t="s">
        <v>1996</v>
      </c>
      <c r="F2093" s="27">
        <v>44748</v>
      </c>
      <c r="G2093" s="27">
        <v>44572</v>
      </c>
      <c r="H2093" s="14">
        <v>643276.65</v>
      </c>
      <c r="I2093" s="15">
        <v>67</v>
      </c>
      <c r="J2093" s="13" t="s">
        <v>305</v>
      </c>
      <c r="K2093" s="36">
        <f>D2093*VLOOKUP(L2093,Assumptions!$B$5:$C$11,2,FALSE)</f>
        <v>5333.7258029999994</v>
      </c>
      <c r="L2093" s="39" t="s">
        <v>4889</v>
      </c>
      <c r="M2093" s="46">
        <f>DATE(YEAR(F2093),MONTH(F2093),1)</f>
        <v>44743</v>
      </c>
      <c r="N2093" s="47" t="str">
        <f>IF(B2093="",N2092,B2093)</f>
        <v>Bellweather Wealth</v>
      </c>
    </row>
    <row r="2094" spans="1:14" ht="15.75" x14ac:dyDescent="0.5">
      <c r="A2094" s="7"/>
      <c r="B2094" s="26"/>
      <c r="C2094" s="26"/>
      <c r="D2094" s="12">
        <v>228640.45</v>
      </c>
      <c r="E2094" s="13" t="s">
        <v>1997</v>
      </c>
      <c r="F2094" s="27">
        <v>44748</v>
      </c>
      <c r="G2094" s="27">
        <v>44572</v>
      </c>
      <c r="H2094" s="14">
        <v>713687.05</v>
      </c>
      <c r="I2094" s="15">
        <v>1</v>
      </c>
      <c r="J2094" s="13" t="s">
        <v>304</v>
      </c>
      <c r="K2094" s="36">
        <f>D2094*VLOOKUP(L2094,Assumptions!$B$5:$C$11,2,FALSE)</f>
        <v>7842.3674350000001</v>
      </c>
      <c r="L2094" s="39" t="s">
        <v>4889</v>
      </c>
      <c r="M2094" s="46">
        <f>DATE(YEAR(F2094),MONTH(F2094),1)</f>
        <v>44743</v>
      </c>
      <c r="N2094" s="47" t="str">
        <f>IF(B2094="",N2093,B2094)</f>
        <v>Bellweather Wealth</v>
      </c>
    </row>
    <row r="2095" spans="1:14" ht="15.75" x14ac:dyDescent="0.5">
      <c r="A2095" s="7"/>
      <c r="B2095" s="26"/>
      <c r="C2095" s="26"/>
      <c r="D2095" s="12">
        <v>222364.18</v>
      </c>
      <c r="E2095" s="13" t="s">
        <v>1998</v>
      </c>
      <c r="F2095" s="27">
        <v>44748</v>
      </c>
      <c r="G2095" s="27">
        <v>44572</v>
      </c>
      <c r="H2095" s="14">
        <v>710875.91</v>
      </c>
      <c r="I2095" s="15">
        <v>1</v>
      </c>
      <c r="J2095" s="13" t="s">
        <v>312</v>
      </c>
      <c r="K2095" s="36">
        <f>D2095*VLOOKUP(L2095,Assumptions!$B$5:$C$11,2,FALSE)</f>
        <v>7627.0913739999987</v>
      </c>
      <c r="L2095" s="39" t="s">
        <v>4889</v>
      </c>
      <c r="M2095" s="46">
        <f>DATE(YEAR(F2095),MONTH(F2095),1)</f>
        <v>44743</v>
      </c>
      <c r="N2095" s="47" t="str">
        <f>IF(B2095="",N2094,B2095)</f>
        <v>Bellweather Wealth</v>
      </c>
    </row>
    <row r="2096" spans="1:14" ht="15.75" x14ac:dyDescent="0.5">
      <c r="A2096" s="7"/>
      <c r="B2096" s="26"/>
      <c r="C2096" s="26"/>
      <c r="D2096" s="12">
        <v>151133.72</v>
      </c>
      <c r="E2096" s="13" t="s">
        <v>1999</v>
      </c>
      <c r="F2096" s="27">
        <v>44789</v>
      </c>
      <c r="G2096" s="27">
        <v>44572</v>
      </c>
      <c r="H2096" s="14">
        <v>600675.59</v>
      </c>
      <c r="I2096" s="15">
        <v>18</v>
      </c>
      <c r="J2096" s="13" t="s">
        <v>300</v>
      </c>
      <c r="K2096" s="36">
        <f>D2096*VLOOKUP(L2096,Assumptions!$B$5:$C$11,2,FALSE)</f>
        <v>5183.8865959999994</v>
      </c>
      <c r="L2096" s="39" t="s">
        <v>4889</v>
      </c>
      <c r="M2096" s="46">
        <f>DATE(YEAR(F2096),MONTH(F2096),1)</f>
        <v>44774</v>
      </c>
      <c r="N2096" s="47" t="str">
        <f>IF(B2096="",N2095,B2096)</f>
        <v>Bellweather Wealth</v>
      </c>
    </row>
    <row r="2097" spans="1:14" ht="15.75" x14ac:dyDescent="0.5">
      <c r="A2097" s="7"/>
      <c r="B2097" s="26"/>
      <c r="C2097" s="26"/>
      <c r="D2097" s="12">
        <v>130409.85</v>
      </c>
      <c r="E2097" s="13" t="s">
        <v>2000</v>
      </c>
      <c r="F2097" s="27">
        <v>44789</v>
      </c>
      <c r="G2097" s="27">
        <v>44572</v>
      </c>
      <c r="H2097" s="14">
        <v>621918.36</v>
      </c>
      <c r="I2097" s="15">
        <v>38</v>
      </c>
      <c r="J2097" s="13" t="s">
        <v>333</v>
      </c>
      <c r="K2097" s="36">
        <f>D2097*VLOOKUP(L2097,Assumptions!$B$5:$C$11,2,FALSE)</f>
        <v>4473.057855</v>
      </c>
      <c r="L2097" s="39" t="s">
        <v>4889</v>
      </c>
      <c r="M2097" s="46">
        <f>DATE(YEAR(F2097),MONTH(F2097),1)</f>
        <v>44774</v>
      </c>
      <c r="N2097" s="47" t="str">
        <f>IF(B2097="",N2096,B2097)</f>
        <v>Bellweather Wealth</v>
      </c>
    </row>
    <row r="2098" spans="1:14" ht="15.75" x14ac:dyDescent="0.5">
      <c r="A2098" s="7"/>
      <c r="B2098" s="26"/>
      <c r="C2098" s="26"/>
      <c r="D2098" s="12">
        <v>132079.60999999999</v>
      </c>
      <c r="E2098" s="13" t="s">
        <v>2001</v>
      </c>
      <c r="F2098" s="27">
        <v>44789</v>
      </c>
      <c r="G2098" s="27">
        <v>44572</v>
      </c>
      <c r="H2098" s="14">
        <v>614297.84</v>
      </c>
      <c r="I2098" s="15">
        <v>38</v>
      </c>
      <c r="J2098" s="13" t="s">
        <v>328</v>
      </c>
      <c r="K2098" s="36">
        <f>D2098*VLOOKUP(L2098,Assumptions!$B$5:$C$11,2,FALSE)</f>
        <v>4530.3306229999989</v>
      </c>
      <c r="L2098" s="39" t="s">
        <v>4889</v>
      </c>
      <c r="M2098" s="46">
        <f>DATE(YEAR(F2098),MONTH(F2098),1)</f>
        <v>44774</v>
      </c>
      <c r="N2098" s="47" t="str">
        <f>IF(B2098="",N2097,B2098)</f>
        <v>Bellweather Wealth</v>
      </c>
    </row>
    <row r="2099" spans="1:14" ht="15.75" x14ac:dyDescent="0.5">
      <c r="A2099" s="7"/>
      <c r="B2099" s="26"/>
      <c r="C2099" s="26"/>
      <c r="D2099" s="12">
        <v>127558.77</v>
      </c>
      <c r="E2099" s="13" t="s">
        <v>2002</v>
      </c>
      <c r="F2099" s="27">
        <v>44789</v>
      </c>
      <c r="G2099" s="27">
        <v>44572</v>
      </c>
      <c r="H2099" s="14">
        <v>795394</v>
      </c>
      <c r="I2099" s="15">
        <v>38</v>
      </c>
      <c r="J2099" s="13" t="s">
        <v>334</v>
      </c>
      <c r="K2099" s="36">
        <f>D2099*VLOOKUP(L2099,Assumptions!$B$5:$C$11,2,FALSE)</f>
        <v>4375.2658110000002</v>
      </c>
      <c r="L2099" s="39" t="s">
        <v>4889</v>
      </c>
      <c r="M2099" s="46">
        <f>DATE(YEAR(F2099),MONTH(F2099),1)</f>
        <v>44774</v>
      </c>
      <c r="N2099" s="47" t="str">
        <f>IF(B2099="",N2098,B2099)</f>
        <v>Bellweather Wealth</v>
      </c>
    </row>
    <row r="2100" spans="1:14" ht="15.75" x14ac:dyDescent="0.5">
      <c r="A2100" s="7"/>
      <c r="B2100" s="26"/>
      <c r="C2100" s="26"/>
      <c r="D2100" s="12">
        <v>120877.77</v>
      </c>
      <c r="E2100" s="13" t="s">
        <v>2003</v>
      </c>
      <c r="F2100" s="27">
        <v>44789</v>
      </c>
      <c r="G2100" s="27">
        <v>44572</v>
      </c>
      <c r="H2100" s="14">
        <v>697078.03</v>
      </c>
      <c r="I2100" s="15">
        <v>38</v>
      </c>
      <c r="J2100" s="13" t="s">
        <v>335</v>
      </c>
      <c r="K2100" s="36">
        <f>D2100*VLOOKUP(L2100,Assumptions!$B$5:$C$11,2,FALSE)</f>
        <v>4146.1075110000002</v>
      </c>
      <c r="L2100" s="39" t="s">
        <v>4889</v>
      </c>
      <c r="M2100" s="46">
        <f>DATE(YEAR(F2100),MONTH(F2100),1)</f>
        <v>44774</v>
      </c>
      <c r="N2100" s="47" t="str">
        <f>IF(B2100="",N2099,B2100)</f>
        <v>Bellweather Wealth</v>
      </c>
    </row>
    <row r="2101" spans="1:14" ht="15.75" x14ac:dyDescent="0.5">
      <c r="A2101" s="7"/>
      <c r="B2101" s="26"/>
      <c r="C2101" s="26"/>
      <c r="D2101" s="12">
        <v>126841.14</v>
      </c>
      <c r="E2101" s="13" t="s">
        <v>2004</v>
      </c>
      <c r="F2101" s="27">
        <v>44789</v>
      </c>
      <c r="G2101" s="27">
        <v>44572</v>
      </c>
      <c r="H2101" s="14">
        <v>758607.89</v>
      </c>
      <c r="I2101" s="15">
        <v>38</v>
      </c>
      <c r="J2101" s="13" t="s">
        <v>322</v>
      </c>
      <c r="K2101" s="36">
        <f>D2101*VLOOKUP(L2101,Assumptions!$B$5:$C$11,2,FALSE)</f>
        <v>4350.6511019999998</v>
      </c>
      <c r="L2101" s="39" t="s">
        <v>4889</v>
      </c>
      <c r="M2101" s="46">
        <f>DATE(YEAR(F2101),MONTH(F2101),1)</f>
        <v>44774</v>
      </c>
      <c r="N2101" s="47" t="str">
        <f>IF(B2101="",N2100,B2101)</f>
        <v>Bellweather Wealth</v>
      </c>
    </row>
    <row r="2102" spans="1:14" ht="15.75" x14ac:dyDescent="0.5">
      <c r="A2102" s="7"/>
      <c r="B2102" s="26"/>
      <c r="C2102" s="26"/>
      <c r="D2102" s="12">
        <v>143439.70000000001</v>
      </c>
      <c r="E2102" s="13" t="s">
        <v>2005</v>
      </c>
      <c r="F2102" s="27">
        <v>44789</v>
      </c>
      <c r="G2102" s="27">
        <v>44572</v>
      </c>
      <c r="H2102" s="14">
        <v>799589.48</v>
      </c>
      <c r="I2102" s="15">
        <v>38</v>
      </c>
      <c r="J2102" s="13" t="s">
        <v>336</v>
      </c>
      <c r="K2102" s="36">
        <f>D2102*VLOOKUP(L2102,Assumptions!$B$5:$C$11,2,FALSE)</f>
        <v>4919.98171</v>
      </c>
      <c r="L2102" s="39" t="s">
        <v>4889</v>
      </c>
      <c r="M2102" s="46">
        <f>DATE(YEAR(F2102),MONTH(F2102),1)</f>
        <v>44774</v>
      </c>
      <c r="N2102" s="47" t="str">
        <f>IF(B2102="",N2101,B2102)</f>
        <v>Bellweather Wealth</v>
      </c>
    </row>
    <row r="2103" spans="1:14" ht="15.75" x14ac:dyDescent="0.5">
      <c r="A2103" s="7"/>
      <c r="B2103" s="26"/>
      <c r="C2103" s="26"/>
      <c r="D2103" s="12">
        <v>196895.55</v>
      </c>
      <c r="E2103" s="13" t="s">
        <v>2006</v>
      </c>
      <c r="F2103" s="27">
        <v>44789</v>
      </c>
      <c r="G2103" s="27">
        <v>44572</v>
      </c>
      <c r="H2103" s="14">
        <v>604980.79</v>
      </c>
      <c r="I2103" s="15">
        <v>38</v>
      </c>
      <c r="J2103" s="13" t="s">
        <v>301</v>
      </c>
      <c r="K2103" s="36">
        <f>D2103*VLOOKUP(L2103,Assumptions!$B$5:$C$11,2,FALSE)</f>
        <v>6753.5173649999988</v>
      </c>
      <c r="L2103" s="39" t="s">
        <v>4889</v>
      </c>
      <c r="M2103" s="46">
        <f>DATE(YEAR(F2103),MONTH(F2103),1)</f>
        <v>44774</v>
      </c>
      <c r="N2103" s="47" t="str">
        <f>IF(B2103="",N2102,B2103)</f>
        <v>Bellweather Wealth</v>
      </c>
    </row>
    <row r="2104" spans="1:14" ht="15.75" x14ac:dyDescent="0.5">
      <c r="A2104" s="7"/>
      <c r="B2104" s="26"/>
      <c r="C2104" s="26"/>
      <c r="D2104" s="12">
        <v>150299.92000000001</v>
      </c>
      <c r="E2104" s="13" t="s">
        <v>2007</v>
      </c>
      <c r="F2104" s="27">
        <v>44789</v>
      </c>
      <c r="G2104" s="27">
        <v>44572</v>
      </c>
      <c r="H2104" s="14">
        <v>622610.46</v>
      </c>
      <c r="I2104" s="15">
        <v>38</v>
      </c>
      <c r="J2104" s="13" t="s">
        <v>319</v>
      </c>
      <c r="K2104" s="36">
        <f>D2104*VLOOKUP(L2104,Assumptions!$B$5:$C$11,2,FALSE)</f>
        <v>5155.2872559999996</v>
      </c>
      <c r="L2104" s="39" t="s">
        <v>4889</v>
      </c>
      <c r="M2104" s="46">
        <f>DATE(YEAR(F2104),MONTH(F2104),1)</f>
        <v>44774</v>
      </c>
      <c r="N2104" s="47" t="str">
        <f>IF(B2104="",N2103,B2104)</f>
        <v>Bellweather Wealth</v>
      </c>
    </row>
    <row r="2105" spans="1:14" ht="15.75" x14ac:dyDescent="0.5">
      <c r="A2105" s="7"/>
      <c r="B2105" s="26"/>
      <c r="C2105" s="26"/>
      <c r="D2105" s="12">
        <v>131177.04</v>
      </c>
      <c r="E2105" s="13" t="s">
        <v>2008</v>
      </c>
      <c r="F2105" s="27">
        <v>44789</v>
      </c>
      <c r="G2105" s="27">
        <v>44572</v>
      </c>
      <c r="H2105" s="14">
        <v>657464.01</v>
      </c>
      <c r="I2105" s="15">
        <v>38</v>
      </c>
      <c r="J2105" s="13" t="s">
        <v>331</v>
      </c>
      <c r="K2105" s="36">
        <f>D2105*VLOOKUP(L2105,Assumptions!$B$5:$C$11,2,FALSE)</f>
        <v>4499.372472</v>
      </c>
      <c r="L2105" s="39" t="s">
        <v>4889</v>
      </c>
      <c r="M2105" s="46">
        <f>DATE(YEAR(F2105),MONTH(F2105),1)</f>
        <v>44774</v>
      </c>
      <c r="N2105" s="47" t="str">
        <f>IF(B2105="",N2104,B2105)</f>
        <v>Bellweather Wealth</v>
      </c>
    </row>
    <row r="2106" spans="1:14" ht="15.75" x14ac:dyDescent="0.5">
      <c r="A2106" s="7"/>
      <c r="B2106" s="26"/>
      <c r="C2106" s="26"/>
      <c r="D2106" s="12">
        <v>147129.73000000001</v>
      </c>
      <c r="E2106" s="13" t="s">
        <v>2009</v>
      </c>
      <c r="F2106" s="27">
        <v>44789</v>
      </c>
      <c r="G2106" s="27">
        <v>44572</v>
      </c>
      <c r="H2106" s="14">
        <v>584439.27</v>
      </c>
      <c r="I2106" s="15">
        <v>1</v>
      </c>
      <c r="J2106" s="13" t="s">
        <v>304</v>
      </c>
      <c r="K2106" s="36">
        <f>D2106*VLOOKUP(L2106,Assumptions!$B$5:$C$11,2,FALSE)</f>
        <v>5046.549739</v>
      </c>
      <c r="L2106" s="39" t="s">
        <v>4889</v>
      </c>
      <c r="M2106" s="46">
        <f>DATE(YEAR(F2106),MONTH(F2106),1)</f>
        <v>44774</v>
      </c>
      <c r="N2106" s="47" t="str">
        <f>IF(B2106="",N2105,B2106)</f>
        <v>Bellweather Wealth</v>
      </c>
    </row>
    <row r="2107" spans="1:14" ht="15.75" x14ac:dyDescent="0.5">
      <c r="A2107" s="7"/>
      <c r="B2107" s="26"/>
      <c r="C2107" s="26"/>
      <c r="D2107" s="12">
        <v>185389.53</v>
      </c>
      <c r="E2107" s="13" t="s">
        <v>2010</v>
      </c>
      <c r="F2107" s="27">
        <v>44789</v>
      </c>
      <c r="G2107" s="27">
        <v>44572</v>
      </c>
      <c r="H2107" s="14">
        <v>503814.78</v>
      </c>
      <c r="I2107" s="15">
        <v>38</v>
      </c>
      <c r="J2107" s="13" t="s">
        <v>305</v>
      </c>
      <c r="K2107" s="36">
        <f>D2107*VLOOKUP(L2107,Assumptions!$B$5:$C$11,2,FALSE)</f>
        <v>6358.8608789999998</v>
      </c>
      <c r="L2107" s="39" t="s">
        <v>4889</v>
      </c>
      <c r="M2107" s="46">
        <f>DATE(YEAR(F2107),MONTH(F2107),1)</f>
        <v>44774</v>
      </c>
      <c r="N2107" s="47" t="str">
        <f>IF(B2107="",N2106,B2107)</f>
        <v>Bellweather Wealth</v>
      </c>
    </row>
    <row r="2108" spans="1:14" ht="15.75" x14ac:dyDescent="0.5">
      <c r="A2108" s="7"/>
      <c r="B2108" s="26"/>
      <c r="C2108" s="26"/>
      <c r="D2108" s="12">
        <v>126660.76</v>
      </c>
      <c r="E2108" s="13" t="s">
        <v>1999</v>
      </c>
      <c r="F2108" s="27">
        <v>44789</v>
      </c>
      <c r="G2108" s="27">
        <v>44572</v>
      </c>
      <c r="H2108" s="14">
        <v>742365.07</v>
      </c>
      <c r="I2108" s="15">
        <v>1</v>
      </c>
      <c r="J2108" s="13" t="s">
        <v>300</v>
      </c>
      <c r="K2108" s="36">
        <f>D2108*VLOOKUP(L2108,Assumptions!$B$5:$C$11,2,FALSE)</f>
        <v>4344.4640679999993</v>
      </c>
      <c r="L2108" s="39" t="s">
        <v>4889</v>
      </c>
      <c r="M2108" s="46">
        <f>DATE(YEAR(F2108),MONTH(F2108),1)</f>
        <v>44774</v>
      </c>
      <c r="N2108" s="47" t="str">
        <f>IF(B2108="",N2107,B2108)</f>
        <v>Bellweather Wealth</v>
      </c>
    </row>
    <row r="2109" spans="1:14" ht="15.75" x14ac:dyDescent="0.5">
      <c r="A2109" s="7"/>
      <c r="B2109" s="26"/>
      <c r="C2109" s="26"/>
      <c r="D2109" s="12">
        <v>122109.07</v>
      </c>
      <c r="E2109" s="13" t="s">
        <v>2011</v>
      </c>
      <c r="F2109" s="27">
        <v>44789</v>
      </c>
      <c r="G2109" s="27">
        <v>44572</v>
      </c>
      <c r="H2109" s="14">
        <v>710903.75</v>
      </c>
      <c r="I2109" s="15">
        <v>1</v>
      </c>
      <c r="J2109" s="13" t="s">
        <v>311</v>
      </c>
      <c r="K2109" s="36">
        <f>D2109*VLOOKUP(L2109,Assumptions!$B$5:$C$11,2,FALSE)</f>
        <v>4188.341101</v>
      </c>
      <c r="L2109" s="39" t="s">
        <v>4889</v>
      </c>
      <c r="M2109" s="46">
        <f>DATE(YEAR(F2109),MONTH(F2109),1)</f>
        <v>44774</v>
      </c>
      <c r="N2109" s="47" t="str">
        <f>IF(B2109="",N2108,B2109)</f>
        <v>Bellweather Wealth</v>
      </c>
    </row>
    <row r="2110" spans="1:14" ht="15.75" x14ac:dyDescent="0.5">
      <c r="A2110" s="7"/>
      <c r="B2110" s="26"/>
      <c r="C2110" s="26"/>
      <c r="D2110" s="12">
        <v>165632.85999999999</v>
      </c>
      <c r="E2110" s="13" t="s">
        <v>2012</v>
      </c>
      <c r="F2110" s="27">
        <v>44789</v>
      </c>
      <c r="G2110" s="27">
        <v>44572</v>
      </c>
      <c r="H2110" s="14">
        <v>598686.87</v>
      </c>
      <c r="I2110" s="15">
        <v>1</v>
      </c>
      <c r="J2110" s="13" t="s">
        <v>310</v>
      </c>
      <c r="K2110" s="36">
        <f>D2110*VLOOKUP(L2110,Assumptions!$B$5:$C$11,2,FALSE)</f>
        <v>5681.207097999999</v>
      </c>
      <c r="L2110" s="39" t="s">
        <v>4889</v>
      </c>
      <c r="M2110" s="46">
        <f>DATE(YEAR(F2110),MONTH(F2110),1)</f>
        <v>44774</v>
      </c>
      <c r="N2110" s="47" t="str">
        <f>IF(B2110="",N2109,B2110)</f>
        <v>Bellweather Wealth</v>
      </c>
    </row>
    <row r="2111" spans="1:14" ht="15.75" x14ac:dyDescent="0.5">
      <c r="A2111" s="7"/>
      <c r="B2111" s="26"/>
      <c r="C2111" s="26"/>
      <c r="D2111" s="12">
        <v>174134.96</v>
      </c>
      <c r="E2111" s="13" t="s">
        <v>2013</v>
      </c>
      <c r="F2111" s="27">
        <v>44789</v>
      </c>
      <c r="G2111" s="27">
        <v>44572</v>
      </c>
      <c r="H2111" s="14">
        <v>555670.76</v>
      </c>
      <c r="I2111" s="15">
        <v>1</v>
      </c>
      <c r="J2111" s="13" t="s">
        <v>309</v>
      </c>
      <c r="K2111" s="36">
        <f>D2111*VLOOKUP(L2111,Assumptions!$B$5:$C$11,2,FALSE)</f>
        <v>5972.8291279999994</v>
      </c>
      <c r="L2111" s="39" t="s">
        <v>4889</v>
      </c>
      <c r="M2111" s="46">
        <f>DATE(YEAR(F2111),MONTH(F2111),1)</f>
        <v>44774</v>
      </c>
      <c r="N2111" s="47" t="str">
        <f>IF(B2111="",N2110,B2111)</f>
        <v>Bellweather Wealth</v>
      </c>
    </row>
    <row r="2112" spans="1:14" ht="15.75" x14ac:dyDescent="0.5">
      <c r="A2112" s="7"/>
      <c r="B2112" s="26"/>
      <c r="C2112" s="26"/>
      <c r="D2112" s="12">
        <v>124325.01</v>
      </c>
      <c r="E2112" s="13" t="s">
        <v>2014</v>
      </c>
      <c r="F2112" s="27">
        <v>44789</v>
      </c>
      <c r="G2112" s="27">
        <v>44572</v>
      </c>
      <c r="H2112" s="14">
        <v>712158.23</v>
      </c>
      <c r="I2112" s="15">
        <v>1</v>
      </c>
      <c r="J2112" s="13" t="s">
        <v>318</v>
      </c>
      <c r="K2112" s="36">
        <f>D2112*VLOOKUP(L2112,Assumptions!$B$5:$C$11,2,FALSE)</f>
        <v>4264.3478429999996</v>
      </c>
      <c r="L2112" s="39" t="s">
        <v>4889</v>
      </c>
      <c r="M2112" s="46">
        <f>DATE(YEAR(F2112),MONTH(F2112),1)</f>
        <v>44774</v>
      </c>
      <c r="N2112" s="47" t="str">
        <f>IF(B2112="",N2111,B2112)</f>
        <v>Bellweather Wealth</v>
      </c>
    </row>
    <row r="2113" spans="1:14" ht="15.75" x14ac:dyDescent="0.5">
      <c r="A2113" s="7"/>
      <c r="B2113" s="26"/>
      <c r="C2113" s="26"/>
      <c r="D2113" s="12">
        <v>171902.27</v>
      </c>
      <c r="E2113" s="13" t="s">
        <v>2015</v>
      </c>
      <c r="F2113" s="27">
        <v>44789</v>
      </c>
      <c r="G2113" s="27">
        <v>44572</v>
      </c>
      <c r="H2113" s="14">
        <v>719333.17</v>
      </c>
      <c r="I2113" s="15">
        <v>1</v>
      </c>
      <c r="J2113" s="13" t="s">
        <v>312</v>
      </c>
      <c r="K2113" s="36">
        <f>D2113*VLOOKUP(L2113,Assumptions!$B$5:$C$11,2,FALSE)</f>
        <v>5896.2478609999989</v>
      </c>
      <c r="L2113" s="39" t="s">
        <v>4889</v>
      </c>
      <c r="M2113" s="46">
        <f>DATE(YEAR(F2113),MONTH(F2113),1)</f>
        <v>44774</v>
      </c>
      <c r="N2113" s="47" t="str">
        <f>IF(B2113="",N2112,B2113)</f>
        <v>Bellweather Wealth</v>
      </c>
    </row>
    <row r="2114" spans="1:14" ht="15.75" x14ac:dyDescent="0.5">
      <c r="A2114" s="7"/>
      <c r="B2114" s="26"/>
      <c r="C2114" s="26"/>
      <c r="D2114" s="12">
        <v>23776.92</v>
      </c>
      <c r="E2114" s="13" t="s">
        <v>2016</v>
      </c>
      <c r="F2114" s="27">
        <v>44662</v>
      </c>
      <c r="G2114" s="27">
        <v>44622</v>
      </c>
      <c r="H2114" s="14">
        <v>752154.78</v>
      </c>
      <c r="I2114" s="15">
        <v>4</v>
      </c>
      <c r="J2114" s="13" t="s">
        <v>300</v>
      </c>
      <c r="K2114" s="36">
        <f>D2114*VLOOKUP(L2114,Assumptions!$B$5:$C$11,2,FALSE)</f>
        <v>815.5483559999999</v>
      </c>
      <c r="L2114" s="39" t="s">
        <v>4889</v>
      </c>
      <c r="M2114" s="46">
        <f>DATE(YEAR(F2114),MONTH(F2114),1)</f>
        <v>44652</v>
      </c>
      <c r="N2114" s="47" t="str">
        <f>IF(B2114="",N2113,B2114)</f>
        <v>Bellweather Wealth</v>
      </c>
    </row>
    <row r="2115" spans="1:14" ht="15.75" x14ac:dyDescent="0.5">
      <c r="A2115" s="7"/>
      <c r="B2115" s="26"/>
      <c r="C2115" s="26"/>
      <c r="D2115" s="12">
        <v>21661.7</v>
      </c>
      <c r="E2115" s="13" t="s">
        <v>2017</v>
      </c>
      <c r="F2115" s="27">
        <v>44662</v>
      </c>
      <c r="G2115" s="27">
        <v>44622</v>
      </c>
      <c r="H2115" s="14">
        <v>848732.49</v>
      </c>
      <c r="I2115" s="15">
        <v>3</v>
      </c>
      <c r="J2115" s="13" t="s">
        <v>301</v>
      </c>
      <c r="K2115" s="36">
        <f>D2115*VLOOKUP(L2115,Assumptions!$B$5:$C$11,2,FALSE)</f>
        <v>742.99630999999999</v>
      </c>
      <c r="L2115" s="39" t="s">
        <v>4889</v>
      </c>
      <c r="M2115" s="46">
        <f>DATE(YEAR(F2115),MONTH(F2115),1)</f>
        <v>44652</v>
      </c>
      <c r="N2115" s="47" t="str">
        <f>IF(B2115="",N2114,B2115)</f>
        <v>Bellweather Wealth</v>
      </c>
    </row>
    <row r="2116" spans="1:14" ht="15.75" x14ac:dyDescent="0.5">
      <c r="A2116" s="7"/>
      <c r="B2116" s="26"/>
      <c r="C2116" s="26"/>
      <c r="D2116" s="12">
        <v>16860.61</v>
      </c>
      <c r="E2116" s="13" t="s">
        <v>2018</v>
      </c>
      <c r="F2116" s="27">
        <v>44662</v>
      </c>
      <c r="G2116" s="27">
        <v>44622</v>
      </c>
      <c r="H2116" s="14">
        <v>573746.11</v>
      </c>
      <c r="I2116" s="15">
        <v>3</v>
      </c>
      <c r="J2116" s="13" t="s">
        <v>321</v>
      </c>
      <c r="K2116" s="36">
        <f>D2116*VLOOKUP(L2116,Assumptions!$B$5:$C$11,2,FALSE)</f>
        <v>578.31892299999993</v>
      </c>
      <c r="L2116" s="39" t="s">
        <v>4889</v>
      </c>
      <c r="M2116" s="46">
        <f>DATE(YEAR(F2116),MONTH(F2116),1)</f>
        <v>44652</v>
      </c>
      <c r="N2116" s="47" t="str">
        <f>IF(B2116="",N2115,B2116)</f>
        <v>Bellweather Wealth</v>
      </c>
    </row>
    <row r="2117" spans="1:14" ht="15.75" x14ac:dyDescent="0.5">
      <c r="A2117" s="7"/>
      <c r="B2117" s="26"/>
      <c r="C2117" s="26"/>
      <c r="D2117" s="12">
        <v>22307.22</v>
      </c>
      <c r="E2117" s="13" t="s">
        <v>2019</v>
      </c>
      <c r="F2117" s="27">
        <v>44662</v>
      </c>
      <c r="G2117" s="27">
        <v>44622</v>
      </c>
      <c r="H2117" s="14">
        <v>739339.98</v>
      </c>
      <c r="I2117" s="15">
        <v>3</v>
      </c>
      <c r="J2117" s="13" t="s">
        <v>319</v>
      </c>
      <c r="K2117" s="36">
        <f>D2117*VLOOKUP(L2117,Assumptions!$B$5:$C$11,2,FALSE)</f>
        <v>765.13764600000002</v>
      </c>
      <c r="L2117" s="39" t="s">
        <v>4889</v>
      </c>
      <c r="M2117" s="46">
        <f>DATE(YEAR(F2117),MONTH(F2117),1)</f>
        <v>44652</v>
      </c>
      <c r="N2117" s="47" t="str">
        <f>IF(B2117="",N2116,B2117)</f>
        <v>Bellweather Wealth</v>
      </c>
    </row>
    <row r="2118" spans="1:14" ht="15.75" x14ac:dyDescent="0.5">
      <c r="A2118" s="7"/>
      <c r="B2118" s="26"/>
      <c r="C2118" s="26"/>
      <c r="D2118" s="12">
        <v>8320.35</v>
      </c>
      <c r="E2118" s="13" t="s">
        <v>2020</v>
      </c>
      <c r="F2118" s="27">
        <v>44694</v>
      </c>
      <c r="G2118" s="27">
        <v>44644</v>
      </c>
      <c r="H2118" s="14">
        <v>550960.63</v>
      </c>
      <c r="I2118" s="15">
        <v>1.6</v>
      </c>
      <c r="J2118" s="13" t="s">
        <v>300</v>
      </c>
      <c r="K2118" s="36">
        <f>D2118*VLOOKUP(L2118,Assumptions!$B$5:$C$11,2,FALSE)</f>
        <v>285.38800499999996</v>
      </c>
      <c r="L2118" s="39" t="s">
        <v>4889</v>
      </c>
      <c r="M2118" s="46">
        <f>DATE(YEAR(F2118),MONTH(F2118),1)</f>
        <v>44682</v>
      </c>
      <c r="N2118" s="47" t="str">
        <f>IF(B2118="",N2117,B2118)</f>
        <v>Bellweather Wealth</v>
      </c>
    </row>
    <row r="2119" spans="1:14" ht="15.75" x14ac:dyDescent="0.5">
      <c r="A2119" s="7"/>
      <c r="B2119" s="26"/>
      <c r="C2119" s="26"/>
      <c r="D2119" s="12">
        <v>13892.99</v>
      </c>
      <c r="E2119" s="13" t="s">
        <v>2021</v>
      </c>
      <c r="F2119" s="27">
        <v>44694</v>
      </c>
      <c r="G2119" s="27">
        <v>44644</v>
      </c>
      <c r="H2119" s="14">
        <v>774282.08</v>
      </c>
      <c r="I2119" s="15">
        <v>20</v>
      </c>
      <c r="J2119" s="13" t="s">
        <v>301</v>
      </c>
      <c r="K2119" s="36">
        <f>D2119*VLOOKUP(L2119,Assumptions!$B$5:$C$11,2,FALSE)</f>
        <v>476.52955699999995</v>
      </c>
      <c r="L2119" s="39" t="s">
        <v>4889</v>
      </c>
      <c r="M2119" s="46">
        <f>DATE(YEAR(F2119),MONTH(F2119),1)</f>
        <v>44682</v>
      </c>
      <c r="N2119" s="47" t="str">
        <f>IF(B2119="",N2118,B2119)</f>
        <v>Bellweather Wealth</v>
      </c>
    </row>
    <row r="2120" spans="1:14" ht="15.75" x14ac:dyDescent="0.5">
      <c r="A2120" s="7"/>
      <c r="B2120" s="26"/>
      <c r="C2120" s="26"/>
      <c r="D2120" s="12">
        <v>43131.62</v>
      </c>
      <c r="E2120" s="13" t="s">
        <v>2022</v>
      </c>
      <c r="F2120" s="27">
        <v>45083</v>
      </c>
      <c r="G2120" s="27">
        <v>44865</v>
      </c>
      <c r="H2120" s="14">
        <v>646621.44999999995</v>
      </c>
      <c r="I2120" s="15">
        <v>4</v>
      </c>
      <c r="J2120" s="13" t="s">
        <v>300</v>
      </c>
      <c r="K2120" s="36">
        <f>D2120*VLOOKUP(L2120,Assumptions!$B$5:$C$11,2,FALSE)</f>
        <v>1479.4145659999999</v>
      </c>
      <c r="L2120" s="39" t="s">
        <v>4889</v>
      </c>
      <c r="M2120" s="46">
        <f>DATE(YEAR(F2120),MONTH(F2120),1)</f>
        <v>45078</v>
      </c>
      <c r="N2120" s="47" t="str">
        <f>IF(B2120="",N2119,B2120)</f>
        <v>Bellweather Wealth</v>
      </c>
    </row>
    <row r="2121" spans="1:14" ht="15.75" x14ac:dyDescent="0.5">
      <c r="A2121" s="7"/>
      <c r="B2121" s="26"/>
      <c r="C2121" s="26"/>
      <c r="D2121" s="12">
        <v>36352.35</v>
      </c>
      <c r="E2121" s="13" t="s">
        <v>2023</v>
      </c>
      <c r="F2121" s="27">
        <v>45083</v>
      </c>
      <c r="G2121" s="27">
        <v>44865</v>
      </c>
      <c r="H2121" s="14">
        <v>540296.79</v>
      </c>
      <c r="I2121" s="15">
        <v>8</v>
      </c>
      <c r="J2121" s="13" t="s">
        <v>330</v>
      </c>
      <c r="K2121" s="36">
        <f>D2121*VLOOKUP(L2121,Assumptions!$B$5:$C$11,2,FALSE)</f>
        <v>1246.8856049999999</v>
      </c>
      <c r="L2121" s="39" t="s">
        <v>4889</v>
      </c>
      <c r="M2121" s="46">
        <f>DATE(YEAR(F2121),MONTH(F2121),1)</f>
        <v>45078</v>
      </c>
      <c r="N2121" s="47" t="str">
        <f>IF(B2121="",N2120,B2121)</f>
        <v>Bellweather Wealth</v>
      </c>
    </row>
    <row r="2122" spans="1:14" ht="15.75" x14ac:dyDescent="0.5">
      <c r="A2122" s="7"/>
      <c r="B2122" s="26"/>
      <c r="C2122" s="26"/>
      <c r="D2122" s="12">
        <v>50874.77</v>
      </c>
      <c r="E2122" s="13" t="s">
        <v>2024</v>
      </c>
      <c r="F2122" s="27">
        <v>45083</v>
      </c>
      <c r="G2122" s="27">
        <v>44865</v>
      </c>
      <c r="H2122" s="14">
        <v>563169.88</v>
      </c>
      <c r="I2122" s="15">
        <v>115</v>
      </c>
      <c r="J2122" s="13" t="s">
        <v>305</v>
      </c>
      <c r="K2122" s="36">
        <f>D2122*VLOOKUP(L2122,Assumptions!$B$5:$C$11,2,FALSE)</f>
        <v>1745.0046109999998</v>
      </c>
      <c r="L2122" s="39" t="s">
        <v>4889</v>
      </c>
      <c r="M2122" s="46">
        <f>DATE(YEAR(F2122),MONTH(F2122),1)</f>
        <v>45078</v>
      </c>
      <c r="N2122" s="47" t="str">
        <f>IF(B2122="",N2121,B2122)</f>
        <v>Bellweather Wealth</v>
      </c>
    </row>
    <row r="2123" spans="1:14" ht="15.75" x14ac:dyDescent="0.5">
      <c r="A2123" s="7"/>
      <c r="B2123" s="26"/>
      <c r="C2123" s="26"/>
      <c r="D2123" s="12">
        <v>48964.85</v>
      </c>
      <c r="E2123" s="13" t="s">
        <v>2025</v>
      </c>
      <c r="F2123" s="27">
        <v>45083</v>
      </c>
      <c r="G2123" s="27">
        <v>44865</v>
      </c>
      <c r="H2123" s="14">
        <v>630253.48</v>
      </c>
      <c r="I2123" s="15">
        <v>115</v>
      </c>
      <c r="J2123" s="13" t="s">
        <v>336</v>
      </c>
      <c r="K2123" s="36">
        <f>D2123*VLOOKUP(L2123,Assumptions!$B$5:$C$11,2,FALSE)</f>
        <v>1679.4943549999998</v>
      </c>
      <c r="L2123" s="39" t="s">
        <v>4889</v>
      </c>
      <c r="M2123" s="46">
        <f>DATE(YEAR(F2123),MONTH(F2123),1)</f>
        <v>45078</v>
      </c>
      <c r="N2123" s="47" t="str">
        <f>IF(B2123="",N2122,B2123)</f>
        <v>Bellweather Wealth</v>
      </c>
    </row>
    <row r="2124" spans="1:14" ht="15.75" x14ac:dyDescent="0.5">
      <c r="A2124" s="7"/>
      <c r="B2124" s="26"/>
      <c r="C2124" s="26"/>
      <c r="D2124" s="12">
        <v>49584.58</v>
      </c>
      <c r="E2124" s="13" t="s">
        <v>2026</v>
      </c>
      <c r="F2124" s="27">
        <v>45083</v>
      </c>
      <c r="G2124" s="27">
        <v>44865</v>
      </c>
      <c r="H2124" s="14">
        <v>786172.07</v>
      </c>
      <c r="I2124" s="15">
        <v>115</v>
      </c>
      <c r="J2124" s="13" t="s">
        <v>322</v>
      </c>
      <c r="K2124" s="36">
        <f>D2124*VLOOKUP(L2124,Assumptions!$B$5:$C$11,2,FALSE)</f>
        <v>1700.751094</v>
      </c>
      <c r="L2124" s="39" t="s">
        <v>4889</v>
      </c>
      <c r="M2124" s="46">
        <f>DATE(YEAR(F2124),MONTH(F2124),1)</f>
        <v>45078</v>
      </c>
      <c r="N2124" s="47" t="str">
        <f>IF(B2124="",N2123,B2124)</f>
        <v>Bellweather Wealth</v>
      </c>
    </row>
    <row r="2125" spans="1:14" ht="15.75" x14ac:dyDescent="0.5">
      <c r="A2125" s="7"/>
      <c r="B2125" s="26"/>
      <c r="C2125" s="26"/>
      <c r="D2125" s="12">
        <v>44759.44</v>
      </c>
      <c r="E2125" s="13" t="s">
        <v>2027</v>
      </c>
      <c r="F2125" s="27">
        <v>45083</v>
      </c>
      <c r="G2125" s="27">
        <v>44865</v>
      </c>
      <c r="H2125" s="14">
        <v>627965.63</v>
      </c>
      <c r="I2125" s="15">
        <v>115</v>
      </c>
      <c r="J2125" s="13" t="s">
        <v>328</v>
      </c>
      <c r="K2125" s="36">
        <f>D2125*VLOOKUP(L2125,Assumptions!$B$5:$C$11,2,FALSE)</f>
        <v>1535.2487919999999</v>
      </c>
      <c r="L2125" s="39" t="s">
        <v>4889</v>
      </c>
      <c r="M2125" s="46">
        <f>DATE(YEAR(F2125),MONTH(F2125),1)</f>
        <v>45078</v>
      </c>
      <c r="N2125" s="47" t="str">
        <f>IF(B2125="",N2124,B2125)</f>
        <v>Bellweather Wealth</v>
      </c>
    </row>
    <row r="2126" spans="1:14" ht="15.75" x14ac:dyDescent="0.5">
      <c r="A2126" s="7"/>
      <c r="B2126" s="26"/>
      <c r="C2126" s="26"/>
      <c r="D2126" s="12">
        <v>41856.230000000003</v>
      </c>
      <c r="E2126" s="13" t="s">
        <v>2028</v>
      </c>
      <c r="F2126" s="27">
        <v>45083</v>
      </c>
      <c r="G2126" s="27">
        <v>44865</v>
      </c>
      <c r="H2126" s="14">
        <v>553348.05000000005</v>
      </c>
      <c r="I2126" s="15">
        <v>115</v>
      </c>
      <c r="J2126" s="13" t="s">
        <v>333</v>
      </c>
      <c r="K2126" s="36">
        <f>D2126*VLOOKUP(L2126,Assumptions!$B$5:$C$11,2,FALSE)</f>
        <v>1435.6686890000001</v>
      </c>
      <c r="L2126" s="39" t="s">
        <v>4889</v>
      </c>
      <c r="M2126" s="46">
        <f>DATE(YEAR(F2126),MONTH(F2126),1)</f>
        <v>45078</v>
      </c>
      <c r="N2126" s="47" t="str">
        <f>IF(B2126="",N2125,B2126)</f>
        <v>Bellweather Wealth</v>
      </c>
    </row>
    <row r="2127" spans="1:14" ht="15.75" x14ac:dyDescent="0.5">
      <c r="A2127" s="7"/>
      <c r="B2127" s="26"/>
      <c r="C2127" s="26"/>
      <c r="D2127" s="12">
        <v>48693.64</v>
      </c>
      <c r="E2127" s="13" t="s">
        <v>2029</v>
      </c>
      <c r="F2127" s="27">
        <v>45083</v>
      </c>
      <c r="G2127" s="27">
        <v>44865</v>
      </c>
      <c r="H2127" s="14">
        <v>793368.79</v>
      </c>
      <c r="I2127" s="15">
        <v>1</v>
      </c>
      <c r="J2127" s="13" t="s">
        <v>312</v>
      </c>
      <c r="K2127" s="36">
        <f>D2127*VLOOKUP(L2127,Assumptions!$B$5:$C$11,2,FALSE)</f>
        <v>1670.1918519999999</v>
      </c>
      <c r="L2127" s="39" t="s">
        <v>4889</v>
      </c>
      <c r="M2127" s="46">
        <f>DATE(YEAR(F2127),MONTH(F2127),1)</f>
        <v>45078</v>
      </c>
      <c r="N2127" s="47" t="str">
        <f>IF(B2127="",N2126,B2127)</f>
        <v>Bellweather Wealth</v>
      </c>
    </row>
    <row r="2128" spans="1:14" ht="15.75" x14ac:dyDescent="0.5">
      <c r="A2128" s="7"/>
      <c r="B2128" s="26"/>
      <c r="C2128" s="26"/>
      <c r="D2128" s="12">
        <v>37029.58</v>
      </c>
      <c r="E2128" s="13" t="s">
        <v>2022</v>
      </c>
      <c r="F2128" s="27">
        <v>45083</v>
      </c>
      <c r="G2128" s="27">
        <v>44865</v>
      </c>
      <c r="H2128" s="14">
        <v>614371.81999999995</v>
      </c>
      <c r="I2128" s="15">
        <v>4</v>
      </c>
      <c r="J2128" s="13" t="s">
        <v>300</v>
      </c>
      <c r="K2128" s="36">
        <f>D2128*VLOOKUP(L2128,Assumptions!$B$5:$C$11,2,FALSE)</f>
        <v>1270.1145939999999</v>
      </c>
      <c r="L2128" s="39" t="s">
        <v>4889</v>
      </c>
      <c r="M2128" s="46">
        <f>DATE(YEAR(F2128),MONTH(F2128),1)</f>
        <v>45078</v>
      </c>
      <c r="N2128" s="47" t="str">
        <f>IF(B2128="",N2127,B2128)</f>
        <v>Bellweather Wealth</v>
      </c>
    </row>
    <row r="2129" spans="1:14" ht="15.75" x14ac:dyDescent="0.5">
      <c r="A2129" s="7"/>
      <c r="B2129" s="26"/>
      <c r="C2129" s="26"/>
      <c r="D2129" s="12">
        <v>41066.69</v>
      </c>
      <c r="E2129" s="13" t="s">
        <v>2024</v>
      </c>
      <c r="F2129" s="27">
        <v>45083</v>
      </c>
      <c r="G2129" s="27">
        <v>44865</v>
      </c>
      <c r="H2129" s="14">
        <v>751548.87</v>
      </c>
      <c r="I2129" s="15">
        <v>38</v>
      </c>
      <c r="J2129" s="13" t="s">
        <v>305</v>
      </c>
      <c r="K2129" s="36">
        <f>D2129*VLOOKUP(L2129,Assumptions!$B$5:$C$11,2,FALSE)</f>
        <v>1408.5874670000001</v>
      </c>
      <c r="L2129" s="39" t="s">
        <v>4889</v>
      </c>
      <c r="M2129" s="46">
        <f>DATE(YEAR(F2129),MONTH(F2129),1)</f>
        <v>45078</v>
      </c>
      <c r="N2129" s="47" t="str">
        <f>IF(B2129="",N2128,B2129)</f>
        <v>Bellweather Wealth</v>
      </c>
    </row>
    <row r="2130" spans="1:14" ht="15.75" x14ac:dyDescent="0.5">
      <c r="A2130" s="7"/>
      <c r="B2130" s="26"/>
      <c r="C2130" s="26"/>
      <c r="D2130" s="12">
        <v>40821.949999999997</v>
      </c>
      <c r="E2130" s="13" t="s">
        <v>2030</v>
      </c>
      <c r="F2130" s="27">
        <v>45083</v>
      </c>
      <c r="G2130" s="27">
        <v>44865</v>
      </c>
      <c r="H2130" s="14">
        <v>516145.44</v>
      </c>
      <c r="I2130" s="15">
        <v>38</v>
      </c>
      <c r="J2130" s="13" t="s">
        <v>321</v>
      </c>
      <c r="K2130" s="36">
        <f>D2130*VLOOKUP(L2130,Assumptions!$B$5:$C$11,2,FALSE)</f>
        <v>1400.1928849999997</v>
      </c>
      <c r="L2130" s="39" t="s">
        <v>4889</v>
      </c>
      <c r="M2130" s="46">
        <f>DATE(YEAR(F2130),MONTH(F2130),1)</f>
        <v>45078</v>
      </c>
      <c r="N2130" s="47" t="str">
        <f>IF(B2130="",N2129,B2130)</f>
        <v>Bellweather Wealth</v>
      </c>
    </row>
    <row r="2131" spans="1:14" ht="15.75" x14ac:dyDescent="0.5">
      <c r="A2131" s="7"/>
      <c r="B2131" s="26"/>
      <c r="C2131" s="26"/>
      <c r="D2131" s="12">
        <v>41067.07</v>
      </c>
      <c r="E2131" s="13" t="s">
        <v>2029</v>
      </c>
      <c r="F2131" s="27">
        <v>45083</v>
      </c>
      <c r="G2131" s="27">
        <v>44865</v>
      </c>
      <c r="H2131" s="14">
        <v>639535.68000000005</v>
      </c>
      <c r="I2131" s="15">
        <v>1</v>
      </c>
      <c r="J2131" s="13" t="s">
        <v>312</v>
      </c>
      <c r="K2131" s="36">
        <f>D2131*VLOOKUP(L2131,Assumptions!$B$5:$C$11,2,FALSE)</f>
        <v>1408.6005009999999</v>
      </c>
      <c r="L2131" s="39" t="s">
        <v>4889</v>
      </c>
      <c r="M2131" s="46">
        <f>DATE(YEAR(F2131),MONTH(F2131),1)</f>
        <v>45078</v>
      </c>
      <c r="N2131" s="47" t="str">
        <f>IF(B2131="",N2130,B2131)</f>
        <v>Bellweather Wealth</v>
      </c>
    </row>
    <row r="2132" spans="1:14" ht="15.75" x14ac:dyDescent="0.5">
      <c r="A2132" s="7"/>
      <c r="B2132" s="26"/>
      <c r="C2132" s="26"/>
      <c r="D2132" s="12">
        <v>33777.589999999997</v>
      </c>
      <c r="E2132" s="13" t="s">
        <v>2031</v>
      </c>
      <c r="F2132" s="27">
        <v>45083</v>
      </c>
      <c r="G2132" s="27">
        <v>44865</v>
      </c>
      <c r="H2132" s="14">
        <v>647239.16</v>
      </c>
      <c r="I2132" s="15">
        <v>1</v>
      </c>
      <c r="J2132" s="13" t="s">
        <v>310</v>
      </c>
      <c r="K2132" s="36">
        <f>D2132*VLOOKUP(L2132,Assumptions!$B$5:$C$11,2,FALSE)</f>
        <v>1158.5713369999999</v>
      </c>
      <c r="L2132" s="39" t="s">
        <v>4889</v>
      </c>
      <c r="M2132" s="46">
        <f>DATE(YEAR(F2132),MONTH(F2132),1)</f>
        <v>45078</v>
      </c>
      <c r="N2132" s="47" t="str">
        <f>IF(B2132="",N2131,B2132)</f>
        <v>Bellweather Wealth</v>
      </c>
    </row>
    <row r="2133" spans="1:14" ht="15.75" x14ac:dyDescent="0.5">
      <c r="A2133" s="7"/>
      <c r="B2133" s="26"/>
      <c r="C2133" s="26"/>
      <c r="D2133" s="12">
        <v>33211.040000000001</v>
      </c>
      <c r="E2133" s="13" t="s">
        <v>2032</v>
      </c>
      <c r="F2133" s="27">
        <v>45083</v>
      </c>
      <c r="G2133" s="27">
        <v>44865</v>
      </c>
      <c r="H2133" s="14">
        <v>638918.42000000004</v>
      </c>
      <c r="I2133" s="15">
        <v>1</v>
      </c>
      <c r="J2133" s="13" t="s">
        <v>311</v>
      </c>
      <c r="K2133" s="36">
        <f>D2133*VLOOKUP(L2133,Assumptions!$B$5:$C$11,2,FALSE)</f>
        <v>1139.138672</v>
      </c>
      <c r="L2133" s="39" t="s">
        <v>4889</v>
      </c>
      <c r="M2133" s="46">
        <f>DATE(YEAR(F2133),MONTH(F2133),1)</f>
        <v>45078</v>
      </c>
      <c r="N2133" s="47" t="str">
        <f>IF(B2133="",N2132,B2133)</f>
        <v>Bellweather Wealth</v>
      </c>
    </row>
    <row r="2134" spans="1:14" ht="15.75" x14ac:dyDescent="0.5">
      <c r="A2134" s="7"/>
      <c r="B2134" s="26"/>
      <c r="C2134" s="26"/>
      <c r="D2134" s="12">
        <v>39288.75</v>
      </c>
      <c r="E2134" s="13" t="s">
        <v>2033</v>
      </c>
      <c r="F2134" s="27">
        <v>45083</v>
      </c>
      <c r="G2134" s="27">
        <v>44865</v>
      </c>
      <c r="H2134" s="14">
        <v>597812.68999999994</v>
      </c>
      <c r="I2134" s="15">
        <v>1</v>
      </c>
      <c r="J2134" s="13" t="s">
        <v>318</v>
      </c>
      <c r="K2134" s="36">
        <f>D2134*VLOOKUP(L2134,Assumptions!$B$5:$C$11,2,FALSE)</f>
        <v>1347.6041249999998</v>
      </c>
      <c r="L2134" s="39" t="s">
        <v>4889</v>
      </c>
      <c r="M2134" s="46">
        <f>DATE(YEAR(F2134),MONTH(F2134),1)</f>
        <v>45078</v>
      </c>
      <c r="N2134" s="47" t="str">
        <f>IF(B2134="",N2133,B2134)</f>
        <v>Bellweather Wealth</v>
      </c>
    </row>
    <row r="2135" spans="1:14" ht="15.75" x14ac:dyDescent="0.5">
      <c r="A2135" s="7"/>
      <c r="B2135" s="26"/>
      <c r="C2135" s="26"/>
      <c r="D2135" s="12">
        <v>38755.5</v>
      </c>
      <c r="E2135" s="13" t="s">
        <v>2034</v>
      </c>
      <c r="F2135" s="27">
        <v>45083</v>
      </c>
      <c r="G2135" s="27">
        <v>44865</v>
      </c>
      <c r="H2135" s="14">
        <v>573522.13</v>
      </c>
      <c r="I2135" s="15">
        <v>1</v>
      </c>
      <c r="J2135" s="13" t="s">
        <v>309</v>
      </c>
      <c r="K2135" s="36">
        <f>D2135*VLOOKUP(L2135,Assumptions!$B$5:$C$11,2,FALSE)</f>
        <v>1329.3136499999998</v>
      </c>
      <c r="L2135" s="39" t="s">
        <v>4889</v>
      </c>
      <c r="M2135" s="46">
        <f>DATE(YEAR(F2135),MONTH(F2135),1)</f>
        <v>45078</v>
      </c>
      <c r="N2135" s="47" t="str">
        <f>IF(B2135="",N2134,B2135)</f>
        <v>Bellweather Wealth</v>
      </c>
    </row>
    <row r="2136" spans="1:14" ht="15.75" x14ac:dyDescent="0.5">
      <c r="A2136" s="7"/>
      <c r="B2136" s="26"/>
      <c r="C2136" s="26"/>
      <c r="D2136" s="12">
        <v>13258.9</v>
      </c>
      <c r="E2136" s="13" t="s">
        <v>2035</v>
      </c>
      <c r="F2136" s="27">
        <v>44834</v>
      </c>
      <c r="G2136" s="27">
        <v>44778</v>
      </c>
      <c r="H2136" s="14">
        <v>711090.7</v>
      </c>
      <c r="I2136" s="15">
        <v>4</v>
      </c>
      <c r="J2136" s="13" t="s">
        <v>307</v>
      </c>
      <c r="K2136" s="36">
        <f>D2136*VLOOKUP(L2136,Assumptions!$B$5:$C$11,2,FALSE)</f>
        <v>454.78026999999997</v>
      </c>
      <c r="L2136" s="39" t="s">
        <v>4889</v>
      </c>
      <c r="M2136" s="46">
        <f>DATE(YEAR(F2136),MONTH(F2136),1)</f>
        <v>44805</v>
      </c>
      <c r="N2136" s="47" t="str">
        <f>IF(B2136="",N2135,B2136)</f>
        <v>Bellweather Wealth</v>
      </c>
    </row>
    <row r="2137" spans="1:14" ht="15.75" x14ac:dyDescent="0.5">
      <c r="A2137" s="7"/>
      <c r="B2137" s="26"/>
      <c r="C2137" s="26"/>
      <c r="D2137" s="12">
        <v>230330.81</v>
      </c>
      <c r="E2137" s="13" t="s">
        <v>2036</v>
      </c>
      <c r="F2137" s="27">
        <v>45118</v>
      </c>
      <c r="G2137" s="27">
        <v>44897</v>
      </c>
      <c r="H2137" s="14">
        <v>601278.51</v>
      </c>
      <c r="I2137" s="15">
        <v>18</v>
      </c>
      <c r="J2137" s="13" t="s">
        <v>300</v>
      </c>
      <c r="K2137" s="36">
        <f>D2137*VLOOKUP(L2137,Assumptions!$B$5:$C$11,2,FALSE)</f>
        <v>7900.346782999999</v>
      </c>
      <c r="L2137" s="39" t="s">
        <v>4889</v>
      </c>
      <c r="M2137" s="46">
        <f>DATE(YEAR(F2137),MONTH(F2137),1)</f>
        <v>45108</v>
      </c>
      <c r="N2137" s="47" t="str">
        <f>IF(B2137="",N2136,B2137)</f>
        <v>Bellweather Wealth</v>
      </c>
    </row>
    <row r="2138" spans="1:14" ht="15.75" x14ac:dyDescent="0.5">
      <c r="A2138" s="7"/>
      <c r="B2138" s="26"/>
      <c r="C2138" s="26"/>
      <c r="D2138" s="12">
        <v>225098.21</v>
      </c>
      <c r="E2138" s="13" t="s">
        <v>2037</v>
      </c>
      <c r="F2138" s="27">
        <v>45118</v>
      </c>
      <c r="G2138" s="27">
        <v>44897</v>
      </c>
      <c r="H2138" s="14">
        <v>587056.30000000005</v>
      </c>
      <c r="I2138" s="15">
        <v>18</v>
      </c>
      <c r="J2138" s="13" t="s">
        <v>330</v>
      </c>
      <c r="K2138" s="36">
        <f>D2138*VLOOKUP(L2138,Assumptions!$B$5:$C$11,2,FALSE)</f>
        <v>7720.868602999999</v>
      </c>
      <c r="L2138" s="39" t="s">
        <v>4889</v>
      </c>
      <c r="M2138" s="46">
        <f>DATE(YEAR(F2138),MONTH(F2138),1)</f>
        <v>45108</v>
      </c>
      <c r="N2138" s="47" t="str">
        <f>IF(B2138="",N2137,B2138)</f>
        <v>Bellweather Wealth</v>
      </c>
    </row>
    <row r="2139" spans="1:14" ht="15.75" x14ac:dyDescent="0.5">
      <c r="A2139" s="7"/>
      <c r="B2139" s="26"/>
      <c r="C2139" s="26"/>
      <c r="D2139" s="12">
        <v>206535.86</v>
      </c>
      <c r="E2139" s="13" t="s">
        <v>2038</v>
      </c>
      <c r="F2139" s="27">
        <v>45118</v>
      </c>
      <c r="G2139" s="27">
        <v>44897</v>
      </c>
      <c r="H2139" s="14">
        <v>696683.18</v>
      </c>
      <c r="I2139" s="15">
        <v>94</v>
      </c>
      <c r="J2139" s="13" t="s">
        <v>305</v>
      </c>
      <c r="K2139" s="36">
        <f>D2139*VLOOKUP(L2139,Assumptions!$B$5:$C$11,2,FALSE)</f>
        <v>7084.1799979999987</v>
      </c>
      <c r="L2139" s="39" t="s">
        <v>4889</v>
      </c>
      <c r="M2139" s="46">
        <f>DATE(YEAR(F2139),MONTH(F2139),1)</f>
        <v>45108</v>
      </c>
      <c r="N2139" s="47" t="str">
        <f>IF(B2139="",N2138,B2139)</f>
        <v>Bellweather Wealth</v>
      </c>
    </row>
    <row r="2140" spans="1:14" ht="15.75" x14ac:dyDescent="0.5">
      <c r="A2140" s="7"/>
      <c r="B2140" s="26"/>
      <c r="C2140" s="26"/>
      <c r="D2140" s="12">
        <v>222675.52</v>
      </c>
      <c r="E2140" s="13" t="s">
        <v>2039</v>
      </c>
      <c r="F2140" s="27">
        <v>45118</v>
      </c>
      <c r="G2140" s="27">
        <v>44897</v>
      </c>
      <c r="H2140" s="14">
        <v>568942.82999999996</v>
      </c>
      <c r="I2140" s="15">
        <v>1</v>
      </c>
      <c r="J2140" s="13" t="s">
        <v>304</v>
      </c>
      <c r="K2140" s="36">
        <f>D2140*VLOOKUP(L2140,Assumptions!$B$5:$C$11,2,FALSE)</f>
        <v>7637.7703359999987</v>
      </c>
      <c r="L2140" s="39" t="s">
        <v>4889</v>
      </c>
      <c r="M2140" s="46">
        <f>DATE(YEAR(F2140),MONTH(F2140),1)</f>
        <v>45108</v>
      </c>
      <c r="N2140" s="47" t="str">
        <f>IF(B2140="",N2139,B2140)</f>
        <v>Bellweather Wealth</v>
      </c>
    </row>
    <row r="2141" spans="1:14" ht="15.75" x14ac:dyDescent="0.5">
      <c r="A2141" s="7"/>
      <c r="B2141" s="26"/>
      <c r="C2141" s="26"/>
      <c r="D2141" s="12">
        <v>142906.42000000001</v>
      </c>
      <c r="E2141" s="13" t="s">
        <v>2040</v>
      </c>
      <c r="F2141" s="27">
        <v>45118</v>
      </c>
      <c r="G2141" s="27">
        <v>44897</v>
      </c>
      <c r="H2141" s="14">
        <v>840077.89</v>
      </c>
      <c r="I2141" s="15">
        <v>94</v>
      </c>
      <c r="J2141" s="13" t="s">
        <v>336</v>
      </c>
      <c r="K2141" s="36">
        <f>D2141*VLOOKUP(L2141,Assumptions!$B$5:$C$11,2,FALSE)</f>
        <v>4901.6902060000002</v>
      </c>
      <c r="L2141" s="39" t="s">
        <v>4889</v>
      </c>
      <c r="M2141" s="46">
        <f>DATE(YEAR(F2141),MONTH(F2141),1)</f>
        <v>45108</v>
      </c>
      <c r="N2141" s="47" t="str">
        <f>IF(B2141="",N2140,B2141)</f>
        <v>Bellweather Wealth</v>
      </c>
    </row>
    <row r="2142" spans="1:14" ht="15.75" x14ac:dyDescent="0.5">
      <c r="A2142" s="7"/>
      <c r="B2142" s="26"/>
      <c r="C2142" s="26"/>
      <c r="D2142" s="12">
        <v>216198.68</v>
      </c>
      <c r="E2142" s="13" t="s">
        <v>2041</v>
      </c>
      <c r="F2142" s="27">
        <v>45118</v>
      </c>
      <c r="G2142" s="27">
        <v>44897</v>
      </c>
      <c r="H2142" s="14">
        <v>634634.62</v>
      </c>
      <c r="I2142" s="15">
        <v>94</v>
      </c>
      <c r="J2142" s="13" t="s">
        <v>328</v>
      </c>
      <c r="K2142" s="36">
        <f>D2142*VLOOKUP(L2142,Assumptions!$B$5:$C$11,2,FALSE)</f>
        <v>7415.6147239999991</v>
      </c>
      <c r="L2142" s="39" t="s">
        <v>4889</v>
      </c>
      <c r="M2142" s="46">
        <f>DATE(YEAR(F2142),MONTH(F2142),1)</f>
        <v>45108</v>
      </c>
      <c r="N2142" s="47" t="str">
        <f>IF(B2142="",N2141,B2142)</f>
        <v>Bellweather Wealth</v>
      </c>
    </row>
    <row r="2143" spans="1:14" ht="15.75" x14ac:dyDescent="0.5">
      <c r="A2143" s="7"/>
      <c r="B2143" s="26"/>
      <c r="C2143" s="26"/>
      <c r="D2143" s="12">
        <v>167966.04</v>
      </c>
      <c r="E2143" s="13" t="s">
        <v>2042</v>
      </c>
      <c r="F2143" s="27">
        <v>45118</v>
      </c>
      <c r="G2143" s="27">
        <v>44897</v>
      </c>
      <c r="H2143" s="14">
        <v>603854.11</v>
      </c>
      <c r="I2143" s="15">
        <v>94</v>
      </c>
      <c r="J2143" s="13" t="s">
        <v>333</v>
      </c>
      <c r="K2143" s="36">
        <f>D2143*VLOOKUP(L2143,Assumptions!$B$5:$C$11,2,FALSE)</f>
        <v>5761.2351719999997</v>
      </c>
      <c r="L2143" s="39" t="s">
        <v>4889</v>
      </c>
      <c r="M2143" s="46">
        <f>DATE(YEAR(F2143),MONTH(F2143),1)</f>
        <v>45108</v>
      </c>
      <c r="N2143" s="47" t="str">
        <f>IF(B2143="",N2142,B2143)</f>
        <v>Bellweather Wealth</v>
      </c>
    </row>
    <row r="2144" spans="1:14" ht="15.75" x14ac:dyDescent="0.5">
      <c r="A2144" s="7"/>
      <c r="B2144" s="26"/>
      <c r="C2144" s="26"/>
      <c r="D2144" s="12">
        <v>163316.09</v>
      </c>
      <c r="E2144" s="13" t="s">
        <v>2043</v>
      </c>
      <c r="F2144" s="27">
        <v>45118</v>
      </c>
      <c r="G2144" s="27">
        <v>44897</v>
      </c>
      <c r="H2144" s="14">
        <v>779198.58</v>
      </c>
      <c r="I2144" s="15">
        <v>94</v>
      </c>
      <c r="J2144" s="13" t="s">
        <v>334</v>
      </c>
      <c r="K2144" s="36">
        <f>D2144*VLOOKUP(L2144,Assumptions!$B$5:$C$11,2,FALSE)</f>
        <v>5601.7418869999992</v>
      </c>
      <c r="L2144" s="39" t="s">
        <v>4889</v>
      </c>
      <c r="M2144" s="46">
        <f>DATE(YEAR(F2144),MONTH(F2144),1)</f>
        <v>45108</v>
      </c>
      <c r="N2144" s="47" t="str">
        <f>IF(B2144="",N2143,B2144)</f>
        <v>Bellweather Wealth</v>
      </c>
    </row>
    <row r="2145" spans="1:14" ht="15.75" x14ac:dyDescent="0.5">
      <c r="A2145" s="7"/>
      <c r="B2145" s="26"/>
      <c r="C2145" s="26"/>
      <c r="D2145" s="12">
        <v>155025.12</v>
      </c>
      <c r="E2145" s="13" t="s">
        <v>2044</v>
      </c>
      <c r="F2145" s="27">
        <v>45118</v>
      </c>
      <c r="G2145" s="27">
        <v>44897</v>
      </c>
      <c r="H2145" s="14">
        <v>627015.04</v>
      </c>
      <c r="I2145" s="15">
        <v>94</v>
      </c>
      <c r="J2145" s="13" t="s">
        <v>335</v>
      </c>
      <c r="K2145" s="36">
        <f>D2145*VLOOKUP(L2145,Assumptions!$B$5:$C$11,2,FALSE)</f>
        <v>5317.3616159999992</v>
      </c>
      <c r="L2145" s="39" t="s">
        <v>4889</v>
      </c>
      <c r="M2145" s="46">
        <f>DATE(YEAR(F2145),MONTH(F2145),1)</f>
        <v>45108</v>
      </c>
      <c r="N2145" s="47" t="str">
        <f>IF(B2145="",N2144,B2145)</f>
        <v>Bellweather Wealth</v>
      </c>
    </row>
    <row r="2146" spans="1:14" ht="15.75" x14ac:dyDescent="0.5">
      <c r="A2146" s="7"/>
      <c r="B2146" s="26"/>
      <c r="C2146" s="26"/>
      <c r="D2146" s="12">
        <v>206909.91</v>
      </c>
      <c r="E2146" s="13" t="s">
        <v>2045</v>
      </c>
      <c r="F2146" s="27">
        <v>45118</v>
      </c>
      <c r="G2146" s="27">
        <v>44897</v>
      </c>
      <c r="H2146" s="14">
        <v>679278.84</v>
      </c>
      <c r="I2146" s="15">
        <v>94</v>
      </c>
      <c r="J2146" s="13" t="s">
        <v>322</v>
      </c>
      <c r="K2146" s="36">
        <f>D2146*VLOOKUP(L2146,Assumptions!$B$5:$C$11,2,FALSE)</f>
        <v>7097.0099129999999</v>
      </c>
      <c r="L2146" s="39" t="s">
        <v>4889</v>
      </c>
      <c r="M2146" s="46">
        <f>DATE(YEAR(F2146),MONTH(F2146),1)</f>
        <v>45108</v>
      </c>
      <c r="N2146" s="47" t="str">
        <f>IF(B2146="",N2145,B2146)</f>
        <v>Bellweather Wealth</v>
      </c>
    </row>
    <row r="2147" spans="1:14" ht="15.75" x14ac:dyDescent="0.5">
      <c r="A2147" s="7"/>
      <c r="B2147" s="26"/>
      <c r="C2147" s="26"/>
      <c r="D2147" s="12">
        <v>164548.74</v>
      </c>
      <c r="E2147" s="13" t="s">
        <v>2046</v>
      </c>
      <c r="F2147" s="27">
        <v>45118</v>
      </c>
      <c r="G2147" s="27">
        <v>44897</v>
      </c>
      <c r="H2147" s="14">
        <v>753790.79</v>
      </c>
      <c r="I2147" s="15">
        <v>94</v>
      </c>
      <c r="J2147" s="13" t="s">
        <v>331</v>
      </c>
      <c r="K2147" s="36">
        <f>D2147*VLOOKUP(L2147,Assumptions!$B$5:$C$11,2,FALSE)</f>
        <v>5644.0217819999989</v>
      </c>
      <c r="L2147" s="39" t="s">
        <v>4889</v>
      </c>
      <c r="M2147" s="46">
        <f>DATE(YEAR(F2147),MONTH(F2147),1)</f>
        <v>45108</v>
      </c>
      <c r="N2147" s="47" t="str">
        <f>IF(B2147="",N2146,B2147)</f>
        <v>Bellweather Wealth</v>
      </c>
    </row>
    <row r="2148" spans="1:14" ht="15.75" x14ac:dyDescent="0.5">
      <c r="A2148" s="7"/>
      <c r="B2148" s="26"/>
      <c r="C2148" s="26"/>
      <c r="D2148" s="12">
        <v>192226.07</v>
      </c>
      <c r="E2148" s="13" t="s">
        <v>2047</v>
      </c>
      <c r="F2148" s="27">
        <v>45118</v>
      </c>
      <c r="G2148" s="27">
        <v>44897</v>
      </c>
      <c r="H2148" s="14">
        <v>645536.57999999996</v>
      </c>
      <c r="I2148" s="15">
        <v>2</v>
      </c>
      <c r="J2148" s="13" t="s">
        <v>307</v>
      </c>
      <c r="K2148" s="36">
        <f>D2148*VLOOKUP(L2148,Assumptions!$B$5:$C$11,2,FALSE)</f>
        <v>6593.3542010000001</v>
      </c>
      <c r="L2148" s="39" t="s">
        <v>4889</v>
      </c>
      <c r="M2148" s="46">
        <f>DATE(YEAR(F2148),MONTH(F2148),1)</f>
        <v>45108</v>
      </c>
      <c r="N2148" s="47" t="str">
        <f>IF(B2148="",N2147,B2148)</f>
        <v>Bellweather Wealth</v>
      </c>
    </row>
    <row r="2149" spans="1:14" ht="15.75" x14ac:dyDescent="0.5">
      <c r="A2149" s="7"/>
      <c r="B2149" s="26"/>
      <c r="C2149" s="26"/>
      <c r="D2149" s="12">
        <v>173795.71</v>
      </c>
      <c r="E2149" s="13" t="s">
        <v>2048</v>
      </c>
      <c r="F2149" s="27">
        <v>45118</v>
      </c>
      <c r="G2149" s="27">
        <v>44897</v>
      </c>
      <c r="H2149" s="14">
        <v>637987.34</v>
      </c>
      <c r="I2149" s="15">
        <v>94</v>
      </c>
      <c r="J2149" s="13" t="s">
        <v>301</v>
      </c>
      <c r="K2149" s="36">
        <f>D2149*VLOOKUP(L2149,Assumptions!$B$5:$C$11,2,FALSE)</f>
        <v>5961.1928529999996</v>
      </c>
      <c r="L2149" s="39" t="s">
        <v>4889</v>
      </c>
      <c r="M2149" s="46">
        <f>DATE(YEAR(F2149),MONTH(F2149),1)</f>
        <v>45108</v>
      </c>
      <c r="N2149" s="47" t="str">
        <f>IF(B2149="",N2148,B2149)</f>
        <v>Bellweather Wealth</v>
      </c>
    </row>
    <row r="2150" spans="1:14" ht="15.75" x14ac:dyDescent="0.5">
      <c r="A2150" s="7"/>
      <c r="B2150" s="26"/>
      <c r="C2150" s="26"/>
      <c r="D2150" s="12">
        <v>239541.63</v>
      </c>
      <c r="E2150" s="13" t="s">
        <v>2049</v>
      </c>
      <c r="F2150" s="27">
        <v>45118</v>
      </c>
      <c r="G2150" s="27">
        <v>44897</v>
      </c>
      <c r="H2150" s="14">
        <v>514824.12</v>
      </c>
      <c r="I2150" s="15">
        <v>1</v>
      </c>
      <c r="J2150" s="13" t="s">
        <v>312</v>
      </c>
      <c r="K2150" s="36">
        <f>D2150*VLOOKUP(L2150,Assumptions!$B$5:$C$11,2,FALSE)</f>
        <v>8216.2779090000004</v>
      </c>
      <c r="L2150" s="39" t="s">
        <v>4889</v>
      </c>
      <c r="M2150" s="46">
        <f>DATE(YEAR(F2150),MONTH(F2150),1)</f>
        <v>45108</v>
      </c>
      <c r="N2150" s="47" t="str">
        <f>IF(B2150="",N2149,B2150)</f>
        <v>Bellweather Wealth</v>
      </c>
    </row>
    <row r="2151" spans="1:14" ht="15.75" x14ac:dyDescent="0.5">
      <c r="A2151" s="7"/>
      <c r="B2151" s="26"/>
      <c r="C2151" s="26"/>
      <c r="D2151" s="12">
        <v>147953.4</v>
      </c>
      <c r="E2151" s="13" t="s">
        <v>2050</v>
      </c>
      <c r="F2151" s="27">
        <v>45118</v>
      </c>
      <c r="G2151" s="27">
        <v>44897</v>
      </c>
      <c r="H2151" s="14">
        <v>713129.35</v>
      </c>
      <c r="I2151" s="15">
        <v>94</v>
      </c>
      <c r="J2151" s="13" t="s">
        <v>319</v>
      </c>
      <c r="K2151" s="36">
        <f>D2151*VLOOKUP(L2151,Assumptions!$B$5:$C$11,2,FALSE)</f>
        <v>5074.8016199999993</v>
      </c>
      <c r="L2151" s="39" t="s">
        <v>4889</v>
      </c>
      <c r="M2151" s="46">
        <f>DATE(YEAR(F2151),MONTH(F2151),1)</f>
        <v>45108</v>
      </c>
      <c r="N2151" s="47" t="str">
        <f>IF(B2151="",N2150,B2151)</f>
        <v>Bellweather Wealth</v>
      </c>
    </row>
    <row r="2152" spans="1:14" ht="15.75" x14ac:dyDescent="0.5">
      <c r="A2152" s="7"/>
      <c r="B2152" s="26"/>
      <c r="C2152" s="26"/>
      <c r="D2152" s="12">
        <v>146724.42000000001</v>
      </c>
      <c r="E2152" s="13" t="s">
        <v>2051</v>
      </c>
      <c r="F2152" s="27">
        <v>45153</v>
      </c>
      <c r="G2152" s="27">
        <v>44897</v>
      </c>
      <c r="H2152" s="14">
        <v>709818.89</v>
      </c>
      <c r="I2152" s="15">
        <v>18</v>
      </c>
      <c r="J2152" s="13" t="s">
        <v>300</v>
      </c>
      <c r="K2152" s="36">
        <f>D2152*VLOOKUP(L2152,Assumptions!$B$5:$C$11,2,FALSE)</f>
        <v>5032.6476060000005</v>
      </c>
      <c r="L2152" s="39" t="s">
        <v>4889</v>
      </c>
      <c r="M2152" s="46">
        <f>DATE(YEAR(F2152),MONTH(F2152),1)</f>
        <v>45139</v>
      </c>
      <c r="N2152" s="47" t="str">
        <f>IF(B2152="",N2151,B2152)</f>
        <v>Bellweather Wealth</v>
      </c>
    </row>
    <row r="2153" spans="1:14" ht="15.75" x14ac:dyDescent="0.5">
      <c r="A2153" s="7"/>
      <c r="B2153" s="26"/>
      <c r="C2153" s="26"/>
      <c r="D2153" s="12">
        <v>139885.57999999999</v>
      </c>
      <c r="E2153" s="13" t="s">
        <v>2052</v>
      </c>
      <c r="F2153" s="27">
        <v>45153</v>
      </c>
      <c r="G2153" s="27">
        <v>44897</v>
      </c>
      <c r="H2153" s="14">
        <v>741187.36</v>
      </c>
      <c r="I2153" s="15">
        <v>1</v>
      </c>
      <c r="J2153" s="13" t="s">
        <v>304</v>
      </c>
      <c r="K2153" s="36">
        <f>D2153*VLOOKUP(L2153,Assumptions!$B$5:$C$11,2,FALSE)</f>
        <v>4798.0753939999995</v>
      </c>
      <c r="L2153" s="39" t="s">
        <v>4889</v>
      </c>
      <c r="M2153" s="46">
        <f>DATE(YEAR(F2153),MONTH(F2153),1)</f>
        <v>45139</v>
      </c>
      <c r="N2153" s="47" t="str">
        <f>IF(B2153="",N2152,B2153)</f>
        <v>Bellweather Wealth</v>
      </c>
    </row>
    <row r="2154" spans="1:14" ht="15.75" x14ac:dyDescent="0.5">
      <c r="A2154" s="7"/>
      <c r="B2154" s="26"/>
      <c r="C2154" s="26"/>
      <c r="D2154" s="12">
        <v>187436.58</v>
      </c>
      <c r="E2154" s="13" t="s">
        <v>2053</v>
      </c>
      <c r="F2154" s="27">
        <v>45153</v>
      </c>
      <c r="G2154" s="27">
        <v>44897</v>
      </c>
      <c r="H2154" s="14">
        <v>628323.43000000005</v>
      </c>
      <c r="I2154" s="15">
        <v>30</v>
      </c>
      <c r="J2154" s="13" t="s">
        <v>336</v>
      </c>
      <c r="K2154" s="36">
        <f>D2154*VLOOKUP(L2154,Assumptions!$B$5:$C$11,2,FALSE)</f>
        <v>6429.074693999999</v>
      </c>
      <c r="L2154" s="39" t="s">
        <v>4889</v>
      </c>
      <c r="M2154" s="46">
        <f>DATE(YEAR(F2154),MONTH(F2154),1)</f>
        <v>45139</v>
      </c>
      <c r="N2154" s="47" t="str">
        <f>IF(B2154="",N2153,B2154)</f>
        <v>Bellweather Wealth</v>
      </c>
    </row>
    <row r="2155" spans="1:14" ht="15.75" x14ac:dyDescent="0.5">
      <c r="A2155" s="7"/>
      <c r="B2155" s="26"/>
      <c r="C2155" s="26"/>
      <c r="D2155" s="12">
        <v>160192.51999999999</v>
      </c>
      <c r="E2155" s="13" t="s">
        <v>2054</v>
      </c>
      <c r="F2155" s="27">
        <v>45153</v>
      </c>
      <c r="G2155" s="27">
        <v>44897</v>
      </c>
      <c r="H2155" s="14">
        <v>824592.91</v>
      </c>
      <c r="I2155" s="15">
        <v>30</v>
      </c>
      <c r="J2155" s="13" t="s">
        <v>328</v>
      </c>
      <c r="K2155" s="36">
        <f>D2155*VLOOKUP(L2155,Assumptions!$B$5:$C$11,2,FALSE)</f>
        <v>5494.6034359999994</v>
      </c>
      <c r="L2155" s="39" t="s">
        <v>4889</v>
      </c>
      <c r="M2155" s="46">
        <f>DATE(YEAR(F2155),MONTH(F2155),1)</f>
        <v>45139</v>
      </c>
      <c r="N2155" s="47" t="str">
        <f>IF(B2155="",N2154,B2155)</f>
        <v>Bellweather Wealth</v>
      </c>
    </row>
    <row r="2156" spans="1:14" ht="15.75" x14ac:dyDescent="0.5">
      <c r="A2156" s="7"/>
      <c r="B2156" s="26"/>
      <c r="C2156" s="26"/>
      <c r="D2156" s="12">
        <v>195177.76</v>
      </c>
      <c r="E2156" s="13" t="s">
        <v>2055</v>
      </c>
      <c r="F2156" s="27">
        <v>45153</v>
      </c>
      <c r="G2156" s="27">
        <v>44897</v>
      </c>
      <c r="H2156" s="14">
        <v>713819.63</v>
      </c>
      <c r="I2156" s="15">
        <v>30</v>
      </c>
      <c r="J2156" s="13" t="s">
        <v>333</v>
      </c>
      <c r="K2156" s="36">
        <f>D2156*VLOOKUP(L2156,Assumptions!$B$5:$C$11,2,FALSE)</f>
        <v>6694.5971679999993</v>
      </c>
      <c r="L2156" s="39" t="s">
        <v>4889</v>
      </c>
      <c r="M2156" s="46">
        <f>DATE(YEAR(F2156),MONTH(F2156),1)</f>
        <v>45139</v>
      </c>
      <c r="N2156" s="47" t="str">
        <f>IF(B2156="",N2155,B2156)</f>
        <v>Bellweather Wealth</v>
      </c>
    </row>
    <row r="2157" spans="1:14" ht="15.75" x14ac:dyDescent="0.5">
      <c r="A2157" s="7"/>
      <c r="B2157" s="26"/>
      <c r="C2157" s="26"/>
      <c r="D2157" s="12">
        <v>136066.47</v>
      </c>
      <c r="E2157" s="13" t="s">
        <v>2056</v>
      </c>
      <c r="F2157" s="27">
        <v>45153</v>
      </c>
      <c r="G2157" s="27">
        <v>44897</v>
      </c>
      <c r="H2157" s="14">
        <v>660416.85</v>
      </c>
      <c r="I2157" s="15">
        <v>30</v>
      </c>
      <c r="J2157" s="13" t="s">
        <v>334</v>
      </c>
      <c r="K2157" s="36">
        <f>D2157*VLOOKUP(L2157,Assumptions!$B$5:$C$11,2,FALSE)</f>
        <v>4667.0799209999996</v>
      </c>
      <c r="L2157" s="39" t="s">
        <v>4889</v>
      </c>
      <c r="M2157" s="46">
        <f>DATE(YEAR(F2157),MONTH(F2157),1)</f>
        <v>45139</v>
      </c>
      <c r="N2157" s="47" t="str">
        <f>IF(B2157="",N2156,B2157)</f>
        <v>Bellweather Wealth</v>
      </c>
    </row>
    <row r="2158" spans="1:14" ht="15.75" x14ac:dyDescent="0.5">
      <c r="A2158" s="7"/>
      <c r="B2158" s="26"/>
      <c r="C2158" s="26"/>
      <c r="D2158" s="12">
        <v>142829.96</v>
      </c>
      <c r="E2158" s="13" t="s">
        <v>2057</v>
      </c>
      <c r="F2158" s="27">
        <v>45153</v>
      </c>
      <c r="G2158" s="27">
        <v>44897</v>
      </c>
      <c r="H2158" s="14">
        <v>773296.84</v>
      </c>
      <c r="I2158" s="15">
        <v>30</v>
      </c>
      <c r="J2158" s="13" t="s">
        <v>322</v>
      </c>
      <c r="K2158" s="36">
        <f>D2158*VLOOKUP(L2158,Assumptions!$B$5:$C$11,2,FALSE)</f>
        <v>4899.0676279999989</v>
      </c>
      <c r="L2158" s="39" t="s">
        <v>4889</v>
      </c>
      <c r="M2158" s="46">
        <f>DATE(YEAR(F2158),MONTH(F2158),1)</f>
        <v>45139</v>
      </c>
      <c r="N2158" s="47" t="str">
        <f>IF(B2158="",N2157,B2158)</f>
        <v>Bellweather Wealth</v>
      </c>
    </row>
    <row r="2159" spans="1:14" ht="15.75" x14ac:dyDescent="0.5">
      <c r="A2159" s="7"/>
      <c r="B2159" s="26"/>
      <c r="C2159" s="26"/>
      <c r="D2159" s="12">
        <v>188096.66</v>
      </c>
      <c r="E2159" s="13" t="s">
        <v>2058</v>
      </c>
      <c r="F2159" s="27">
        <v>45153</v>
      </c>
      <c r="G2159" s="27">
        <v>44897</v>
      </c>
      <c r="H2159" s="14">
        <v>519411.61</v>
      </c>
      <c r="I2159" s="15">
        <v>30</v>
      </c>
      <c r="J2159" s="13" t="s">
        <v>335</v>
      </c>
      <c r="K2159" s="36">
        <f>D2159*VLOOKUP(L2159,Assumptions!$B$5:$C$11,2,FALSE)</f>
        <v>6451.7154379999993</v>
      </c>
      <c r="L2159" s="39" t="s">
        <v>4889</v>
      </c>
      <c r="M2159" s="46">
        <f>DATE(YEAR(F2159),MONTH(F2159),1)</f>
        <v>45139</v>
      </c>
      <c r="N2159" s="47" t="str">
        <f>IF(B2159="",N2158,B2159)</f>
        <v>Bellweather Wealth</v>
      </c>
    </row>
    <row r="2160" spans="1:14" ht="15.75" x14ac:dyDescent="0.5">
      <c r="A2160" s="7"/>
      <c r="B2160" s="26"/>
      <c r="C2160" s="26"/>
      <c r="D2160" s="12">
        <v>119516.49</v>
      </c>
      <c r="E2160" s="13" t="s">
        <v>2059</v>
      </c>
      <c r="F2160" s="27">
        <v>45153</v>
      </c>
      <c r="G2160" s="27">
        <v>44897</v>
      </c>
      <c r="H2160" s="14">
        <v>590873.64</v>
      </c>
      <c r="I2160" s="15">
        <v>30</v>
      </c>
      <c r="J2160" s="13" t="s">
        <v>331</v>
      </c>
      <c r="K2160" s="36">
        <f>D2160*VLOOKUP(L2160,Assumptions!$B$5:$C$11,2,FALSE)</f>
        <v>4099.4156069999999</v>
      </c>
      <c r="L2160" s="39" t="s">
        <v>4889</v>
      </c>
      <c r="M2160" s="46">
        <f>DATE(YEAR(F2160),MONTH(F2160),1)</f>
        <v>45139</v>
      </c>
      <c r="N2160" s="47" t="str">
        <f>IF(B2160="",N2159,B2160)</f>
        <v>Bellweather Wealth</v>
      </c>
    </row>
    <row r="2161" spans="1:14" ht="15.75" x14ac:dyDescent="0.5">
      <c r="A2161" s="7"/>
      <c r="B2161" s="26"/>
      <c r="C2161" s="26"/>
      <c r="D2161" s="12">
        <v>115884.37</v>
      </c>
      <c r="E2161" s="13" t="s">
        <v>2060</v>
      </c>
      <c r="F2161" s="27">
        <v>45153</v>
      </c>
      <c r="G2161" s="27">
        <v>44897</v>
      </c>
      <c r="H2161" s="14">
        <v>695591.82</v>
      </c>
      <c r="I2161" s="15">
        <v>30</v>
      </c>
      <c r="J2161" s="13" t="s">
        <v>305</v>
      </c>
      <c r="K2161" s="36">
        <f>D2161*VLOOKUP(L2161,Assumptions!$B$5:$C$11,2,FALSE)</f>
        <v>3974.8338909999993</v>
      </c>
      <c r="L2161" s="39" t="s">
        <v>4889</v>
      </c>
      <c r="M2161" s="46">
        <f>DATE(YEAR(F2161),MONTH(F2161),1)</f>
        <v>45139</v>
      </c>
      <c r="N2161" s="47" t="str">
        <f>IF(B2161="",N2160,B2161)</f>
        <v>Bellweather Wealth</v>
      </c>
    </row>
    <row r="2162" spans="1:14" ht="15.75" x14ac:dyDescent="0.5">
      <c r="A2162" s="7"/>
      <c r="B2162" s="26"/>
      <c r="C2162" s="26"/>
      <c r="D2162" s="12">
        <v>181039.93</v>
      </c>
      <c r="E2162" s="13" t="s">
        <v>2061</v>
      </c>
      <c r="F2162" s="27">
        <v>45153</v>
      </c>
      <c r="G2162" s="27">
        <v>44897</v>
      </c>
      <c r="H2162" s="14">
        <v>661899.66</v>
      </c>
      <c r="I2162" s="15">
        <v>30</v>
      </c>
      <c r="J2162" s="13" t="s">
        <v>301</v>
      </c>
      <c r="K2162" s="36">
        <f>D2162*VLOOKUP(L2162,Assumptions!$B$5:$C$11,2,FALSE)</f>
        <v>6209.6695989999989</v>
      </c>
      <c r="L2162" s="39" t="s">
        <v>4889</v>
      </c>
      <c r="M2162" s="46">
        <f>DATE(YEAR(F2162),MONTH(F2162),1)</f>
        <v>45139</v>
      </c>
      <c r="N2162" s="47" t="str">
        <f>IF(B2162="",N2161,B2162)</f>
        <v>Bellweather Wealth</v>
      </c>
    </row>
    <row r="2163" spans="1:14" ht="15.75" x14ac:dyDescent="0.5">
      <c r="A2163" s="7"/>
      <c r="B2163" s="26"/>
      <c r="C2163" s="26"/>
      <c r="D2163" s="12">
        <v>170985.47</v>
      </c>
      <c r="E2163" s="13" t="s">
        <v>2062</v>
      </c>
      <c r="F2163" s="27">
        <v>45153</v>
      </c>
      <c r="G2163" s="27">
        <v>44897</v>
      </c>
      <c r="H2163" s="14">
        <v>554329.71</v>
      </c>
      <c r="I2163" s="15">
        <v>3</v>
      </c>
      <c r="J2163" s="13" t="s">
        <v>307</v>
      </c>
      <c r="K2163" s="36">
        <f>D2163*VLOOKUP(L2163,Assumptions!$B$5:$C$11,2,FALSE)</f>
        <v>5864.8016209999996</v>
      </c>
      <c r="L2163" s="39" t="s">
        <v>4889</v>
      </c>
      <c r="M2163" s="46">
        <f>DATE(YEAR(F2163),MONTH(F2163),1)</f>
        <v>45139</v>
      </c>
      <c r="N2163" s="47" t="str">
        <f>IF(B2163="",N2162,B2163)</f>
        <v>Bellweather Wealth</v>
      </c>
    </row>
    <row r="2164" spans="1:14" ht="15.75" x14ac:dyDescent="0.5">
      <c r="A2164" s="7"/>
      <c r="B2164" s="26"/>
      <c r="C2164" s="26"/>
      <c r="D2164" s="12">
        <v>132409.24</v>
      </c>
      <c r="E2164" s="13" t="s">
        <v>2063</v>
      </c>
      <c r="F2164" s="27">
        <v>45153</v>
      </c>
      <c r="G2164" s="27">
        <v>44897</v>
      </c>
      <c r="H2164" s="14">
        <v>800452.39</v>
      </c>
      <c r="I2164" s="15">
        <v>1</v>
      </c>
      <c r="J2164" s="13" t="s">
        <v>311</v>
      </c>
      <c r="K2164" s="36">
        <f>D2164*VLOOKUP(L2164,Assumptions!$B$5:$C$11,2,FALSE)</f>
        <v>4541.6369319999994</v>
      </c>
      <c r="L2164" s="39" t="s">
        <v>4889</v>
      </c>
      <c r="M2164" s="46">
        <f>DATE(YEAR(F2164),MONTH(F2164),1)</f>
        <v>45139</v>
      </c>
      <c r="N2164" s="47" t="str">
        <f>IF(B2164="",N2163,B2164)</f>
        <v>Bellweather Wealth</v>
      </c>
    </row>
    <row r="2165" spans="1:14" ht="15.75" x14ac:dyDescent="0.5">
      <c r="A2165" s="7"/>
      <c r="B2165" s="26"/>
      <c r="C2165" s="26"/>
      <c r="D2165" s="12">
        <v>163138.21</v>
      </c>
      <c r="E2165" s="13" t="s">
        <v>2064</v>
      </c>
      <c r="F2165" s="27">
        <v>45153</v>
      </c>
      <c r="G2165" s="27">
        <v>44897</v>
      </c>
      <c r="H2165" s="14">
        <v>655110.69999999995</v>
      </c>
      <c r="I2165" s="15">
        <v>1</v>
      </c>
      <c r="J2165" s="13" t="s">
        <v>318</v>
      </c>
      <c r="K2165" s="36">
        <f>D2165*VLOOKUP(L2165,Assumptions!$B$5:$C$11,2,FALSE)</f>
        <v>5595.6406029999989</v>
      </c>
      <c r="L2165" s="39" t="s">
        <v>4889</v>
      </c>
      <c r="M2165" s="46">
        <f>DATE(YEAR(F2165),MONTH(F2165),1)</f>
        <v>45139</v>
      </c>
      <c r="N2165" s="47" t="str">
        <f>IF(B2165="",N2164,B2165)</f>
        <v>Bellweather Wealth</v>
      </c>
    </row>
    <row r="2166" spans="1:14" ht="15.75" x14ac:dyDescent="0.5">
      <c r="A2166" s="7"/>
      <c r="B2166" s="26"/>
      <c r="C2166" s="26"/>
      <c r="D2166" s="12">
        <v>174885.26</v>
      </c>
      <c r="E2166" s="13" t="s">
        <v>2065</v>
      </c>
      <c r="F2166" s="27">
        <v>45153</v>
      </c>
      <c r="G2166" s="27">
        <v>44897</v>
      </c>
      <c r="H2166" s="14">
        <v>559883.26</v>
      </c>
      <c r="I2166" s="15">
        <v>1</v>
      </c>
      <c r="J2166" s="13" t="s">
        <v>309</v>
      </c>
      <c r="K2166" s="36">
        <f>D2166*VLOOKUP(L2166,Assumptions!$B$5:$C$11,2,FALSE)</f>
        <v>5998.5644179999999</v>
      </c>
      <c r="L2166" s="39" t="s">
        <v>4889</v>
      </c>
      <c r="M2166" s="46">
        <f>DATE(YEAR(F2166),MONTH(F2166),1)</f>
        <v>45139</v>
      </c>
      <c r="N2166" s="47" t="str">
        <f>IF(B2166="",N2165,B2166)</f>
        <v>Bellweather Wealth</v>
      </c>
    </row>
    <row r="2167" spans="1:14" ht="15.75" x14ac:dyDescent="0.5">
      <c r="A2167" s="7"/>
      <c r="B2167" s="26"/>
      <c r="C2167" s="26"/>
      <c r="D2167" s="12">
        <v>157321.76</v>
      </c>
      <c r="E2167" s="13" t="s">
        <v>2066</v>
      </c>
      <c r="F2167" s="27">
        <v>45153</v>
      </c>
      <c r="G2167" s="27">
        <v>44897</v>
      </c>
      <c r="H2167" s="14">
        <v>537803.56999999995</v>
      </c>
      <c r="I2167" s="15">
        <v>1</v>
      </c>
      <c r="J2167" s="13" t="s">
        <v>310</v>
      </c>
      <c r="K2167" s="36">
        <f>D2167*VLOOKUP(L2167,Assumptions!$B$5:$C$11,2,FALSE)</f>
        <v>5396.1363679999995</v>
      </c>
      <c r="L2167" s="39" t="s">
        <v>4889</v>
      </c>
      <c r="M2167" s="46">
        <f>DATE(YEAR(F2167),MONTH(F2167),1)</f>
        <v>45139</v>
      </c>
      <c r="N2167" s="47" t="str">
        <f>IF(B2167="",N2166,B2167)</f>
        <v>Bellweather Wealth</v>
      </c>
    </row>
    <row r="2168" spans="1:14" ht="15.75" x14ac:dyDescent="0.5">
      <c r="A2168" s="7"/>
      <c r="B2168" s="26"/>
      <c r="C2168" s="26"/>
      <c r="D2168" s="12">
        <v>152432.95000000001</v>
      </c>
      <c r="E2168" s="13" t="s">
        <v>2067</v>
      </c>
      <c r="F2168" s="27">
        <v>45153</v>
      </c>
      <c r="G2168" s="27">
        <v>44897</v>
      </c>
      <c r="H2168" s="14">
        <v>769430.88</v>
      </c>
      <c r="I2168" s="15">
        <v>30</v>
      </c>
      <c r="J2168" s="13" t="s">
        <v>319</v>
      </c>
      <c r="K2168" s="36">
        <f>D2168*VLOOKUP(L2168,Assumptions!$B$5:$C$11,2,FALSE)</f>
        <v>5228.4501849999997</v>
      </c>
      <c r="L2168" s="39" t="s">
        <v>4889</v>
      </c>
      <c r="M2168" s="46">
        <f>DATE(YEAR(F2168),MONTH(F2168),1)</f>
        <v>45139</v>
      </c>
      <c r="N2168" s="47" t="str">
        <f>IF(B2168="",N2167,B2168)</f>
        <v>Bellweather Wealth</v>
      </c>
    </row>
    <row r="2169" spans="1:14" ht="15.75" x14ac:dyDescent="0.5">
      <c r="A2169" s="7"/>
      <c r="B2169" s="26"/>
      <c r="C2169" s="26"/>
      <c r="D2169" s="12">
        <v>124881.89</v>
      </c>
      <c r="E2169" s="13" t="s">
        <v>2068</v>
      </c>
      <c r="F2169" s="27">
        <v>45153</v>
      </c>
      <c r="G2169" s="27">
        <v>44897</v>
      </c>
      <c r="H2169" s="14">
        <v>515511.73</v>
      </c>
      <c r="I2169" s="15">
        <v>1</v>
      </c>
      <c r="J2169" s="13" t="s">
        <v>312</v>
      </c>
      <c r="K2169" s="36">
        <f>D2169*VLOOKUP(L2169,Assumptions!$B$5:$C$11,2,FALSE)</f>
        <v>4283.4488269999993</v>
      </c>
      <c r="L2169" s="39" t="s">
        <v>4889</v>
      </c>
      <c r="M2169" s="46">
        <f>DATE(YEAR(F2169),MONTH(F2169),1)</f>
        <v>45139</v>
      </c>
      <c r="N2169" s="47" t="str">
        <f>IF(B2169="",N2168,B2169)</f>
        <v>Bellweather Wealth</v>
      </c>
    </row>
    <row r="2170" spans="1:14" ht="15.75" x14ac:dyDescent="0.5">
      <c r="A2170" s="7"/>
      <c r="B2170" s="26"/>
      <c r="C2170" s="26"/>
      <c r="D2170" s="12">
        <v>10155.07</v>
      </c>
      <c r="E2170" s="13" t="s">
        <v>2069</v>
      </c>
      <c r="F2170" s="27">
        <v>45055</v>
      </c>
      <c r="G2170" s="27">
        <v>45016</v>
      </c>
      <c r="H2170" s="14">
        <v>853503.59</v>
      </c>
      <c r="I2170" s="15">
        <v>1</v>
      </c>
      <c r="J2170" s="13" t="s">
        <v>304</v>
      </c>
      <c r="K2170" s="36">
        <f>D2170*VLOOKUP(L2170,Assumptions!$B$5:$C$11,2,FALSE)</f>
        <v>348.31890099999998</v>
      </c>
      <c r="L2170" s="39" t="s">
        <v>4889</v>
      </c>
      <c r="M2170" s="46">
        <f>DATE(YEAR(F2170),MONTH(F2170),1)</f>
        <v>45047</v>
      </c>
      <c r="N2170" s="47" t="str">
        <f>IF(B2170="",N2169,B2170)</f>
        <v>Bellweather Wealth</v>
      </c>
    </row>
    <row r="2171" spans="1:14" ht="15.75" x14ac:dyDescent="0.5">
      <c r="A2171" s="7"/>
      <c r="B2171" s="26"/>
      <c r="C2171" s="26"/>
      <c r="D2171" s="12">
        <v>9494.0499999999993</v>
      </c>
      <c r="E2171" s="13" t="s">
        <v>2070</v>
      </c>
      <c r="F2171" s="27">
        <v>45055</v>
      </c>
      <c r="G2171" s="27">
        <v>45016</v>
      </c>
      <c r="H2171" s="14">
        <v>643167.84</v>
      </c>
      <c r="I2171" s="15">
        <v>2</v>
      </c>
      <c r="J2171" s="13" t="s">
        <v>307</v>
      </c>
      <c r="K2171" s="36">
        <f>D2171*VLOOKUP(L2171,Assumptions!$B$5:$C$11,2,FALSE)</f>
        <v>325.64591499999995</v>
      </c>
      <c r="L2171" s="39" t="s">
        <v>4889</v>
      </c>
      <c r="M2171" s="46">
        <f>DATE(YEAR(F2171),MONTH(F2171),1)</f>
        <v>45047</v>
      </c>
      <c r="N2171" s="47" t="str">
        <f>IF(B2171="",N2170,B2171)</f>
        <v>Bellweather Wealth</v>
      </c>
    </row>
    <row r="2172" spans="1:14" ht="15.75" x14ac:dyDescent="0.5">
      <c r="A2172" s="7"/>
      <c r="B2172" s="26"/>
      <c r="C2172" s="26"/>
      <c r="D2172" s="12">
        <v>7332.02</v>
      </c>
      <c r="E2172" s="13" t="s">
        <v>2071</v>
      </c>
      <c r="F2172" s="27">
        <v>45055</v>
      </c>
      <c r="G2172" s="27">
        <v>45016</v>
      </c>
      <c r="H2172" s="14">
        <v>833381.61</v>
      </c>
      <c r="I2172" s="15">
        <v>7</v>
      </c>
      <c r="J2172" s="13" t="s">
        <v>305</v>
      </c>
      <c r="K2172" s="36">
        <f>D2172*VLOOKUP(L2172,Assumptions!$B$5:$C$11,2,FALSE)</f>
        <v>251.48828599999999</v>
      </c>
      <c r="L2172" s="39" t="s">
        <v>4889</v>
      </c>
      <c r="M2172" s="46">
        <f>DATE(YEAR(F2172),MONTH(F2172),1)</f>
        <v>45047</v>
      </c>
      <c r="N2172" s="47" t="str">
        <f>IF(B2172="",N2171,B2172)</f>
        <v>Bellweather Wealth</v>
      </c>
    </row>
    <row r="2173" spans="1:14" ht="15.75" x14ac:dyDescent="0.5">
      <c r="A2173" s="7"/>
      <c r="B2173" s="26"/>
      <c r="C2173" s="26"/>
      <c r="D2173" s="12">
        <v>230720.18</v>
      </c>
      <c r="E2173" s="13" t="s">
        <v>2072</v>
      </c>
      <c r="F2173" s="27">
        <v>45483</v>
      </c>
      <c r="G2173" s="27">
        <v>45232</v>
      </c>
      <c r="H2173" s="14">
        <v>696887.86</v>
      </c>
      <c r="I2173" s="15">
        <v>18</v>
      </c>
      <c r="J2173" s="13" t="s">
        <v>300</v>
      </c>
      <c r="K2173" s="36">
        <f>D2173*VLOOKUP(L2173,Assumptions!$B$5:$C$11,2,FALSE)</f>
        <v>7913.7021739999991</v>
      </c>
      <c r="L2173" s="39" t="s">
        <v>4889</v>
      </c>
      <c r="M2173" s="46">
        <f>DATE(YEAR(F2173),MONTH(F2173),1)</f>
        <v>45474</v>
      </c>
      <c r="N2173" s="47" t="str">
        <f>IF(B2173="",N2172,B2173)</f>
        <v>Bellweather Wealth</v>
      </c>
    </row>
    <row r="2174" spans="1:14" ht="15.75" x14ac:dyDescent="0.5">
      <c r="A2174" s="7"/>
      <c r="B2174" s="26"/>
      <c r="C2174" s="26"/>
      <c r="D2174" s="12">
        <v>167748.15</v>
      </c>
      <c r="E2174" s="13" t="s">
        <v>2073</v>
      </c>
      <c r="F2174" s="27">
        <v>45483</v>
      </c>
      <c r="G2174" s="27">
        <v>45232</v>
      </c>
      <c r="H2174" s="14">
        <v>675492.8</v>
      </c>
      <c r="I2174" s="15">
        <v>18</v>
      </c>
      <c r="J2174" s="13" t="s">
        <v>330</v>
      </c>
      <c r="K2174" s="36">
        <f>D2174*VLOOKUP(L2174,Assumptions!$B$5:$C$11,2,FALSE)</f>
        <v>5753.7615449999994</v>
      </c>
      <c r="L2174" s="39" t="s">
        <v>4889</v>
      </c>
      <c r="M2174" s="46">
        <f>DATE(YEAR(F2174),MONTH(F2174),1)</f>
        <v>45474</v>
      </c>
      <c r="N2174" s="47" t="str">
        <f>IF(B2174="",N2173,B2174)</f>
        <v>Bellweather Wealth</v>
      </c>
    </row>
    <row r="2175" spans="1:14" ht="15.75" x14ac:dyDescent="0.5">
      <c r="A2175" s="7"/>
      <c r="B2175" s="26"/>
      <c r="C2175" s="26"/>
      <c r="D2175" s="12">
        <v>236936.51</v>
      </c>
      <c r="E2175" s="13" t="s">
        <v>2074</v>
      </c>
      <c r="F2175" s="27">
        <v>45483</v>
      </c>
      <c r="G2175" s="27">
        <v>45232</v>
      </c>
      <c r="H2175" s="14">
        <v>587545.99</v>
      </c>
      <c r="I2175" s="15">
        <v>103</v>
      </c>
      <c r="J2175" s="13" t="s">
        <v>301</v>
      </c>
      <c r="K2175" s="36">
        <f>D2175*VLOOKUP(L2175,Assumptions!$B$5:$C$11,2,FALSE)</f>
        <v>8126.9222929999996</v>
      </c>
      <c r="L2175" s="39" t="s">
        <v>4889</v>
      </c>
      <c r="M2175" s="46">
        <f>DATE(YEAR(F2175),MONTH(F2175),1)</f>
        <v>45474</v>
      </c>
      <c r="N2175" s="47" t="str">
        <f>IF(B2175="",N2174,B2175)</f>
        <v>Bellweather Wealth</v>
      </c>
    </row>
    <row r="2176" spans="1:14" ht="15.75" x14ac:dyDescent="0.5">
      <c r="A2176" s="7"/>
      <c r="B2176" s="26"/>
      <c r="C2176" s="26"/>
      <c r="D2176" s="12">
        <v>202757.7</v>
      </c>
      <c r="E2176" s="13" t="s">
        <v>2075</v>
      </c>
      <c r="F2176" s="27">
        <v>45483</v>
      </c>
      <c r="G2176" s="27">
        <v>45232</v>
      </c>
      <c r="H2176" s="14">
        <v>720074.86</v>
      </c>
      <c r="I2176" s="15">
        <v>103</v>
      </c>
      <c r="J2176" s="13" t="s">
        <v>321</v>
      </c>
      <c r="K2176" s="36">
        <f>D2176*VLOOKUP(L2176,Assumptions!$B$5:$C$11,2,FALSE)</f>
        <v>6954.5891099999999</v>
      </c>
      <c r="L2176" s="39" t="s">
        <v>4889</v>
      </c>
      <c r="M2176" s="46">
        <f>DATE(YEAR(F2176),MONTH(F2176),1)</f>
        <v>45474</v>
      </c>
      <c r="N2176" s="47" t="str">
        <f>IF(B2176="",N2175,B2176)</f>
        <v>Bellweather Wealth</v>
      </c>
    </row>
    <row r="2177" spans="1:14" ht="15.75" x14ac:dyDescent="0.5">
      <c r="A2177" s="7"/>
      <c r="B2177" s="26"/>
      <c r="C2177" s="26"/>
      <c r="D2177" s="12">
        <v>212898.93</v>
      </c>
      <c r="E2177" s="13" t="s">
        <v>2076</v>
      </c>
      <c r="F2177" s="27">
        <v>45483</v>
      </c>
      <c r="G2177" s="27">
        <v>45232</v>
      </c>
      <c r="H2177" s="14">
        <v>557797.03</v>
      </c>
      <c r="I2177" s="15">
        <v>103</v>
      </c>
      <c r="J2177" s="13" t="s">
        <v>319</v>
      </c>
      <c r="K2177" s="36">
        <f>D2177*VLOOKUP(L2177,Assumptions!$B$5:$C$11,2,FALSE)</f>
        <v>7302.4332989999994</v>
      </c>
      <c r="L2177" s="39" t="s">
        <v>4889</v>
      </c>
      <c r="M2177" s="46">
        <f>DATE(YEAR(F2177),MONTH(F2177),1)</f>
        <v>45474</v>
      </c>
      <c r="N2177" s="47" t="str">
        <f>IF(B2177="",N2176,B2177)</f>
        <v>Bellweather Wealth</v>
      </c>
    </row>
    <row r="2178" spans="1:14" ht="15.75" x14ac:dyDescent="0.5">
      <c r="A2178" s="7"/>
      <c r="B2178" s="26"/>
      <c r="C2178" s="26"/>
      <c r="D2178" s="12">
        <v>183371.99</v>
      </c>
      <c r="E2178" s="13" t="s">
        <v>2077</v>
      </c>
      <c r="F2178" s="27">
        <v>45483</v>
      </c>
      <c r="G2178" s="27">
        <v>45232</v>
      </c>
      <c r="H2178" s="14">
        <v>518506.98</v>
      </c>
      <c r="I2178" s="15">
        <v>101</v>
      </c>
      <c r="J2178" s="13" t="s">
        <v>331</v>
      </c>
      <c r="K2178" s="36">
        <f>D2178*VLOOKUP(L2178,Assumptions!$B$5:$C$11,2,FALSE)</f>
        <v>6289.6592569999993</v>
      </c>
      <c r="L2178" s="39" t="s">
        <v>4889</v>
      </c>
      <c r="M2178" s="46">
        <f>DATE(YEAR(F2178),MONTH(F2178),1)</f>
        <v>45474</v>
      </c>
      <c r="N2178" s="47" t="str">
        <f>IF(B2178="",N2177,B2178)</f>
        <v>Bellweather Wealth</v>
      </c>
    </row>
    <row r="2179" spans="1:14" ht="15.75" x14ac:dyDescent="0.5">
      <c r="A2179" s="7"/>
      <c r="B2179" s="26"/>
      <c r="C2179" s="26"/>
      <c r="D2179" s="12">
        <v>174674.95</v>
      </c>
      <c r="E2179" s="13" t="s">
        <v>2078</v>
      </c>
      <c r="F2179" s="27">
        <v>45483</v>
      </c>
      <c r="G2179" s="27">
        <v>45232</v>
      </c>
      <c r="H2179" s="14">
        <v>762236.68</v>
      </c>
      <c r="I2179" s="15">
        <v>103</v>
      </c>
      <c r="J2179" s="13" t="s">
        <v>305</v>
      </c>
      <c r="K2179" s="36">
        <f>D2179*VLOOKUP(L2179,Assumptions!$B$5:$C$11,2,FALSE)</f>
        <v>5991.3507849999996</v>
      </c>
      <c r="L2179" s="39" t="s">
        <v>4889</v>
      </c>
      <c r="M2179" s="46">
        <f>DATE(YEAR(F2179),MONTH(F2179),1)</f>
        <v>45474</v>
      </c>
      <c r="N2179" s="47" t="str">
        <f>IF(B2179="",N2178,B2179)</f>
        <v>Bellweather Wealth</v>
      </c>
    </row>
    <row r="2180" spans="1:14" ht="15.75" x14ac:dyDescent="0.5">
      <c r="A2180" s="7"/>
      <c r="B2180" s="26"/>
      <c r="C2180" s="26"/>
      <c r="D2180" s="12">
        <v>179003.41</v>
      </c>
      <c r="E2180" s="13" t="s">
        <v>2079</v>
      </c>
      <c r="F2180" s="27">
        <v>45483</v>
      </c>
      <c r="G2180" s="27">
        <v>45232</v>
      </c>
      <c r="H2180" s="14">
        <v>771845.82</v>
      </c>
      <c r="I2180" s="15">
        <v>1</v>
      </c>
      <c r="J2180" s="13" t="s">
        <v>312</v>
      </c>
      <c r="K2180" s="36">
        <f>D2180*VLOOKUP(L2180,Assumptions!$B$5:$C$11,2,FALSE)</f>
        <v>6139.8169629999993</v>
      </c>
      <c r="L2180" s="39" t="s">
        <v>4889</v>
      </c>
      <c r="M2180" s="46">
        <f>DATE(YEAR(F2180),MONTH(F2180),1)</f>
        <v>45474</v>
      </c>
      <c r="N2180" s="47" t="str">
        <f>IF(B2180="",N2179,B2180)</f>
        <v>Bellweather Wealth</v>
      </c>
    </row>
    <row r="2181" spans="1:14" ht="15.75" x14ac:dyDescent="0.5">
      <c r="A2181" s="7"/>
      <c r="B2181" s="26"/>
      <c r="C2181" s="26"/>
      <c r="D2181" s="12">
        <v>215821.27</v>
      </c>
      <c r="E2181" s="13" t="s">
        <v>2080</v>
      </c>
      <c r="F2181" s="27">
        <v>45483</v>
      </c>
      <c r="G2181" s="27">
        <v>45232</v>
      </c>
      <c r="H2181" s="14">
        <v>693835.65</v>
      </c>
      <c r="I2181" s="15">
        <v>2</v>
      </c>
      <c r="J2181" s="13" t="s">
        <v>307</v>
      </c>
      <c r="K2181" s="36">
        <f>D2181*VLOOKUP(L2181,Assumptions!$B$5:$C$11,2,FALSE)</f>
        <v>7402.6695609999988</v>
      </c>
      <c r="L2181" s="39" t="s">
        <v>4889</v>
      </c>
      <c r="M2181" s="46">
        <f>DATE(YEAR(F2181),MONTH(F2181),1)</f>
        <v>45474</v>
      </c>
      <c r="N2181" s="47" t="str">
        <f>IF(B2181="",N2180,B2181)</f>
        <v>Bellweather Wealth</v>
      </c>
    </row>
    <row r="2182" spans="1:14" ht="15.75" x14ac:dyDescent="0.5">
      <c r="A2182" s="7"/>
      <c r="B2182" s="26"/>
      <c r="C2182" s="26"/>
      <c r="D2182" s="12">
        <v>251701.2</v>
      </c>
      <c r="E2182" s="13" t="s">
        <v>2081</v>
      </c>
      <c r="F2182" s="27">
        <v>45483</v>
      </c>
      <c r="G2182" s="27">
        <v>45232</v>
      </c>
      <c r="H2182" s="14">
        <v>522590.16</v>
      </c>
      <c r="I2182" s="15">
        <v>1</v>
      </c>
      <c r="J2182" s="13" t="s">
        <v>304</v>
      </c>
      <c r="K2182" s="36">
        <f>D2182*VLOOKUP(L2182,Assumptions!$B$5:$C$11,2,FALSE)</f>
        <v>8633.3511600000002</v>
      </c>
      <c r="L2182" s="39" t="s">
        <v>4889</v>
      </c>
      <c r="M2182" s="46">
        <f>DATE(YEAR(F2182),MONTH(F2182),1)</f>
        <v>45474</v>
      </c>
      <c r="N2182" s="47" t="str">
        <f>IF(B2182="",N2181,B2182)</f>
        <v>Bellweather Wealth</v>
      </c>
    </row>
    <row r="2183" spans="1:14" ht="15.75" x14ac:dyDescent="0.5">
      <c r="A2183" s="7"/>
      <c r="B2183" s="26"/>
      <c r="C2183" s="26"/>
      <c r="D2183" s="12">
        <v>47107.46</v>
      </c>
      <c r="E2183" s="13" t="s">
        <v>2082</v>
      </c>
      <c r="F2183" s="27">
        <v>45447</v>
      </c>
      <c r="G2183" s="27">
        <v>45232</v>
      </c>
      <c r="H2183" s="14">
        <v>805545.54</v>
      </c>
      <c r="I2183" s="15">
        <v>4</v>
      </c>
      <c r="J2183" s="13" t="s">
        <v>300</v>
      </c>
      <c r="K2183" s="36">
        <f>D2183*VLOOKUP(L2183,Assumptions!$B$5:$C$11,2,FALSE)</f>
        <v>1615.7858779999999</v>
      </c>
      <c r="L2183" s="39" t="s">
        <v>4889</v>
      </c>
      <c r="M2183" s="46">
        <f>DATE(YEAR(F2183),MONTH(F2183),1)</f>
        <v>45444</v>
      </c>
      <c r="N2183" s="47" t="str">
        <f>IF(B2183="",N2182,B2183)</f>
        <v>Bellweather Wealth</v>
      </c>
    </row>
    <row r="2184" spans="1:14" ht="15.75" x14ac:dyDescent="0.5">
      <c r="A2184" s="7"/>
      <c r="B2184" s="26"/>
      <c r="C2184" s="26"/>
      <c r="D2184" s="12">
        <v>41806.86</v>
      </c>
      <c r="E2184" s="13" t="s">
        <v>2083</v>
      </c>
      <c r="F2184" s="27">
        <v>45447</v>
      </c>
      <c r="G2184" s="27">
        <v>45232</v>
      </c>
      <c r="H2184" s="14">
        <v>537449.68000000005</v>
      </c>
      <c r="I2184" s="15">
        <v>8</v>
      </c>
      <c r="J2184" s="13" t="s">
        <v>330</v>
      </c>
      <c r="K2184" s="36">
        <f>D2184*VLOOKUP(L2184,Assumptions!$B$5:$C$11,2,FALSE)</f>
        <v>1433.9752979999998</v>
      </c>
      <c r="L2184" s="39" t="s">
        <v>4889</v>
      </c>
      <c r="M2184" s="46">
        <f>DATE(YEAR(F2184),MONTH(F2184),1)</f>
        <v>45444</v>
      </c>
      <c r="N2184" s="47" t="str">
        <f>IF(B2184="",N2183,B2184)</f>
        <v>Bellweather Wealth</v>
      </c>
    </row>
    <row r="2185" spans="1:14" ht="15.75" x14ac:dyDescent="0.5">
      <c r="A2185" s="7"/>
      <c r="B2185" s="26"/>
      <c r="C2185" s="26"/>
      <c r="D2185" s="12">
        <v>51862.95</v>
      </c>
      <c r="E2185" s="13" t="s">
        <v>2084</v>
      </c>
      <c r="F2185" s="27">
        <v>45447</v>
      </c>
      <c r="G2185" s="27">
        <v>45232</v>
      </c>
      <c r="H2185" s="14">
        <v>541195.77</v>
      </c>
      <c r="I2185" s="15">
        <v>113</v>
      </c>
      <c r="J2185" s="13" t="s">
        <v>305</v>
      </c>
      <c r="K2185" s="36">
        <f>D2185*VLOOKUP(L2185,Assumptions!$B$5:$C$11,2,FALSE)</f>
        <v>1778.8991849999998</v>
      </c>
      <c r="L2185" s="39" t="s">
        <v>4889</v>
      </c>
      <c r="M2185" s="46">
        <f>DATE(YEAR(F2185),MONTH(F2185),1)</f>
        <v>45444</v>
      </c>
      <c r="N2185" s="47" t="str">
        <f>IF(B2185="",N2184,B2185)</f>
        <v>Bellweather Wealth</v>
      </c>
    </row>
    <row r="2186" spans="1:14" ht="15.75" x14ac:dyDescent="0.5">
      <c r="A2186" s="7"/>
      <c r="B2186" s="26"/>
      <c r="C2186" s="26"/>
      <c r="D2186" s="12">
        <v>34423.25</v>
      </c>
      <c r="E2186" s="13" t="s">
        <v>2085</v>
      </c>
      <c r="F2186" s="27">
        <v>45447</v>
      </c>
      <c r="G2186" s="27">
        <v>45232</v>
      </c>
      <c r="H2186" s="14">
        <v>508363.77</v>
      </c>
      <c r="I2186" s="15">
        <v>113</v>
      </c>
      <c r="J2186" s="13" t="s">
        <v>328</v>
      </c>
      <c r="K2186" s="36">
        <f>D2186*VLOOKUP(L2186,Assumptions!$B$5:$C$11,2,FALSE)</f>
        <v>1180.7174749999999</v>
      </c>
      <c r="L2186" s="39" t="s">
        <v>4889</v>
      </c>
      <c r="M2186" s="46">
        <f>DATE(YEAR(F2186),MONTH(F2186),1)</f>
        <v>45444</v>
      </c>
      <c r="N2186" s="47" t="str">
        <f>IF(B2186="",N2185,B2186)</f>
        <v>Bellweather Wealth</v>
      </c>
    </row>
    <row r="2187" spans="1:14" ht="15.75" x14ac:dyDescent="0.5">
      <c r="A2187" s="7"/>
      <c r="B2187" s="26"/>
      <c r="C2187" s="26"/>
      <c r="D2187" s="12">
        <v>53335.88</v>
      </c>
      <c r="E2187" s="13" t="s">
        <v>2086</v>
      </c>
      <c r="F2187" s="27">
        <v>45447</v>
      </c>
      <c r="G2187" s="27">
        <v>45232</v>
      </c>
      <c r="H2187" s="14">
        <v>676365.88</v>
      </c>
      <c r="I2187" s="15">
        <v>113</v>
      </c>
      <c r="J2187" s="13" t="s">
        <v>322</v>
      </c>
      <c r="K2187" s="36">
        <f>D2187*VLOOKUP(L2187,Assumptions!$B$5:$C$11,2,FALSE)</f>
        <v>1829.4206839999997</v>
      </c>
      <c r="L2187" s="39" t="s">
        <v>4889</v>
      </c>
      <c r="M2187" s="46">
        <f>DATE(YEAR(F2187),MONTH(F2187),1)</f>
        <v>45444</v>
      </c>
      <c r="N2187" s="47" t="str">
        <f>IF(B2187="",N2186,B2187)</f>
        <v>Bellweather Wealth</v>
      </c>
    </row>
    <row r="2188" spans="1:14" ht="15.75" x14ac:dyDescent="0.5">
      <c r="A2188" s="7"/>
      <c r="B2188" s="26"/>
      <c r="C2188" s="26"/>
      <c r="D2188" s="12">
        <v>40816.769999999997</v>
      </c>
      <c r="E2188" s="13" t="s">
        <v>2087</v>
      </c>
      <c r="F2188" s="27">
        <v>45447</v>
      </c>
      <c r="G2188" s="27">
        <v>45232</v>
      </c>
      <c r="H2188" s="14">
        <v>709730.04</v>
      </c>
      <c r="I2188" s="15">
        <v>113</v>
      </c>
      <c r="J2188" s="13" t="s">
        <v>333</v>
      </c>
      <c r="K2188" s="36">
        <f>D2188*VLOOKUP(L2188,Assumptions!$B$5:$C$11,2,FALSE)</f>
        <v>1400.0152109999997</v>
      </c>
      <c r="L2188" s="39" t="s">
        <v>4889</v>
      </c>
      <c r="M2188" s="46">
        <f>DATE(YEAR(F2188),MONTH(F2188),1)</f>
        <v>45444</v>
      </c>
      <c r="N2188" s="47" t="str">
        <f>IF(B2188="",N2187,B2188)</f>
        <v>Bellweather Wealth</v>
      </c>
    </row>
    <row r="2189" spans="1:14" ht="15.75" x14ac:dyDescent="0.5">
      <c r="A2189" s="7"/>
      <c r="B2189" s="26"/>
      <c r="C2189" s="26"/>
      <c r="D2189" s="12">
        <v>34238.86</v>
      </c>
      <c r="E2189" s="13" t="s">
        <v>2088</v>
      </c>
      <c r="F2189" s="27">
        <v>45447</v>
      </c>
      <c r="G2189" s="27">
        <v>45232</v>
      </c>
      <c r="H2189" s="14">
        <v>831271.13</v>
      </c>
      <c r="I2189" s="15">
        <v>113</v>
      </c>
      <c r="J2189" s="13" t="s">
        <v>336</v>
      </c>
      <c r="K2189" s="36">
        <f>D2189*VLOOKUP(L2189,Assumptions!$B$5:$C$11,2,FALSE)</f>
        <v>1174.3928979999998</v>
      </c>
      <c r="L2189" s="39" t="s">
        <v>4889</v>
      </c>
      <c r="M2189" s="46">
        <f>DATE(YEAR(F2189),MONTH(F2189),1)</f>
        <v>45444</v>
      </c>
      <c r="N2189" s="47" t="str">
        <f>IF(B2189="",N2188,B2189)</f>
        <v>Bellweather Wealth</v>
      </c>
    </row>
    <row r="2190" spans="1:14" ht="15.75" x14ac:dyDescent="0.5">
      <c r="A2190" s="7"/>
      <c r="B2190" s="26"/>
      <c r="C2190" s="26"/>
      <c r="D2190" s="12">
        <v>49325.32</v>
      </c>
      <c r="E2190" s="13" t="s">
        <v>2089</v>
      </c>
      <c r="F2190" s="27">
        <v>45447</v>
      </c>
      <c r="G2190" s="27">
        <v>45232</v>
      </c>
      <c r="H2190" s="14">
        <v>810018.13</v>
      </c>
      <c r="I2190" s="15">
        <v>1</v>
      </c>
      <c r="J2190" s="13" t="s">
        <v>312</v>
      </c>
      <c r="K2190" s="36">
        <f>D2190*VLOOKUP(L2190,Assumptions!$B$5:$C$11,2,FALSE)</f>
        <v>1691.8584759999999</v>
      </c>
      <c r="L2190" s="39" t="s">
        <v>4889</v>
      </c>
      <c r="M2190" s="46">
        <f>DATE(YEAR(F2190),MONTH(F2190),1)</f>
        <v>45444</v>
      </c>
      <c r="N2190" s="47" t="str">
        <f>IF(B2190="",N2189,B2190)</f>
        <v>Bellweather Wealth</v>
      </c>
    </row>
    <row r="2191" spans="1:14" ht="15.75" x14ac:dyDescent="0.5">
      <c r="A2191" s="7"/>
      <c r="B2191" s="26"/>
      <c r="C2191" s="26"/>
      <c r="D2191" s="12">
        <v>29040.82</v>
      </c>
      <c r="E2191" s="13" t="s">
        <v>2082</v>
      </c>
      <c r="F2191" s="27">
        <v>45447</v>
      </c>
      <c r="G2191" s="27">
        <v>45232</v>
      </c>
      <c r="H2191" s="14">
        <v>735421.26</v>
      </c>
      <c r="I2191" s="15">
        <v>4</v>
      </c>
      <c r="J2191" s="13" t="s">
        <v>300</v>
      </c>
      <c r="K2191" s="36">
        <f>D2191*VLOOKUP(L2191,Assumptions!$B$5:$C$11,2,FALSE)</f>
        <v>996.10012599999993</v>
      </c>
      <c r="L2191" s="39" t="s">
        <v>4889</v>
      </c>
      <c r="M2191" s="46">
        <f>DATE(YEAR(F2191),MONTH(F2191),1)</f>
        <v>45444</v>
      </c>
      <c r="N2191" s="47" t="str">
        <f>IF(B2191="",N2190,B2191)</f>
        <v>Bellweather Wealth</v>
      </c>
    </row>
    <row r="2192" spans="1:14" ht="15.75" x14ac:dyDescent="0.5">
      <c r="A2192" s="7"/>
      <c r="B2192" s="26"/>
      <c r="C2192" s="26"/>
      <c r="D2192" s="12">
        <v>38825.97</v>
      </c>
      <c r="E2192" s="13" t="s">
        <v>2084</v>
      </c>
      <c r="F2192" s="27">
        <v>45447</v>
      </c>
      <c r="G2192" s="27">
        <v>45232</v>
      </c>
      <c r="H2192" s="14">
        <v>659386.47</v>
      </c>
      <c r="I2192" s="15">
        <v>39</v>
      </c>
      <c r="J2192" s="13" t="s">
        <v>305</v>
      </c>
      <c r="K2192" s="36">
        <f>D2192*VLOOKUP(L2192,Assumptions!$B$5:$C$11,2,FALSE)</f>
        <v>1331.730771</v>
      </c>
      <c r="L2192" s="39" t="s">
        <v>4889</v>
      </c>
      <c r="M2192" s="46">
        <f>DATE(YEAR(F2192),MONTH(F2192),1)</f>
        <v>45444</v>
      </c>
      <c r="N2192" s="47" t="str">
        <f>IF(B2192="",N2191,B2192)</f>
        <v>Bellweather Wealth</v>
      </c>
    </row>
    <row r="2193" spans="1:14" ht="15.75" x14ac:dyDescent="0.5">
      <c r="A2193" s="7"/>
      <c r="B2193" s="26"/>
      <c r="C2193" s="26"/>
      <c r="D2193" s="12">
        <v>34546.99</v>
      </c>
      <c r="E2193" s="13" t="s">
        <v>2090</v>
      </c>
      <c r="F2193" s="27">
        <v>45447</v>
      </c>
      <c r="G2193" s="27">
        <v>45232</v>
      </c>
      <c r="H2193" s="14">
        <v>833872.7</v>
      </c>
      <c r="I2193" s="15">
        <v>39</v>
      </c>
      <c r="J2193" s="13" t="s">
        <v>321</v>
      </c>
      <c r="K2193" s="36">
        <f>D2193*VLOOKUP(L2193,Assumptions!$B$5:$C$11,2,FALSE)</f>
        <v>1184.9617569999998</v>
      </c>
      <c r="L2193" s="39" t="s">
        <v>4889</v>
      </c>
      <c r="M2193" s="46">
        <f>DATE(YEAR(F2193),MONTH(F2193),1)</f>
        <v>45444</v>
      </c>
      <c r="N2193" s="47" t="str">
        <f>IF(B2193="",N2192,B2193)</f>
        <v>Bellweather Wealth</v>
      </c>
    </row>
    <row r="2194" spans="1:14" ht="15.75" x14ac:dyDescent="0.5">
      <c r="A2194" s="7"/>
      <c r="B2194" s="26"/>
      <c r="C2194" s="26"/>
      <c r="D2194" s="12">
        <v>29081.59</v>
      </c>
      <c r="E2194" s="13" t="s">
        <v>2089</v>
      </c>
      <c r="F2194" s="27">
        <v>45447</v>
      </c>
      <c r="G2194" s="27">
        <v>45232</v>
      </c>
      <c r="H2194" s="14">
        <v>726737.79</v>
      </c>
      <c r="I2194" s="15">
        <v>1</v>
      </c>
      <c r="J2194" s="13" t="s">
        <v>312</v>
      </c>
      <c r="K2194" s="36">
        <f>D2194*VLOOKUP(L2194,Assumptions!$B$5:$C$11,2,FALSE)</f>
        <v>997.49853699999994</v>
      </c>
      <c r="L2194" s="39" t="s">
        <v>4889</v>
      </c>
      <c r="M2194" s="46">
        <f>DATE(YEAR(F2194),MONTH(F2194),1)</f>
        <v>45444</v>
      </c>
      <c r="N2194" s="47" t="str">
        <f>IF(B2194="",N2193,B2194)</f>
        <v>Bellweather Wealth</v>
      </c>
    </row>
    <row r="2195" spans="1:14" ht="15.75" x14ac:dyDescent="0.5">
      <c r="A2195" s="7"/>
      <c r="B2195" s="26"/>
      <c r="C2195" s="26"/>
      <c r="D2195" s="12">
        <v>35433.85</v>
      </c>
      <c r="E2195" s="13" t="s">
        <v>2091</v>
      </c>
      <c r="F2195" s="27">
        <v>45447</v>
      </c>
      <c r="G2195" s="27">
        <v>45232</v>
      </c>
      <c r="H2195" s="14">
        <v>735889.91</v>
      </c>
      <c r="I2195" s="15">
        <v>1</v>
      </c>
      <c r="J2195" s="13" t="s">
        <v>310</v>
      </c>
      <c r="K2195" s="36">
        <f>D2195*VLOOKUP(L2195,Assumptions!$B$5:$C$11,2,FALSE)</f>
        <v>1215.3810549999998</v>
      </c>
      <c r="L2195" s="39" t="s">
        <v>4889</v>
      </c>
      <c r="M2195" s="46">
        <f>DATE(YEAR(F2195),MONTH(F2195),1)</f>
        <v>45444</v>
      </c>
      <c r="N2195" s="47" t="str">
        <f>IF(B2195="",N2194,B2195)</f>
        <v>Bellweather Wealth</v>
      </c>
    </row>
    <row r="2196" spans="1:14" ht="15.75" x14ac:dyDescent="0.5">
      <c r="A2196" s="7"/>
      <c r="B2196" s="26"/>
      <c r="C2196" s="26"/>
      <c r="D2196" s="12">
        <v>36457.949999999997</v>
      </c>
      <c r="E2196" s="13" t="s">
        <v>2092</v>
      </c>
      <c r="F2196" s="27">
        <v>45447</v>
      </c>
      <c r="G2196" s="27">
        <v>45232</v>
      </c>
      <c r="H2196" s="14">
        <v>529585.93999999994</v>
      </c>
      <c r="I2196" s="15">
        <v>1</v>
      </c>
      <c r="J2196" s="13" t="s">
        <v>311</v>
      </c>
      <c r="K2196" s="36">
        <f>D2196*VLOOKUP(L2196,Assumptions!$B$5:$C$11,2,FALSE)</f>
        <v>1250.5076849999998</v>
      </c>
      <c r="L2196" s="39" t="s">
        <v>4889</v>
      </c>
      <c r="M2196" s="46">
        <f>DATE(YEAR(F2196),MONTH(F2196),1)</f>
        <v>45444</v>
      </c>
      <c r="N2196" s="47" t="str">
        <f>IF(B2196="",N2195,B2196)</f>
        <v>Bellweather Wealth</v>
      </c>
    </row>
    <row r="2197" spans="1:14" ht="15.75" x14ac:dyDescent="0.5">
      <c r="A2197" s="7"/>
      <c r="B2197" s="26"/>
      <c r="C2197" s="26"/>
      <c r="D2197" s="12">
        <v>40483.53</v>
      </c>
      <c r="E2197" s="13" t="s">
        <v>2093</v>
      </c>
      <c r="F2197" s="27">
        <v>45447</v>
      </c>
      <c r="G2197" s="27">
        <v>45232</v>
      </c>
      <c r="H2197" s="14">
        <v>769917.74</v>
      </c>
      <c r="I2197" s="15">
        <v>1</v>
      </c>
      <c r="J2197" s="13" t="s">
        <v>309</v>
      </c>
      <c r="K2197" s="36">
        <f>D2197*VLOOKUP(L2197,Assumptions!$B$5:$C$11,2,FALSE)</f>
        <v>1388.585079</v>
      </c>
      <c r="L2197" s="39" t="s">
        <v>4889</v>
      </c>
      <c r="M2197" s="46">
        <f>DATE(YEAR(F2197),MONTH(F2197),1)</f>
        <v>45444</v>
      </c>
      <c r="N2197" s="47" t="str">
        <f>IF(B2197="",N2196,B2197)</f>
        <v>Bellweather Wealth</v>
      </c>
    </row>
    <row r="2198" spans="1:14" ht="15.75" x14ac:dyDescent="0.5">
      <c r="A2198" s="7"/>
      <c r="B2198" s="26"/>
      <c r="C2198" s="26"/>
      <c r="D2198" s="12">
        <v>34358.92</v>
      </c>
      <c r="E2198" s="13" t="s">
        <v>2094</v>
      </c>
      <c r="F2198" s="27">
        <v>45447</v>
      </c>
      <c r="G2198" s="27">
        <v>45232</v>
      </c>
      <c r="H2198" s="14">
        <v>734776.3</v>
      </c>
      <c r="I2198" s="15">
        <v>1</v>
      </c>
      <c r="J2198" s="13" t="s">
        <v>318</v>
      </c>
      <c r="K2198" s="36">
        <f>D2198*VLOOKUP(L2198,Assumptions!$B$5:$C$11,2,FALSE)</f>
        <v>1178.5109559999999</v>
      </c>
      <c r="L2198" s="39" t="s">
        <v>4889</v>
      </c>
      <c r="M2198" s="46">
        <f>DATE(YEAR(F2198),MONTH(F2198),1)</f>
        <v>45444</v>
      </c>
      <c r="N2198" s="47" t="str">
        <f>IF(B2198="",N2197,B2198)</f>
        <v>Bellweather Wealth</v>
      </c>
    </row>
    <row r="2199" spans="1:14" ht="15.75" x14ac:dyDescent="0.5">
      <c r="A2199" s="7"/>
      <c r="B2199" s="26"/>
      <c r="C2199" s="26"/>
      <c r="D2199" s="12">
        <v>200998.52</v>
      </c>
      <c r="E2199" s="13" t="s">
        <v>2095</v>
      </c>
      <c r="F2199" s="27">
        <v>45517</v>
      </c>
      <c r="G2199" s="27">
        <v>45232</v>
      </c>
      <c r="H2199" s="14">
        <v>803894.62</v>
      </c>
      <c r="I2199" s="15">
        <v>18</v>
      </c>
      <c r="J2199" s="13" t="s">
        <v>300</v>
      </c>
      <c r="K2199" s="36">
        <f>D2199*VLOOKUP(L2199,Assumptions!$B$5:$C$11,2,FALSE)</f>
        <v>6894.2492359999987</v>
      </c>
      <c r="L2199" s="39" t="s">
        <v>4889</v>
      </c>
      <c r="M2199" s="46">
        <f>DATE(YEAR(F2199),MONTH(F2199),1)</f>
        <v>45505</v>
      </c>
      <c r="N2199" s="47" t="str">
        <f>IF(B2199="",N2198,B2199)</f>
        <v>Bellweather Wealth</v>
      </c>
    </row>
    <row r="2200" spans="1:14" ht="15.75" x14ac:dyDescent="0.5">
      <c r="A2200" s="7"/>
      <c r="B2200" s="26"/>
      <c r="C2200" s="26"/>
      <c r="D2200" s="12">
        <v>223696.2</v>
      </c>
      <c r="E2200" s="13" t="s">
        <v>2096</v>
      </c>
      <c r="F2200" s="27">
        <v>45517</v>
      </c>
      <c r="G2200" s="27">
        <v>45232</v>
      </c>
      <c r="H2200" s="14">
        <v>655408.4</v>
      </c>
      <c r="I2200" s="15">
        <v>18</v>
      </c>
      <c r="J2200" s="13" t="s">
        <v>330</v>
      </c>
      <c r="K2200" s="36">
        <f>D2200*VLOOKUP(L2200,Assumptions!$B$5:$C$11,2,FALSE)</f>
        <v>7672.7796600000001</v>
      </c>
      <c r="L2200" s="39" t="s">
        <v>4889</v>
      </c>
      <c r="M2200" s="46">
        <f>DATE(YEAR(F2200),MONTH(F2200),1)</f>
        <v>45505</v>
      </c>
      <c r="N2200" s="47" t="str">
        <f>IF(B2200="",N2199,B2200)</f>
        <v>Bellweather Wealth</v>
      </c>
    </row>
    <row r="2201" spans="1:14" ht="15.75" x14ac:dyDescent="0.5">
      <c r="A2201" s="7"/>
      <c r="B2201" s="26"/>
      <c r="C2201" s="26"/>
      <c r="D2201" s="12">
        <v>223387.73</v>
      </c>
      <c r="E2201" s="13" t="s">
        <v>2097</v>
      </c>
      <c r="F2201" s="27">
        <v>45517</v>
      </c>
      <c r="G2201" s="27">
        <v>45232</v>
      </c>
      <c r="H2201" s="14">
        <v>614762.28</v>
      </c>
      <c r="I2201" s="15">
        <v>39</v>
      </c>
      <c r="J2201" s="13" t="s">
        <v>301</v>
      </c>
      <c r="K2201" s="36">
        <f>D2201*VLOOKUP(L2201,Assumptions!$B$5:$C$11,2,FALSE)</f>
        <v>7662.1991389999994</v>
      </c>
      <c r="L2201" s="39" t="s">
        <v>4889</v>
      </c>
      <c r="M2201" s="46">
        <f>DATE(YEAR(F2201),MONTH(F2201),1)</f>
        <v>45505</v>
      </c>
      <c r="N2201" s="47" t="str">
        <f>IF(B2201="",N2200,B2201)</f>
        <v>Bellweather Wealth</v>
      </c>
    </row>
    <row r="2202" spans="1:14" ht="15.75" x14ac:dyDescent="0.5">
      <c r="A2202" s="7"/>
      <c r="B2202" s="26"/>
      <c r="C2202" s="26"/>
      <c r="D2202" s="12">
        <v>204110.84</v>
      </c>
      <c r="E2202" s="13" t="s">
        <v>2098</v>
      </c>
      <c r="F2202" s="27">
        <v>45517</v>
      </c>
      <c r="G2202" s="27">
        <v>45232</v>
      </c>
      <c r="H2202" s="14">
        <v>626405.44999999995</v>
      </c>
      <c r="I2202" s="15">
        <v>39</v>
      </c>
      <c r="J2202" s="13" t="s">
        <v>305</v>
      </c>
      <c r="K2202" s="36">
        <f>D2202*VLOOKUP(L2202,Assumptions!$B$5:$C$11,2,FALSE)</f>
        <v>7001.0018119999995</v>
      </c>
      <c r="L2202" s="39" t="s">
        <v>4889</v>
      </c>
      <c r="M2202" s="46">
        <f>DATE(YEAR(F2202),MONTH(F2202),1)</f>
        <v>45505</v>
      </c>
      <c r="N2202" s="47" t="str">
        <f>IF(B2202="",N2201,B2202)</f>
        <v>Bellweather Wealth</v>
      </c>
    </row>
    <row r="2203" spans="1:14" ht="15.75" x14ac:dyDescent="0.5">
      <c r="A2203" s="7"/>
      <c r="B2203" s="26"/>
      <c r="C2203" s="26"/>
      <c r="D2203" s="12">
        <v>193422.43</v>
      </c>
      <c r="E2203" s="13" t="s">
        <v>2099</v>
      </c>
      <c r="F2203" s="27">
        <v>45517</v>
      </c>
      <c r="G2203" s="27">
        <v>45232</v>
      </c>
      <c r="H2203" s="14">
        <v>685518.77</v>
      </c>
      <c r="I2203" s="15">
        <v>39</v>
      </c>
      <c r="J2203" s="13" t="s">
        <v>321</v>
      </c>
      <c r="K2203" s="36">
        <f>D2203*VLOOKUP(L2203,Assumptions!$B$5:$C$11,2,FALSE)</f>
        <v>6634.3893489999991</v>
      </c>
      <c r="L2203" s="39" t="s">
        <v>4889</v>
      </c>
      <c r="M2203" s="46">
        <f>DATE(YEAR(F2203),MONTH(F2203),1)</f>
        <v>45505</v>
      </c>
      <c r="N2203" s="47" t="str">
        <f>IF(B2203="",N2202,B2203)</f>
        <v>Bellweather Wealth</v>
      </c>
    </row>
    <row r="2204" spans="1:14" ht="15.75" x14ac:dyDescent="0.5">
      <c r="A2204" s="7"/>
      <c r="B2204" s="26"/>
      <c r="C2204" s="26"/>
      <c r="D2204" s="12">
        <v>174259.37</v>
      </c>
      <c r="E2204" s="13" t="s">
        <v>2100</v>
      </c>
      <c r="F2204" s="27">
        <v>45517</v>
      </c>
      <c r="G2204" s="27">
        <v>45232</v>
      </c>
      <c r="H2204" s="14">
        <v>502482.56</v>
      </c>
      <c r="I2204" s="15">
        <v>39</v>
      </c>
      <c r="J2204" s="13" t="s">
        <v>319</v>
      </c>
      <c r="K2204" s="36">
        <f>D2204*VLOOKUP(L2204,Assumptions!$B$5:$C$11,2,FALSE)</f>
        <v>5977.0963909999991</v>
      </c>
      <c r="L2204" s="39" t="s">
        <v>4889</v>
      </c>
      <c r="M2204" s="46">
        <f>DATE(YEAR(F2204),MONTH(F2204),1)</f>
        <v>45505</v>
      </c>
      <c r="N2204" s="47" t="str">
        <f>IF(B2204="",N2203,B2204)</f>
        <v>Bellweather Wealth</v>
      </c>
    </row>
    <row r="2205" spans="1:14" ht="15.75" x14ac:dyDescent="0.5">
      <c r="A2205" s="7"/>
      <c r="B2205" s="26"/>
      <c r="C2205" s="26"/>
      <c r="D2205" s="12">
        <v>223077.2</v>
      </c>
      <c r="E2205" s="13" t="s">
        <v>2101</v>
      </c>
      <c r="F2205" s="27">
        <v>45517</v>
      </c>
      <c r="G2205" s="27">
        <v>45232</v>
      </c>
      <c r="H2205" s="14">
        <v>580329.97</v>
      </c>
      <c r="I2205" s="15">
        <v>39</v>
      </c>
      <c r="J2205" s="13" t="s">
        <v>331</v>
      </c>
      <c r="K2205" s="36">
        <f>D2205*VLOOKUP(L2205,Assumptions!$B$5:$C$11,2,FALSE)</f>
        <v>7651.5479599999999</v>
      </c>
      <c r="L2205" s="39" t="s">
        <v>4889</v>
      </c>
      <c r="M2205" s="46">
        <f>DATE(YEAR(F2205),MONTH(F2205),1)</f>
        <v>45505</v>
      </c>
      <c r="N2205" s="47" t="str">
        <f>IF(B2205="",N2204,B2205)</f>
        <v>Bellweather Wealth</v>
      </c>
    </row>
    <row r="2206" spans="1:14" ht="15.75" x14ac:dyDescent="0.5">
      <c r="A2206" s="7"/>
      <c r="B2206" s="26"/>
      <c r="C2206" s="26"/>
      <c r="D2206" s="12">
        <v>195245.28</v>
      </c>
      <c r="E2206" s="13" t="s">
        <v>2102</v>
      </c>
      <c r="F2206" s="27">
        <v>45517</v>
      </c>
      <c r="G2206" s="27">
        <v>45232</v>
      </c>
      <c r="H2206" s="14">
        <v>549500.46</v>
      </c>
      <c r="I2206" s="15">
        <v>1</v>
      </c>
      <c r="J2206" s="13" t="s">
        <v>304</v>
      </c>
      <c r="K2206" s="36">
        <f>D2206*VLOOKUP(L2206,Assumptions!$B$5:$C$11,2,FALSE)</f>
        <v>6696.9131039999993</v>
      </c>
      <c r="L2206" s="39" t="s">
        <v>4889</v>
      </c>
      <c r="M2206" s="46">
        <f>DATE(YEAR(F2206),MONTH(F2206),1)</f>
        <v>45505</v>
      </c>
      <c r="N2206" s="47" t="str">
        <f>IF(B2206="",N2205,B2206)</f>
        <v>Bellweather Wealth</v>
      </c>
    </row>
    <row r="2207" spans="1:14" ht="15.75" x14ac:dyDescent="0.5">
      <c r="A2207" s="7"/>
      <c r="B2207" s="26"/>
      <c r="C2207" s="26"/>
      <c r="D2207" s="12">
        <v>215470.7</v>
      </c>
      <c r="E2207" s="13" t="s">
        <v>2103</v>
      </c>
      <c r="F2207" s="27">
        <v>45517</v>
      </c>
      <c r="G2207" s="27">
        <v>45232</v>
      </c>
      <c r="H2207" s="14">
        <v>653654.77</v>
      </c>
      <c r="I2207" s="15">
        <v>3</v>
      </c>
      <c r="J2207" s="13" t="s">
        <v>307</v>
      </c>
      <c r="K2207" s="36">
        <f>D2207*VLOOKUP(L2207,Assumptions!$B$5:$C$11,2,FALSE)</f>
        <v>7390.6450100000002</v>
      </c>
      <c r="L2207" s="39" t="s">
        <v>4889</v>
      </c>
      <c r="M2207" s="46">
        <f>DATE(YEAR(F2207),MONTH(F2207),1)</f>
        <v>45505</v>
      </c>
      <c r="N2207" s="47" t="str">
        <f>IF(B2207="",N2206,B2207)</f>
        <v>Bellweather Wealth</v>
      </c>
    </row>
    <row r="2208" spans="1:14" ht="15.75" x14ac:dyDescent="0.5">
      <c r="A2208" s="7"/>
      <c r="B2208" s="26"/>
      <c r="C2208" s="26"/>
      <c r="D2208" s="12">
        <v>196758.53</v>
      </c>
      <c r="E2208" s="13" t="s">
        <v>2104</v>
      </c>
      <c r="F2208" s="27">
        <v>45517</v>
      </c>
      <c r="G2208" s="27">
        <v>45232</v>
      </c>
      <c r="H2208" s="14">
        <v>698368.02</v>
      </c>
      <c r="I2208" s="15">
        <v>1</v>
      </c>
      <c r="J2208" s="13" t="s">
        <v>312</v>
      </c>
      <c r="K2208" s="36">
        <f>D2208*VLOOKUP(L2208,Assumptions!$B$5:$C$11,2,FALSE)</f>
        <v>6748.8175789999996</v>
      </c>
      <c r="L2208" s="39" t="s">
        <v>4889</v>
      </c>
      <c r="M2208" s="46">
        <f>DATE(YEAR(F2208),MONTH(F2208),1)</f>
        <v>45505</v>
      </c>
      <c r="N2208" s="47" t="str">
        <f>IF(B2208="",N2207,B2208)</f>
        <v>Bellweather Wealth</v>
      </c>
    </row>
    <row r="2209" spans="1:14" ht="15.75" x14ac:dyDescent="0.5">
      <c r="A2209" s="7"/>
      <c r="B2209" s="26"/>
      <c r="C2209" s="26"/>
      <c r="D2209" s="12">
        <v>154508.53</v>
      </c>
      <c r="E2209" s="13" t="s">
        <v>2105</v>
      </c>
      <c r="F2209" s="27">
        <v>45517</v>
      </c>
      <c r="G2209" s="27">
        <v>45232</v>
      </c>
      <c r="H2209" s="14">
        <v>705480.38</v>
      </c>
      <c r="I2209" s="15">
        <v>1</v>
      </c>
      <c r="J2209" s="13" t="s">
        <v>310</v>
      </c>
      <c r="K2209" s="36">
        <f>D2209*VLOOKUP(L2209,Assumptions!$B$5:$C$11,2,FALSE)</f>
        <v>5299.6425789999994</v>
      </c>
      <c r="L2209" s="39" t="s">
        <v>4889</v>
      </c>
      <c r="M2209" s="46">
        <f>DATE(YEAR(F2209),MONTH(F2209),1)</f>
        <v>45505</v>
      </c>
      <c r="N2209" s="47" t="str">
        <f>IF(B2209="",N2208,B2209)</f>
        <v>Bellweather Wealth</v>
      </c>
    </row>
    <row r="2210" spans="1:14" ht="15.75" x14ac:dyDescent="0.5">
      <c r="A2210" s="7"/>
      <c r="B2210" s="26"/>
      <c r="C2210" s="26"/>
      <c r="D2210" s="12">
        <v>152149.5</v>
      </c>
      <c r="E2210" s="13" t="s">
        <v>2106</v>
      </c>
      <c r="F2210" s="27">
        <v>45517</v>
      </c>
      <c r="G2210" s="27">
        <v>45232</v>
      </c>
      <c r="H2210" s="14">
        <v>717307.41</v>
      </c>
      <c r="I2210" s="15">
        <v>1</v>
      </c>
      <c r="J2210" s="13" t="s">
        <v>311</v>
      </c>
      <c r="K2210" s="36">
        <f>D2210*VLOOKUP(L2210,Assumptions!$B$5:$C$11,2,FALSE)</f>
        <v>5218.7278499999993</v>
      </c>
      <c r="L2210" s="39" t="s">
        <v>4889</v>
      </c>
      <c r="M2210" s="46">
        <f>DATE(YEAR(F2210),MONTH(F2210),1)</f>
        <v>45505</v>
      </c>
      <c r="N2210" s="47" t="str">
        <f>IF(B2210="",N2209,B2210)</f>
        <v>Bellweather Wealth</v>
      </c>
    </row>
    <row r="2211" spans="1:14" ht="15.75" x14ac:dyDescent="0.5">
      <c r="A2211" s="7"/>
      <c r="B2211" s="26"/>
      <c r="C2211" s="26"/>
      <c r="D2211" s="12">
        <v>136699.98000000001</v>
      </c>
      <c r="E2211" s="13" t="s">
        <v>2107</v>
      </c>
      <c r="F2211" s="27">
        <v>45517</v>
      </c>
      <c r="G2211" s="27">
        <v>45232</v>
      </c>
      <c r="H2211" s="14">
        <v>747258.42</v>
      </c>
      <c r="I2211" s="15">
        <v>1</v>
      </c>
      <c r="J2211" s="13" t="s">
        <v>309</v>
      </c>
      <c r="K2211" s="36">
        <f>D2211*VLOOKUP(L2211,Assumptions!$B$5:$C$11,2,FALSE)</f>
        <v>4688.8093140000001</v>
      </c>
      <c r="L2211" s="39" t="s">
        <v>4889</v>
      </c>
      <c r="M2211" s="46">
        <f>DATE(YEAR(F2211),MONTH(F2211),1)</f>
        <v>45505</v>
      </c>
      <c r="N2211" s="47" t="str">
        <f>IF(B2211="",N2210,B2211)</f>
        <v>Bellweather Wealth</v>
      </c>
    </row>
    <row r="2212" spans="1:14" ht="15.75" x14ac:dyDescent="0.5">
      <c r="A2212" s="7"/>
      <c r="B2212" s="26"/>
      <c r="C2212" s="26"/>
      <c r="D2212" s="12">
        <v>227714.55</v>
      </c>
      <c r="E2212" s="13" t="s">
        <v>2108</v>
      </c>
      <c r="F2212" s="27">
        <v>45517</v>
      </c>
      <c r="G2212" s="27">
        <v>45232</v>
      </c>
      <c r="H2212" s="14">
        <v>700012.95</v>
      </c>
      <c r="I2212" s="15">
        <v>1</v>
      </c>
      <c r="J2212" s="13" t="s">
        <v>318</v>
      </c>
      <c r="K2212" s="36">
        <f>D2212*VLOOKUP(L2212,Assumptions!$B$5:$C$11,2,FALSE)</f>
        <v>7810.6090649999987</v>
      </c>
      <c r="L2212" s="39" t="s">
        <v>4889</v>
      </c>
      <c r="M2212" s="46">
        <f>DATE(YEAR(F2212),MONTH(F2212),1)</f>
        <v>45505</v>
      </c>
      <c r="N2212" s="47" t="str">
        <f>IF(B2212="",N2211,B2212)</f>
        <v>Bellweather Wealth</v>
      </c>
    </row>
    <row r="2213" spans="1:14" ht="15.75" x14ac:dyDescent="0.5">
      <c r="A2213" s="7"/>
      <c r="B2213" s="26"/>
      <c r="C2213" s="26"/>
      <c r="D2213" s="12">
        <v>34105.74</v>
      </c>
      <c r="E2213" s="13" t="s">
        <v>2109</v>
      </c>
      <c r="F2213" s="27">
        <v>45811</v>
      </c>
      <c r="G2213" s="27">
        <v>45596</v>
      </c>
      <c r="H2213" s="14">
        <v>690532.73</v>
      </c>
      <c r="I2213" s="15">
        <v>4</v>
      </c>
      <c r="J2213" s="13" t="s">
        <v>300</v>
      </c>
      <c r="K2213" s="36">
        <f>D2213*VLOOKUP(L2213,Assumptions!$B$5:$C$11,2,FALSE)</f>
        <v>1169.8268819999998</v>
      </c>
      <c r="L2213" s="39" t="s">
        <v>4889</v>
      </c>
      <c r="M2213" s="46">
        <f>DATE(YEAR(F2213),MONTH(F2213),1)</f>
        <v>45809</v>
      </c>
      <c r="N2213" s="47" t="str">
        <f>IF(B2213="",N2212,B2213)</f>
        <v>Bellweather Wealth</v>
      </c>
    </row>
    <row r="2214" spans="1:14" ht="15.75" x14ac:dyDescent="0.5">
      <c r="A2214" s="7"/>
      <c r="B2214" s="26"/>
      <c r="C2214" s="26"/>
      <c r="D2214" s="12">
        <v>37937.760000000002</v>
      </c>
      <c r="E2214" s="13" t="s">
        <v>2110</v>
      </c>
      <c r="F2214" s="27">
        <v>45811</v>
      </c>
      <c r="G2214" s="27">
        <v>45596</v>
      </c>
      <c r="H2214" s="14">
        <v>581229.67000000004</v>
      </c>
      <c r="I2214" s="15">
        <v>39</v>
      </c>
      <c r="J2214" s="13" t="s">
        <v>305</v>
      </c>
      <c r="K2214" s="36">
        <f>D2214*VLOOKUP(L2214,Assumptions!$B$5:$C$11,2,FALSE)</f>
        <v>1301.2651679999999</v>
      </c>
      <c r="L2214" s="39" t="s">
        <v>4889</v>
      </c>
      <c r="M2214" s="46">
        <f>DATE(YEAR(F2214),MONTH(F2214),1)</f>
        <v>45809</v>
      </c>
      <c r="N2214" s="47" t="str">
        <f>IF(B2214="",N2213,B2214)</f>
        <v>Bellweather Wealth</v>
      </c>
    </row>
    <row r="2215" spans="1:14" ht="15.75" x14ac:dyDescent="0.5">
      <c r="A2215" s="7"/>
      <c r="B2215" s="26"/>
      <c r="C2215" s="26"/>
      <c r="D2215" s="12">
        <v>38693.550000000003</v>
      </c>
      <c r="E2215" s="13" t="s">
        <v>2111</v>
      </c>
      <c r="F2215" s="27">
        <v>45811</v>
      </c>
      <c r="G2215" s="27">
        <v>45596</v>
      </c>
      <c r="H2215" s="14">
        <v>767957.7</v>
      </c>
      <c r="I2215" s="15">
        <v>39</v>
      </c>
      <c r="J2215" s="13" t="s">
        <v>321</v>
      </c>
      <c r="K2215" s="36">
        <f>D2215*VLOOKUP(L2215,Assumptions!$B$5:$C$11,2,FALSE)</f>
        <v>1327.1887650000001</v>
      </c>
      <c r="L2215" s="39" t="s">
        <v>4889</v>
      </c>
      <c r="M2215" s="46">
        <f>DATE(YEAR(F2215),MONTH(F2215),1)</f>
        <v>45809</v>
      </c>
      <c r="N2215" s="47" t="str">
        <f>IF(B2215="",N2214,B2215)</f>
        <v>Bellweather Wealth</v>
      </c>
    </row>
    <row r="2216" spans="1:14" ht="15.75" x14ac:dyDescent="0.5">
      <c r="A2216" s="7"/>
      <c r="B2216" s="26"/>
      <c r="C2216" s="26"/>
      <c r="D2216" s="12">
        <v>36798.800000000003</v>
      </c>
      <c r="E2216" s="13" t="s">
        <v>2112</v>
      </c>
      <c r="F2216" s="27">
        <v>45811</v>
      </c>
      <c r="G2216" s="27">
        <v>45596</v>
      </c>
      <c r="H2216" s="14">
        <v>522398.46</v>
      </c>
      <c r="I2216" s="15">
        <v>1</v>
      </c>
      <c r="J2216" s="13" t="s">
        <v>312</v>
      </c>
      <c r="K2216" s="36">
        <f>D2216*VLOOKUP(L2216,Assumptions!$B$5:$C$11,2,FALSE)</f>
        <v>1262.19884</v>
      </c>
      <c r="L2216" s="39" t="s">
        <v>4889</v>
      </c>
      <c r="M2216" s="46">
        <f>DATE(YEAR(F2216),MONTH(F2216),1)</f>
        <v>45809</v>
      </c>
      <c r="N2216" s="47" t="str">
        <f>IF(B2216="",N2215,B2216)</f>
        <v>Bellweather Wealth</v>
      </c>
    </row>
    <row r="2217" spans="1:14" ht="15.75" x14ac:dyDescent="0.5">
      <c r="A2217" s="7"/>
      <c r="B2217" s="26"/>
      <c r="C2217" s="26"/>
      <c r="D2217" s="12">
        <v>39913.82</v>
      </c>
      <c r="E2217" s="13" t="s">
        <v>2113</v>
      </c>
      <c r="F2217" s="27">
        <v>45811</v>
      </c>
      <c r="G2217" s="27">
        <v>45596</v>
      </c>
      <c r="H2217" s="14">
        <v>588353.81999999995</v>
      </c>
      <c r="I2217" s="15">
        <v>1</v>
      </c>
      <c r="J2217" s="13" t="s">
        <v>311</v>
      </c>
      <c r="K2217" s="36">
        <f>D2217*VLOOKUP(L2217,Assumptions!$B$5:$C$11,2,FALSE)</f>
        <v>1369.0440259999998</v>
      </c>
      <c r="L2217" s="39" t="s">
        <v>4889</v>
      </c>
      <c r="M2217" s="46">
        <f>DATE(YEAR(F2217),MONTH(F2217),1)</f>
        <v>45809</v>
      </c>
      <c r="N2217" s="47" t="str">
        <f>IF(B2217="",N2216,B2217)</f>
        <v>Bellweather Wealth</v>
      </c>
    </row>
    <row r="2218" spans="1:14" ht="15.75" x14ac:dyDescent="0.5">
      <c r="A2218" s="7"/>
      <c r="B2218" s="26"/>
      <c r="C2218" s="26"/>
      <c r="D2218" s="12">
        <v>27104.37</v>
      </c>
      <c r="E2218" s="13" t="s">
        <v>2114</v>
      </c>
      <c r="F2218" s="27">
        <v>45811</v>
      </c>
      <c r="G2218" s="27">
        <v>45596</v>
      </c>
      <c r="H2218" s="14">
        <v>593891.26</v>
      </c>
      <c r="I2218" s="15">
        <v>1</v>
      </c>
      <c r="J2218" s="13" t="s">
        <v>309</v>
      </c>
      <c r="K2218" s="36">
        <f>D2218*VLOOKUP(L2218,Assumptions!$B$5:$C$11,2,FALSE)</f>
        <v>929.67989099999988</v>
      </c>
      <c r="L2218" s="39" t="s">
        <v>4889</v>
      </c>
      <c r="M2218" s="46">
        <f>DATE(YEAR(F2218),MONTH(F2218),1)</f>
        <v>45809</v>
      </c>
      <c r="N2218" s="47" t="str">
        <f>IF(B2218="",N2217,B2218)</f>
        <v>Bellweather Wealth</v>
      </c>
    </row>
    <row r="2219" spans="1:14" ht="15.75" x14ac:dyDescent="0.5">
      <c r="A2219" s="7"/>
      <c r="B2219" s="26"/>
      <c r="C2219" s="26"/>
      <c r="D2219" s="12">
        <v>25324.35</v>
      </c>
      <c r="E2219" s="13" t="s">
        <v>2115</v>
      </c>
      <c r="F2219" s="27">
        <v>45811</v>
      </c>
      <c r="G2219" s="27">
        <v>45596</v>
      </c>
      <c r="H2219" s="14">
        <v>760365.85</v>
      </c>
      <c r="I2219" s="15">
        <v>1</v>
      </c>
      <c r="J2219" s="13" t="s">
        <v>318</v>
      </c>
      <c r="K2219" s="36">
        <f>D2219*VLOOKUP(L2219,Assumptions!$B$5:$C$11,2,FALSE)</f>
        <v>868.62520499999982</v>
      </c>
      <c r="L2219" s="39" t="s">
        <v>4889</v>
      </c>
      <c r="M2219" s="46">
        <f>DATE(YEAR(F2219),MONTH(F2219),1)</f>
        <v>45809</v>
      </c>
      <c r="N2219" s="47" t="str">
        <f>IF(B2219="",N2218,B2219)</f>
        <v>Bellweather Wealth</v>
      </c>
    </row>
    <row r="2220" spans="1:14" ht="15.75" x14ac:dyDescent="0.5">
      <c r="A2220" s="7"/>
      <c r="B2220" s="26"/>
      <c r="C2220" s="26"/>
      <c r="D2220" s="12">
        <v>39329.839999999997</v>
      </c>
      <c r="E2220" s="13" t="s">
        <v>2116</v>
      </c>
      <c r="F2220" s="27">
        <v>45811</v>
      </c>
      <c r="G2220" s="27">
        <v>45596</v>
      </c>
      <c r="H2220" s="14">
        <v>558263.61</v>
      </c>
      <c r="I2220" s="15">
        <v>1</v>
      </c>
      <c r="J2220" s="13" t="s">
        <v>310</v>
      </c>
      <c r="K2220" s="36">
        <f>D2220*VLOOKUP(L2220,Assumptions!$B$5:$C$11,2,FALSE)</f>
        <v>1349.0135119999998</v>
      </c>
      <c r="L2220" s="39" t="s">
        <v>4889</v>
      </c>
      <c r="M2220" s="46">
        <f>DATE(YEAR(F2220),MONTH(F2220),1)</f>
        <v>45809</v>
      </c>
      <c r="N2220" s="47" t="str">
        <f>IF(B2220="",N2219,B2220)</f>
        <v>Bellweather Wealth</v>
      </c>
    </row>
    <row r="2221" spans="1:14" ht="15.75" x14ac:dyDescent="0.5">
      <c r="A2221" s="7"/>
      <c r="B2221" s="26"/>
      <c r="C2221" s="26"/>
      <c r="D2221" s="12">
        <v>35177.620000000003</v>
      </c>
      <c r="E2221" s="13" t="s">
        <v>2109</v>
      </c>
      <c r="F2221" s="27">
        <v>45811</v>
      </c>
      <c r="G2221" s="27">
        <v>45596</v>
      </c>
      <c r="H2221" s="14">
        <v>566159.63</v>
      </c>
      <c r="I2221" s="15">
        <v>4</v>
      </c>
      <c r="J2221" s="13" t="s">
        <v>300</v>
      </c>
      <c r="K2221" s="36">
        <f>D2221*VLOOKUP(L2221,Assumptions!$B$5:$C$11,2,FALSE)</f>
        <v>1206.5923660000001</v>
      </c>
      <c r="L2221" s="39" t="s">
        <v>4889</v>
      </c>
      <c r="M2221" s="46">
        <f>DATE(YEAR(F2221),MONTH(F2221),1)</f>
        <v>45809</v>
      </c>
      <c r="N2221" s="47" t="str">
        <f>IF(B2221="",N2220,B2221)</f>
        <v>Bellweather Wealth</v>
      </c>
    </row>
    <row r="2222" spans="1:14" ht="15.75" x14ac:dyDescent="0.5">
      <c r="A2222" s="7"/>
      <c r="B2222" s="26"/>
      <c r="C2222" s="26"/>
      <c r="D2222" s="12">
        <v>36766.080000000002</v>
      </c>
      <c r="E2222" s="13" t="s">
        <v>2117</v>
      </c>
      <c r="F2222" s="27">
        <v>45811</v>
      </c>
      <c r="G2222" s="27">
        <v>45596</v>
      </c>
      <c r="H2222" s="14">
        <v>685963.87</v>
      </c>
      <c r="I2222" s="15">
        <v>4</v>
      </c>
      <c r="J2222" s="13" t="s">
        <v>330</v>
      </c>
      <c r="K2222" s="36">
        <f>D2222*VLOOKUP(L2222,Assumptions!$B$5:$C$11,2,FALSE)</f>
        <v>1261.076544</v>
      </c>
      <c r="L2222" s="39" t="s">
        <v>4889</v>
      </c>
      <c r="M2222" s="46">
        <f>DATE(YEAR(F2222),MONTH(F2222),1)</f>
        <v>45809</v>
      </c>
      <c r="N2222" s="47" t="str">
        <f>IF(B2222="",N2221,B2222)</f>
        <v>Bellweather Wealth</v>
      </c>
    </row>
    <row r="2223" spans="1:14" ht="15.75" x14ac:dyDescent="0.5">
      <c r="A2223" s="7"/>
      <c r="B2223" s="26"/>
      <c r="C2223" s="26"/>
      <c r="D2223" s="12">
        <v>34230.769999999997</v>
      </c>
      <c r="E2223" s="13" t="s">
        <v>2110</v>
      </c>
      <c r="F2223" s="27">
        <v>45811</v>
      </c>
      <c r="G2223" s="27">
        <v>45596</v>
      </c>
      <c r="H2223" s="14">
        <v>753516.21</v>
      </c>
      <c r="I2223" s="15">
        <v>114</v>
      </c>
      <c r="J2223" s="13" t="s">
        <v>305</v>
      </c>
      <c r="K2223" s="36">
        <f>D2223*VLOOKUP(L2223,Assumptions!$B$5:$C$11,2,FALSE)</f>
        <v>1174.1154109999998</v>
      </c>
      <c r="L2223" s="39" t="s">
        <v>4889</v>
      </c>
      <c r="M2223" s="46">
        <f>DATE(YEAR(F2223),MONTH(F2223),1)</f>
        <v>45809</v>
      </c>
      <c r="N2223" s="47" t="str">
        <f>IF(B2223="",N2222,B2223)</f>
        <v>Bellweather Wealth</v>
      </c>
    </row>
    <row r="2224" spans="1:14" ht="15.75" x14ac:dyDescent="0.5">
      <c r="A2224" s="7"/>
      <c r="B2224" s="26"/>
      <c r="C2224" s="26"/>
      <c r="D2224" s="12">
        <v>39105.22</v>
      </c>
      <c r="E2224" s="13" t="s">
        <v>2112</v>
      </c>
      <c r="F2224" s="27">
        <v>45811</v>
      </c>
      <c r="G2224" s="27">
        <v>45596</v>
      </c>
      <c r="H2224" s="14">
        <v>718614.76</v>
      </c>
      <c r="I2224" s="15">
        <v>1</v>
      </c>
      <c r="J2224" s="13" t="s">
        <v>312</v>
      </c>
      <c r="K2224" s="36">
        <f>D2224*VLOOKUP(L2224,Assumptions!$B$5:$C$11,2,FALSE)</f>
        <v>1341.3090459999999</v>
      </c>
      <c r="L2224" s="39" t="s">
        <v>4889</v>
      </c>
      <c r="M2224" s="46">
        <f>DATE(YEAR(F2224),MONTH(F2224),1)</f>
        <v>45809</v>
      </c>
      <c r="N2224" s="47" t="str">
        <f>IF(B2224="",N2223,B2224)</f>
        <v>Bellweather Wealth</v>
      </c>
    </row>
    <row r="2225" spans="1:14" ht="15.75" x14ac:dyDescent="0.5">
      <c r="A2225" s="7"/>
      <c r="B2225" s="26"/>
      <c r="C2225" s="26"/>
      <c r="D2225" s="12">
        <v>30352.080000000002</v>
      </c>
      <c r="E2225" s="13" t="s">
        <v>2118</v>
      </c>
      <c r="F2225" s="27">
        <v>45811</v>
      </c>
      <c r="G2225" s="27">
        <v>45596</v>
      </c>
      <c r="H2225" s="14">
        <v>849427.57</v>
      </c>
      <c r="I2225" s="15">
        <v>114</v>
      </c>
      <c r="J2225" s="13" t="s">
        <v>328</v>
      </c>
      <c r="K2225" s="36">
        <f>D2225*VLOOKUP(L2225,Assumptions!$B$5:$C$11,2,FALSE)</f>
        <v>1041.0763440000001</v>
      </c>
      <c r="L2225" s="39" t="s">
        <v>4889</v>
      </c>
      <c r="M2225" s="46">
        <f>DATE(YEAR(F2225),MONTH(F2225),1)</f>
        <v>45809</v>
      </c>
      <c r="N2225" s="47" t="str">
        <f>IF(B2225="",N2224,B2225)</f>
        <v>Bellweather Wealth</v>
      </c>
    </row>
    <row r="2226" spans="1:14" ht="15.75" x14ac:dyDescent="0.5">
      <c r="A2226" s="7"/>
      <c r="B2226" s="26"/>
      <c r="C2226" s="26"/>
      <c r="D2226" s="12">
        <v>29829.23</v>
      </c>
      <c r="E2226" s="13" t="s">
        <v>2119</v>
      </c>
      <c r="F2226" s="27">
        <v>45811</v>
      </c>
      <c r="G2226" s="27">
        <v>45596</v>
      </c>
      <c r="H2226" s="14">
        <v>544337.87</v>
      </c>
      <c r="I2226" s="15">
        <v>114</v>
      </c>
      <c r="J2226" s="13" t="s">
        <v>322</v>
      </c>
      <c r="K2226" s="36">
        <f>D2226*VLOOKUP(L2226,Assumptions!$B$5:$C$11,2,FALSE)</f>
        <v>1023.1425889999999</v>
      </c>
      <c r="L2226" s="39" t="s">
        <v>4889</v>
      </c>
      <c r="M2226" s="46">
        <f>DATE(YEAR(F2226),MONTH(F2226),1)</f>
        <v>45809</v>
      </c>
      <c r="N2226" s="47" t="str">
        <f>IF(B2226="",N2225,B2226)</f>
        <v>Bellweather Wealth</v>
      </c>
    </row>
    <row r="2227" spans="1:14" ht="15.75" x14ac:dyDescent="0.5">
      <c r="A2227" s="7"/>
      <c r="B2227" s="26"/>
      <c r="C2227" s="26"/>
      <c r="D2227" s="12">
        <v>41053.629999999997</v>
      </c>
      <c r="E2227" s="13" t="s">
        <v>2120</v>
      </c>
      <c r="F2227" s="27">
        <v>45811</v>
      </c>
      <c r="G2227" s="27">
        <v>45596</v>
      </c>
      <c r="H2227" s="14">
        <v>557860.12</v>
      </c>
      <c r="I2227" s="15">
        <v>114</v>
      </c>
      <c r="J2227" s="13" t="s">
        <v>336</v>
      </c>
      <c r="K2227" s="36">
        <f>D2227*VLOOKUP(L2227,Assumptions!$B$5:$C$11,2,FALSE)</f>
        <v>1408.1395089999999</v>
      </c>
      <c r="L2227" s="39" t="s">
        <v>4889</v>
      </c>
      <c r="M2227" s="46">
        <f>DATE(YEAR(F2227),MONTH(F2227),1)</f>
        <v>45809</v>
      </c>
      <c r="N2227" s="47" t="str">
        <f>IF(B2227="",N2226,B2227)</f>
        <v>Bellweather Wealth</v>
      </c>
    </row>
    <row r="2228" spans="1:14" ht="15.75" x14ac:dyDescent="0.5">
      <c r="A2228" s="7"/>
      <c r="B2228" s="26"/>
      <c r="C2228" s="26"/>
      <c r="D2228" s="12">
        <v>25070.560000000001</v>
      </c>
      <c r="E2228" s="13" t="s">
        <v>2121</v>
      </c>
      <c r="F2228" s="27">
        <v>45811</v>
      </c>
      <c r="G2228" s="27">
        <v>45596</v>
      </c>
      <c r="H2228" s="14">
        <v>643537.39</v>
      </c>
      <c r="I2228" s="15">
        <v>114</v>
      </c>
      <c r="J2228" s="13" t="s">
        <v>333</v>
      </c>
      <c r="K2228" s="36">
        <f>D2228*VLOOKUP(L2228,Assumptions!$B$5:$C$11,2,FALSE)</f>
        <v>859.920208</v>
      </c>
      <c r="L2228" s="39" t="s">
        <v>4889</v>
      </c>
      <c r="M2228" s="46">
        <f>DATE(YEAR(F2228),MONTH(F2228),1)</f>
        <v>45809</v>
      </c>
      <c r="N2228" s="47" t="str">
        <f>IF(B2228="",N2227,B2228)</f>
        <v>Bellweather Wealth</v>
      </c>
    </row>
    <row r="2229" spans="1:14" ht="15.75" x14ac:dyDescent="0.5">
      <c r="A2229" s="7"/>
      <c r="B2229" s="26"/>
      <c r="C2229" s="26"/>
      <c r="D2229" s="12">
        <v>184547.94</v>
      </c>
      <c r="E2229" s="13" t="s">
        <v>2122</v>
      </c>
      <c r="F2229" s="27">
        <v>45847</v>
      </c>
      <c r="G2229" s="27">
        <v>45596</v>
      </c>
      <c r="H2229" s="14">
        <v>793949.18</v>
      </c>
      <c r="I2229" s="15">
        <v>18</v>
      </c>
      <c r="J2229" s="13" t="s">
        <v>300</v>
      </c>
      <c r="K2229" s="36">
        <f>D2229*VLOOKUP(L2229,Assumptions!$B$5:$C$11,2,FALSE)</f>
        <v>6329.994342</v>
      </c>
      <c r="L2229" s="39" t="s">
        <v>4889</v>
      </c>
      <c r="M2229" s="46">
        <f>DATE(YEAR(F2229),MONTH(F2229),1)</f>
        <v>45839</v>
      </c>
      <c r="N2229" s="47" t="str">
        <f>IF(B2229="",N2228,B2229)</f>
        <v>Bellweather Wealth</v>
      </c>
    </row>
    <row r="2230" spans="1:14" ht="15.75" x14ac:dyDescent="0.5">
      <c r="A2230" s="7"/>
      <c r="B2230" s="26"/>
      <c r="C2230" s="26"/>
      <c r="D2230" s="12">
        <v>226894.21</v>
      </c>
      <c r="E2230" s="13" t="s">
        <v>2123</v>
      </c>
      <c r="F2230" s="27">
        <v>45847</v>
      </c>
      <c r="G2230" s="27">
        <v>45596</v>
      </c>
      <c r="H2230" s="14">
        <v>696109.62</v>
      </c>
      <c r="I2230" s="15">
        <v>18</v>
      </c>
      <c r="J2230" s="13" t="s">
        <v>330</v>
      </c>
      <c r="K2230" s="36">
        <f>D2230*VLOOKUP(L2230,Assumptions!$B$5:$C$11,2,FALSE)</f>
        <v>7782.4714029999986</v>
      </c>
      <c r="L2230" s="39" t="s">
        <v>4889</v>
      </c>
      <c r="M2230" s="46">
        <f>DATE(YEAR(F2230),MONTH(F2230),1)</f>
        <v>45839</v>
      </c>
      <c r="N2230" s="47" t="str">
        <f>IF(B2230="",N2229,B2230)</f>
        <v>Bellweather Wealth</v>
      </c>
    </row>
    <row r="2231" spans="1:14" ht="15.75" x14ac:dyDescent="0.5">
      <c r="A2231" s="7"/>
      <c r="B2231" s="26"/>
      <c r="C2231" s="26"/>
      <c r="D2231" s="12">
        <v>149866.87</v>
      </c>
      <c r="E2231" s="13" t="s">
        <v>2124</v>
      </c>
      <c r="F2231" s="27">
        <v>45847</v>
      </c>
      <c r="G2231" s="27">
        <v>45596</v>
      </c>
      <c r="H2231" s="14">
        <v>842879.15</v>
      </c>
      <c r="I2231" s="15">
        <v>106</v>
      </c>
      <c r="J2231" s="13" t="s">
        <v>321</v>
      </c>
      <c r="K2231" s="36">
        <f>D2231*VLOOKUP(L2231,Assumptions!$B$5:$C$11,2,FALSE)</f>
        <v>5140.4336409999996</v>
      </c>
      <c r="L2231" s="39" t="s">
        <v>4889</v>
      </c>
      <c r="M2231" s="46">
        <f>DATE(YEAR(F2231),MONTH(F2231),1)</f>
        <v>45839</v>
      </c>
      <c r="N2231" s="47" t="str">
        <f>IF(B2231="",N2230,B2231)</f>
        <v>Bellweather Wealth</v>
      </c>
    </row>
    <row r="2232" spans="1:14" ht="15.75" x14ac:dyDescent="0.5">
      <c r="A2232" s="7"/>
      <c r="B2232" s="26"/>
      <c r="C2232" s="26"/>
      <c r="D2232" s="12">
        <v>234365.68</v>
      </c>
      <c r="E2232" s="13" t="s">
        <v>2125</v>
      </c>
      <c r="F2232" s="27">
        <v>45847</v>
      </c>
      <c r="G2232" s="27">
        <v>45596</v>
      </c>
      <c r="H2232" s="14">
        <v>666478.07999999996</v>
      </c>
      <c r="I2232" s="15">
        <v>106</v>
      </c>
      <c r="J2232" s="13" t="s">
        <v>331</v>
      </c>
      <c r="K2232" s="36">
        <f>D2232*VLOOKUP(L2232,Assumptions!$B$5:$C$11,2,FALSE)</f>
        <v>8038.742823999999</v>
      </c>
      <c r="L2232" s="39" t="s">
        <v>4889</v>
      </c>
      <c r="M2232" s="46">
        <f>DATE(YEAR(F2232),MONTH(F2232),1)</f>
        <v>45839</v>
      </c>
      <c r="N2232" s="47" t="str">
        <f>IF(B2232="",N2231,B2232)</f>
        <v>Bellweather Wealth</v>
      </c>
    </row>
    <row r="2233" spans="1:14" ht="15.75" x14ac:dyDescent="0.5">
      <c r="A2233" s="7"/>
      <c r="B2233" s="26"/>
      <c r="C2233" s="26"/>
      <c r="D2233" s="12">
        <v>211567.91</v>
      </c>
      <c r="E2233" s="13" t="s">
        <v>2126</v>
      </c>
      <c r="F2233" s="27">
        <v>45847</v>
      </c>
      <c r="G2233" s="27">
        <v>45596</v>
      </c>
      <c r="H2233" s="14">
        <v>774105.12</v>
      </c>
      <c r="I2233" s="15">
        <v>106</v>
      </c>
      <c r="J2233" s="13" t="s">
        <v>305</v>
      </c>
      <c r="K2233" s="36">
        <f>D2233*VLOOKUP(L2233,Assumptions!$B$5:$C$11,2,FALSE)</f>
        <v>7256.7793129999991</v>
      </c>
      <c r="L2233" s="39" t="s">
        <v>4889</v>
      </c>
      <c r="M2233" s="46">
        <f>DATE(YEAR(F2233),MONTH(F2233),1)</f>
        <v>45839</v>
      </c>
      <c r="N2233" s="47" t="str">
        <f>IF(B2233="",N2232,B2233)</f>
        <v>Bellweather Wealth</v>
      </c>
    </row>
    <row r="2234" spans="1:14" ht="15.75" x14ac:dyDescent="0.5">
      <c r="A2234" s="7"/>
      <c r="B2234" s="26"/>
      <c r="C2234" s="26"/>
      <c r="D2234" s="12">
        <v>217826.74</v>
      </c>
      <c r="E2234" s="13" t="s">
        <v>2127</v>
      </c>
      <c r="F2234" s="27">
        <v>45847</v>
      </c>
      <c r="G2234" s="27">
        <v>45596</v>
      </c>
      <c r="H2234" s="14">
        <v>731026.89</v>
      </c>
      <c r="I2234" s="15">
        <v>1</v>
      </c>
      <c r="J2234" s="13" t="s">
        <v>304</v>
      </c>
      <c r="K2234" s="36">
        <f>D2234*VLOOKUP(L2234,Assumptions!$B$5:$C$11,2,FALSE)</f>
        <v>7471.4571819999992</v>
      </c>
      <c r="L2234" s="39" t="s">
        <v>4889</v>
      </c>
      <c r="M2234" s="46">
        <f>DATE(YEAR(F2234),MONTH(F2234),1)</f>
        <v>45839</v>
      </c>
      <c r="N2234" s="47" t="str">
        <f>IF(B2234="",N2233,B2234)</f>
        <v>Bellweather Wealth</v>
      </c>
    </row>
    <row r="2235" spans="1:14" ht="15.75" x14ac:dyDescent="0.5">
      <c r="A2235" s="7"/>
      <c r="B2235" s="26"/>
      <c r="C2235" s="26"/>
      <c r="D2235" s="12">
        <v>162544.29</v>
      </c>
      <c r="E2235" s="13" t="s">
        <v>2128</v>
      </c>
      <c r="F2235" s="27">
        <v>45847</v>
      </c>
      <c r="G2235" s="27">
        <v>45596</v>
      </c>
      <c r="H2235" s="14">
        <v>584407.91</v>
      </c>
      <c r="I2235" s="15">
        <v>106</v>
      </c>
      <c r="J2235" s="13" t="s">
        <v>301</v>
      </c>
      <c r="K2235" s="36">
        <f>D2235*VLOOKUP(L2235,Assumptions!$B$5:$C$11,2,FALSE)</f>
        <v>5575.269147</v>
      </c>
      <c r="L2235" s="39" t="s">
        <v>4889</v>
      </c>
      <c r="M2235" s="46">
        <f>DATE(YEAR(F2235),MONTH(F2235),1)</f>
        <v>45839</v>
      </c>
      <c r="N2235" s="47" t="str">
        <f>IF(B2235="",N2234,B2235)</f>
        <v>Bellweather Wealth</v>
      </c>
    </row>
    <row r="2236" spans="1:14" ht="15.75" x14ac:dyDescent="0.5">
      <c r="A2236" s="7"/>
      <c r="B2236" s="26"/>
      <c r="C2236" s="26"/>
      <c r="D2236" s="12">
        <v>155663.26</v>
      </c>
      <c r="E2236" s="13" t="s">
        <v>2129</v>
      </c>
      <c r="F2236" s="27">
        <v>45881</v>
      </c>
      <c r="G2236" s="27">
        <v>45596</v>
      </c>
      <c r="H2236" s="14">
        <v>513655.22</v>
      </c>
      <c r="I2236" s="15">
        <v>18</v>
      </c>
      <c r="J2236" s="13" t="s">
        <v>300</v>
      </c>
      <c r="K2236" s="36">
        <f>D2236*VLOOKUP(L2236,Assumptions!$B$5:$C$11,2,FALSE)</f>
        <v>5339.2498180000002</v>
      </c>
      <c r="L2236" s="39" t="s">
        <v>4889</v>
      </c>
      <c r="M2236" s="46">
        <f>DATE(YEAR(F2236),MONTH(F2236),1)</f>
        <v>45870</v>
      </c>
      <c r="N2236" s="47" t="str">
        <f>IF(B2236="",N2235,B2236)</f>
        <v>Bellweather Wealth</v>
      </c>
    </row>
    <row r="2237" spans="1:14" ht="15.75" x14ac:dyDescent="0.5">
      <c r="A2237" s="7"/>
      <c r="B2237" s="26"/>
      <c r="C2237" s="26"/>
      <c r="D2237" s="12">
        <v>205852.78</v>
      </c>
      <c r="E2237" s="13" t="s">
        <v>2130</v>
      </c>
      <c r="F2237" s="27">
        <v>45881</v>
      </c>
      <c r="G2237" s="27">
        <v>45596</v>
      </c>
      <c r="H2237" s="14">
        <v>757852.19</v>
      </c>
      <c r="I2237" s="15">
        <v>1</v>
      </c>
      <c r="J2237" s="13" t="s">
        <v>318</v>
      </c>
      <c r="K2237" s="36">
        <f>D2237*VLOOKUP(L2237,Assumptions!$B$5:$C$11,2,FALSE)</f>
        <v>7060.7503539999998</v>
      </c>
      <c r="L2237" s="39" t="s">
        <v>4889</v>
      </c>
      <c r="M2237" s="46">
        <f>DATE(YEAR(F2237),MONTH(F2237),1)</f>
        <v>45870</v>
      </c>
      <c r="N2237" s="47" t="str">
        <f>IF(B2237="",N2236,B2237)</f>
        <v>Bellweather Wealth</v>
      </c>
    </row>
    <row r="2238" spans="1:14" ht="15.75" x14ac:dyDescent="0.5">
      <c r="A2238" s="7"/>
      <c r="B2238" s="26"/>
      <c r="C2238" s="26"/>
      <c r="D2238" s="12">
        <v>156106.68</v>
      </c>
      <c r="E2238" s="13" t="s">
        <v>2131</v>
      </c>
      <c r="F2238" s="27">
        <v>45881</v>
      </c>
      <c r="G2238" s="27">
        <v>45596</v>
      </c>
      <c r="H2238" s="14">
        <v>659283.87</v>
      </c>
      <c r="I2238" s="15">
        <v>18</v>
      </c>
      <c r="J2238" s="13" t="s">
        <v>330</v>
      </c>
      <c r="K2238" s="36">
        <f>D2238*VLOOKUP(L2238,Assumptions!$B$5:$C$11,2,FALSE)</f>
        <v>5354.4591239999991</v>
      </c>
      <c r="L2238" s="39" t="s">
        <v>4889</v>
      </c>
      <c r="M2238" s="46">
        <f>DATE(YEAR(F2238),MONTH(F2238),1)</f>
        <v>45870</v>
      </c>
      <c r="N2238" s="47" t="str">
        <f>IF(B2238="",N2237,B2238)</f>
        <v>Bellweather Wealth</v>
      </c>
    </row>
    <row r="2239" spans="1:14" ht="15.75" x14ac:dyDescent="0.5">
      <c r="A2239" s="7"/>
      <c r="B2239" s="26"/>
      <c r="C2239" s="26"/>
      <c r="D2239" s="12">
        <v>195332.93</v>
      </c>
      <c r="E2239" s="13" t="s">
        <v>2132</v>
      </c>
      <c r="F2239" s="27">
        <v>45881</v>
      </c>
      <c r="G2239" s="27">
        <v>45596</v>
      </c>
      <c r="H2239" s="14">
        <v>799708.55</v>
      </c>
      <c r="I2239" s="15">
        <v>1</v>
      </c>
      <c r="J2239" s="13" t="s">
        <v>304</v>
      </c>
      <c r="K2239" s="36">
        <f>D2239*VLOOKUP(L2239,Assumptions!$B$5:$C$11,2,FALSE)</f>
        <v>6699.9194989999996</v>
      </c>
      <c r="L2239" s="39" t="s">
        <v>4889</v>
      </c>
      <c r="M2239" s="46">
        <f>DATE(YEAR(F2239),MONTH(F2239),1)</f>
        <v>45870</v>
      </c>
      <c r="N2239" s="47" t="str">
        <f>IF(B2239="",N2238,B2239)</f>
        <v>Bellweather Wealth</v>
      </c>
    </row>
    <row r="2240" spans="1:14" ht="15.75" x14ac:dyDescent="0.5">
      <c r="A2240" s="7"/>
      <c r="B2240" s="26"/>
      <c r="C2240" s="26"/>
      <c r="D2240" s="12">
        <v>156100.14000000001</v>
      </c>
      <c r="E2240" s="13" t="s">
        <v>2133</v>
      </c>
      <c r="F2240" s="27">
        <v>45881</v>
      </c>
      <c r="G2240" s="27">
        <v>45596</v>
      </c>
      <c r="H2240" s="14">
        <v>587577.28</v>
      </c>
      <c r="I2240" s="15">
        <v>40</v>
      </c>
      <c r="J2240" s="13" t="s">
        <v>305</v>
      </c>
      <c r="K2240" s="36">
        <f>D2240*VLOOKUP(L2240,Assumptions!$B$5:$C$11,2,FALSE)</f>
        <v>5354.2348019999999</v>
      </c>
      <c r="L2240" s="39" t="s">
        <v>4889</v>
      </c>
      <c r="M2240" s="46">
        <f>DATE(YEAR(F2240),MONTH(F2240),1)</f>
        <v>45870</v>
      </c>
      <c r="N2240" s="47" t="str">
        <f>IF(B2240="",N2239,B2240)</f>
        <v>Bellweather Wealth</v>
      </c>
    </row>
    <row r="2241" spans="1:14" ht="15.75" x14ac:dyDescent="0.5">
      <c r="A2241" s="7"/>
      <c r="B2241" s="26"/>
      <c r="C2241" s="26"/>
      <c r="D2241" s="12">
        <v>146070.45000000001</v>
      </c>
      <c r="E2241" s="13" t="s">
        <v>2134</v>
      </c>
      <c r="F2241" s="27">
        <v>45881</v>
      </c>
      <c r="G2241" s="27">
        <v>45596</v>
      </c>
      <c r="H2241" s="14">
        <v>568996.53</v>
      </c>
      <c r="I2241" s="15">
        <v>40</v>
      </c>
      <c r="J2241" s="13" t="s">
        <v>331</v>
      </c>
      <c r="K2241" s="36">
        <f>D2241*VLOOKUP(L2241,Assumptions!$B$5:$C$11,2,FALSE)</f>
        <v>5010.2164350000003</v>
      </c>
      <c r="L2241" s="39" t="s">
        <v>4889</v>
      </c>
      <c r="M2241" s="46">
        <f>DATE(YEAR(F2241),MONTH(F2241),1)</f>
        <v>45870</v>
      </c>
      <c r="N2241" s="47" t="str">
        <f>IF(B2241="",N2240,B2241)</f>
        <v>Bellweather Wealth</v>
      </c>
    </row>
    <row r="2242" spans="1:14" ht="15.75" x14ac:dyDescent="0.5">
      <c r="A2242" s="7"/>
      <c r="B2242" s="26"/>
      <c r="C2242" s="26"/>
      <c r="D2242" s="12">
        <v>131658.66</v>
      </c>
      <c r="E2242" s="13" t="s">
        <v>2135</v>
      </c>
      <c r="F2242" s="27">
        <v>45881</v>
      </c>
      <c r="G2242" s="27">
        <v>45596</v>
      </c>
      <c r="H2242" s="14">
        <v>738869.76000000001</v>
      </c>
      <c r="I2242" s="15">
        <v>1</v>
      </c>
      <c r="J2242" s="13" t="s">
        <v>311</v>
      </c>
      <c r="K2242" s="36">
        <f>D2242*VLOOKUP(L2242,Assumptions!$B$5:$C$11,2,FALSE)</f>
        <v>4515.892038</v>
      </c>
      <c r="L2242" s="39" t="s">
        <v>4889</v>
      </c>
      <c r="M2242" s="46">
        <f>DATE(YEAR(F2242),MONTH(F2242),1)</f>
        <v>45870</v>
      </c>
      <c r="N2242" s="47" t="str">
        <f>IF(B2242="",N2241,B2242)</f>
        <v>Bellweather Wealth</v>
      </c>
    </row>
    <row r="2243" spans="1:14" ht="15.75" x14ac:dyDescent="0.5">
      <c r="A2243" s="7"/>
      <c r="B2243" s="26"/>
      <c r="C2243" s="26"/>
      <c r="D2243" s="12">
        <v>142290.34</v>
      </c>
      <c r="E2243" s="13" t="s">
        <v>2136</v>
      </c>
      <c r="F2243" s="27">
        <v>45881</v>
      </c>
      <c r="G2243" s="27">
        <v>45596</v>
      </c>
      <c r="H2243" s="14">
        <v>516599.34</v>
      </c>
      <c r="I2243" s="15">
        <v>1</v>
      </c>
      <c r="J2243" s="13" t="s">
        <v>312</v>
      </c>
      <c r="K2243" s="36">
        <f>D2243*VLOOKUP(L2243,Assumptions!$B$5:$C$11,2,FALSE)</f>
        <v>4880.5586619999995</v>
      </c>
      <c r="L2243" s="39" t="s">
        <v>4889</v>
      </c>
      <c r="M2243" s="46">
        <f>DATE(YEAR(F2243),MONTH(F2243),1)</f>
        <v>45870</v>
      </c>
      <c r="N2243" s="47" t="str">
        <f>IF(B2243="",N2242,B2243)</f>
        <v>Bellweather Wealth</v>
      </c>
    </row>
    <row r="2244" spans="1:14" ht="15.75" x14ac:dyDescent="0.5">
      <c r="A2244" s="7"/>
      <c r="B2244" s="26"/>
      <c r="C2244" s="26"/>
      <c r="D2244" s="12">
        <v>207745.04</v>
      </c>
      <c r="E2244" s="13" t="s">
        <v>2137</v>
      </c>
      <c r="F2244" s="27">
        <v>45881</v>
      </c>
      <c r="G2244" s="27">
        <v>45596</v>
      </c>
      <c r="H2244" s="14">
        <v>748346.39</v>
      </c>
      <c r="I2244" s="15">
        <v>40</v>
      </c>
      <c r="J2244" s="13" t="s">
        <v>321</v>
      </c>
      <c r="K2244" s="36">
        <f>D2244*VLOOKUP(L2244,Assumptions!$B$5:$C$11,2,FALSE)</f>
        <v>7125.6548720000001</v>
      </c>
      <c r="L2244" s="39" t="s">
        <v>4889</v>
      </c>
      <c r="M2244" s="46">
        <f>DATE(YEAR(F2244),MONTH(F2244),1)</f>
        <v>45870</v>
      </c>
      <c r="N2244" s="47" t="str">
        <f>IF(B2244="",N2243,B2244)</f>
        <v>Bellweather Wealth</v>
      </c>
    </row>
    <row r="2245" spans="1:14" ht="15.75" x14ac:dyDescent="0.5">
      <c r="A2245" s="7"/>
      <c r="B2245" s="26"/>
      <c r="C2245" s="26"/>
      <c r="D2245" s="12">
        <v>129087.5</v>
      </c>
      <c r="E2245" s="13" t="s">
        <v>2138</v>
      </c>
      <c r="F2245" s="27">
        <v>45881</v>
      </c>
      <c r="G2245" s="27">
        <v>45596</v>
      </c>
      <c r="H2245" s="14">
        <v>644755.73</v>
      </c>
      <c r="I2245" s="15">
        <v>40</v>
      </c>
      <c r="J2245" s="13" t="s">
        <v>301</v>
      </c>
      <c r="K2245" s="36">
        <f>D2245*VLOOKUP(L2245,Assumptions!$B$5:$C$11,2,FALSE)</f>
        <v>4427.7012500000001</v>
      </c>
      <c r="L2245" s="39" t="s">
        <v>4889</v>
      </c>
      <c r="M2245" s="46">
        <f>DATE(YEAR(F2245),MONTH(F2245),1)</f>
        <v>45870</v>
      </c>
      <c r="N2245" s="47" t="str">
        <f>IF(B2245="",N2244,B2245)</f>
        <v>Bellweather Wealth</v>
      </c>
    </row>
    <row r="2246" spans="1:14" ht="15.75" x14ac:dyDescent="0.5">
      <c r="A2246" s="7"/>
      <c r="B2246" s="26"/>
      <c r="C2246" s="26"/>
      <c r="D2246" s="12">
        <v>158853.69</v>
      </c>
      <c r="E2246" s="13" t="s">
        <v>2139</v>
      </c>
      <c r="F2246" s="27">
        <v>45881</v>
      </c>
      <c r="G2246" s="27">
        <v>45596</v>
      </c>
      <c r="H2246" s="14">
        <v>743495.52</v>
      </c>
      <c r="I2246" s="15">
        <v>1</v>
      </c>
      <c r="J2246" s="13" t="s">
        <v>310</v>
      </c>
      <c r="K2246" s="36">
        <f>D2246*VLOOKUP(L2246,Assumptions!$B$5:$C$11,2,FALSE)</f>
        <v>5448.6815669999996</v>
      </c>
      <c r="L2246" s="39" t="s">
        <v>4889</v>
      </c>
      <c r="M2246" s="46">
        <f>DATE(YEAR(F2246),MONTH(F2246),1)</f>
        <v>45870</v>
      </c>
      <c r="N2246" s="47" t="str">
        <f>IF(B2246="",N2245,B2246)</f>
        <v>Bellweather Wealth</v>
      </c>
    </row>
    <row r="2247" spans="1:14" ht="15.75" x14ac:dyDescent="0.5">
      <c r="A2247" s="7"/>
      <c r="B2247" s="26"/>
      <c r="C2247" s="26"/>
      <c r="D2247" s="12">
        <v>127907.66</v>
      </c>
      <c r="E2247" s="13" t="s">
        <v>2140</v>
      </c>
      <c r="F2247" s="27">
        <v>45881</v>
      </c>
      <c r="G2247" s="27">
        <v>45596</v>
      </c>
      <c r="H2247" s="14">
        <v>820875.93</v>
      </c>
      <c r="I2247" s="15">
        <v>40</v>
      </c>
      <c r="J2247" s="13" t="s">
        <v>319</v>
      </c>
      <c r="K2247" s="36">
        <f>D2247*VLOOKUP(L2247,Assumptions!$B$5:$C$11,2,FALSE)</f>
        <v>4387.2327379999997</v>
      </c>
      <c r="L2247" s="39" t="s">
        <v>4889</v>
      </c>
      <c r="M2247" s="46">
        <f>DATE(YEAR(F2247),MONTH(F2247),1)</f>
        <v>45870</v>
      </c>
      <c r="N2247" s="47" t="str">
        <f>IF(B2247="",N2246,B2247)</f>
        <v>Bellweather Wealth</v>
      </c>
    </row>
    <row r="2248" spans="1:14" ht="15.75" x14ac:dyDescent="0.5">
      <c r="A2248" s="7"/>
      <c r="B2248" s="26"/>
      <c r="C2248" s="26"/>
      <c r="D2248" s="12">
        <v>128212.92</v>
      </c>
      <c r="E2248" s="13" t="s">
        <v>2141</v>
      </c>
      <c r="F2248" s="27">
        <v>45881</v>
      </c>
      <c r="G2248" s="27">
        <v>45596</v>
      </c>
      <c r="H2248" s="14">
        <v>510375.09</v>
      </c>
      <c r="I2248" s="15">
        <v>1</v>
      </c>
      <c r="J2248" s="13" t="s">
        <v>309</v>
      </c>
      <c r="K2248" s="36">
        <f>D2248*VLOOKUP(L2248,Assumptions!$B$5:$C$11,2,FALSE)</f>
        <v>4397.7031559999996</v>
      </c>
      <c r="L2248" s="39" t="s">
        <v>4889</v>
      </c>
      <c r="M2248" s="46">
        <f>DATE(YEAR(F2248),MONTH(F2248),1)</f>
        <v>45870</v>
      </c>
      <c r="N2248" s="47" t="str">
        <f>IF(B2248="",N2247,B2248)</f>
        <v>Bellweather Wealth</v>
      </c>
    </row>
    <row r="2249" spans="1:14" ht="15.75" x14ac:dyDescent="0.5">
      <c r="A2249" s="7"/>
      <c r="B2249" s="26"/>
      <c r="C2249" s="26"/>
      <c r="D2249" s="12">
        <v>166704.97</v>
      </c>
      <c r="E2249" s="13" t="s">
        <v>2142</v>
      </c>
      <c r="F2249" s="27">
        <v>45881</v>
      </c>
      <c r="G2249" s="27">
        <v>45596</v>
      </c>
      <c r="H2249" s="14">
        <v>853140.3</v>
      </c>
      <c r="I2249" s="15">
        <v>3</v>
      </c>
      <c r="J2249" s="13" t="s">
        <v>307</v>
      </c>
      <c r="K2249" s="36">
        <f>D2249*VLOOKUP(L2249,Assumptions!$B$5:$C$11,2,FALSE)</f>
        <v>5717.9804709999999</v>
      </c>
      <c r="L2249" s="39" t="s">
        <v>4889</v>
      </c>
      <c r="M2249" s="46">
        <f>DATE(YEAR(F2249),MONTH(F2249),1)</f>
        <v>45870</v>
      </c>
      <c r="N2249" s="47" t="str">
        <f>IF(B2249="",N2248,B2249)</f>
        <v>Bellweather Wealth</v>
      </c>
    </row>
    <row r="2250" spans="1:14" ht="15.75" x14ac:dyDescent="0.5">
      <c r="A2250" s="7"/>
      <c r="B2250" s="25" t="s">
        <v>146</v>
      </c>
      <c r="C2250" s="25"/>
      <c r="D2250" s="12">
        <v>4630.68</v>
      </c>
      <c r="E2250" s="13" t="s">
        <v>2143</v>
      </c>
      <c r="F2250" s="27">
        <v>44855</v>
      </c>
      <c r="G2250" s="27">
        <v>44799</v>
      </c>
      <c r="H2250" s="14">
        <v>4838.92</v>
      </c>
      <c r="I2250" s="15">
        <v>6</v>
      </c>
      <c r="J2250" s="13" t="s">
        <v>313</v>
      </c>
      <c r="K2250" s="36">
        <f>D2250*VLOOKUP(L2250,Assumptions!$B$5:$C$11,2,FALSE)</f>
        <v>158.832324</v>
      </c>
      <c r="L2250" s="39" t="s">
        <v>4889</v>
      </c>
      <c r="M2250" s="46">
        <f>DATE(YEAR(F2250),MONTH(F2250),1)</f>
        <v>44835</v>
      </c>
      <c r="N2250" s="47" t="str">
        <f>IF(B2250="",N2249,B2250)</f>
        <v>Fenwick Bancorp Ltd</v>
      </c>
    </row>
    <row r="2251" spans="1:14" ht="15.75" x14ac:dyDescent="0.5">
      <c r="A2251" s="7"/>
      <c r="B2251" s="26"/>
      <c r="C2251" s="26"/>
      <c r="D2251" s="12">
        <v>634.73</v>
      </c>
      <c r="E2251" s="13" t="s">
        <v>2144</v>
      </c>
      <c r="F2251" s="27">
        <v>44994</v>
      </c>
      <c r="G2251" s="27">
        <v>44987</v>
      </c>
      <c r="H2251" s="14">
        <v>5414.15</v>
      </c>
      <c r="I2251" s="15">
        <v>1</v>
      </c>
      <c r="J2251" s="13" t="s">
        <v>313</v>
      </c>
      <c r="K2251" s="36">
        <f>D2251*VLOOKUP(L2251,Assumptions!$B$5:$C$11,2,FALSE)</f>
        <v>21.771238999999998</v>
      </c>
      <c r="L2251" s="39" t="s">
        <v>4889</v>
      </c>
      <c r="M2251" s="46">
        <f>DATE(YEAR(F2251),MONTH(F2251),1)</f>
        <v>44986</v>
      </c>
      <c r="N2251" s="47" t="str">
        <f>IF(B2251="",N2250,B2251)</f>
        <v>Fenwick Bancorp Ltd</v>
      </c>
    </row>
    <row r="2252" spans="1:14" ht="15.75" x14ac:dyDescent="0.5">
      <c r="A2252" s="7"/>
      <c r="B2252" s="26"/>
      <c r="C2252" s="26"/>
      <c r="D2252" s="12">
        <v>1558.39</v>
      </c>
      <c r="E2252" s="13" t="s">
        <v>2145</v>
      </c>
      <c r="F2252" s="27">
        <v>45155</v>
      </c>
      <c r="G2252" s="27">
        <v>45133</v>
      </c>
      <c r="H2252" s="14">
        <v>4432.7</v>
      </c>
      <c r="I2252" s="15">
        <v>3</v>
      </c>
      <c r="J2252" s="13" t="s">
        <v>313</v>
      </c>
      <c r="K2252" s="36">
        <f>D2252*VLOOKUP(L2252,Assumptions!$B$5:$C$11,2,FALSE)</f>
        <v>53.452776999999998</v>
      </c>
      <c r="L2252" s="39" t="s">
        <v>4889</v>
      </c>
      <c r="M2252" s="46">
        <f>DATE(YEAR(F2252),MONTH(F2252),1)</f>
        <v>45139</v>
      </c>
      <c r="N2252" s="47" t="str">
        <f>IF(B2252="",N2251,B2252)</f>
        <v>Fenwick Bancorp Ltd</v>
      </c>
    </row>
    <row r="2253" spans="1:14" ht="15.75" x14ac:dyDescent="0.5">
      <c r="A2253" s="7"/>
      <c r="B2253" s="25" t="s">
        <v>147</v>
      </c>
      <c r="C2253" s="25"/>
      <c r="D2253" s="12">
        <v>8521.0400000000009</v>
      </c>
      <c r="E2253" s="13" t="s">
        <v>2146</v>
      </c>
      <c r="F2253" s="27">
        <v>44909</v>
      </c>
      <c r="G2253" s="27">
        <v>44848</v>
      </c>
      <c r="H2253" s="14">
        <v>6900.74</v>
      </c>
      <c r="I2253" s="15">
        <v>2</v>
      </c>
      <c r="J2253" s="13" t="s">
        <v>307</v>
      </c>
      <c r="K2253" s="36">
        <f>D2253*VLOOKUP(L2253,Assumptions!$B$5:$C$11,2,FALSE)</f>
        <v>292.27167200000002</v>
      </c>
      <c r="L2253" s="39" t="s">
        <v>4889</v>
      </c>
      <c r="M2253" s="46">
        <f>DATE(YEAR(F2253),MONTH(F2253),1)</f>
        <v>44896</v>
      </c>
      <c r="N2253" s="47" t="str">
        <f>IF(B2253="",N2252,B2253)</f>
        <v>Parkside Bancorp Inc</v>
      </c>
    </row>
    <row r="2254" spans="1:14" ht="15.75" x14ac:dyDescent="0.5">
      <c r="A2254" s="7"/>
      <c r="B2254" s="25" t="s">
        <v>148</v>
      </c>
      <c r="C2254" s="25"/>
      <c r="D2254" s="16">
        <v>1333.04</v>
      </c>
      <c r="E2254" s="13" t="s">
        <v>2147</v>
      </c>
      <c r="F2254" s="27">
        <v>45605</v>
      </c>
      <c r="G2254" s="27">
        <v>45404</v>
      </c>
      <c r="H2254" s="14">
        <v>0</v>
      </c>
      <c r="I2254" s="15">
        <v>1</v>
      </c>
      <c r="J2254" s="13" t="s">
        <v>300</v>
      </c>
      <c r="K2254" s="36">
        <f>D2254*VLOOKUP(L2254,Assumptions!$B$5:$C$11,2,FALSE)</f>
        <v>635.99338399999999</v>
      </c>
      <c r="L2254" s="39" t="s">
        <v>4885</v>
      </c>
      <c r="M2254" s="46">
        <f>DATE(YEAR(F2254),MONTH(F2254),1)</f>
        <v>45597</v>
      </c>
      <c r="N2254" s="47" t="str">
        <f>IF(B2254="",N2253,B2254)</f>
        <v>Kensington Partners SA</v>
      </c>
    </row>
    <row r="2255" spans="1:14" ht="15.75" x14ac:dyDescent="0.5">
      <c r="A2255" s="7"/>
      <c r="B2255" s="25" t="s">
        <v>149</v>
      </c>
      <c r="C2255" s="25"/>
      <c r="D2255" s="16">
        <v>2895.46</v>
      </c>
      <c r="E2255" s="13" t="s">
        <v>2148</v>
      </c>
      <c r="F2255" s="27">
        <v>45325</v>
      </c>
      <c r="G2255" s="27">
        <v>45223</v>
      </c>
      <c r="H2255" s="14">
        <v>0</v>
      </c>
      <c r="I2255" s="15">
        <v>1</v>
      </c>
      <c r="J2255" s="13" t="s">
        <v>300</v>
      </c>
      <c r="K2255" s="36">
        <f>D2255*VLOOKUP(L2255,Assumptions!$B$5:$C$11,2,FALSE)</f>
        <v>1381.4239660000001</v>
      </c>
      <c r="L2255" s="39" t="s">
        <v>4885</v>
      </c>
      <c r="M2255" s="46">
        <f>DATE(YEAR(F2255),MONTH(F2255),1)</f>
        <v>45323</v>
      </c>
      <c r="N2255" s="47" t="str">
        <f>IF(B2255="",N2254,B2255)</f>
        <v>Inverness Resources plc</v>
      </c>
    </row>
    <row r="2256" spans="1:14" ht="15.75" x14ac:dyDescent="0.5">
      <c r="A2256" s="7"/>
      <c r="B2256" s="25" t="s">
        <v>150</v>
      </c>
      <c r="C2256" s="25"/>
      <c r="D2256" s="14">
        <v>1241.25</v>
      </c>
      <c r="E2256" s="13" t="s">
        <v>2149</v>
      </c>
      <c r="F2256" s="27">
        <v>45761</v>
      </c>
      <c r="G2256" s="27">
        <v>45757</v>
      </c>
      <c r="H2256" s="14">
        <v>0</v>
      </c>
      <c r="I2256" s="15">
        <v>6</v>
      </c>
      <c r="J2256" s="13" t="s">
        <v>353</v>
      </c>
      <c r="K2256" s="36">
        <f>D2256*VLOOKUP(L2256,Assumptions!$B$5:$C$11,2,FALSE)</f>
        <v>1241.25</v>
      </c>
      <c r="L2256" s="39" t="s">
        <v>4883</v>
      </c>
      <c r="M2256" s="46">
        <f>DATE(YEAR(F2256),MONTH(F2256),1)</f>
        <v>45748</v>
      </c>
      <c r="N2256" s="47" t="str">
        <f>IF(B2256="",N2255,B2256)</f>
        <v>Norcross Markets LLP</v>
      </c>
    </row>
    <row r="2257" spans="1:14" ht="15.75" x14ac:dyDescent="0.5">
      <c r="A2257" s="7"/>
      <c r="B2257" s="25" t="s">
        <v>151</v>
      </c>
      <c r="C2257" s="25"/>
      <c r="D2257" s="14">
        <v>1703.23</v>
      </c>
      <c r="E2257" s="13" t="s">
        <v>2150</v>
      </c>
      <c r="F2257" s="27">
        <v>44274</v>
      </c>
      <c r="G2257" s="27">
        <v>44172</v>
      </c>
      <c r="H2257" s="14">
        <v>24076.51</v>
      </c>
      <c r="I2257" s="15">
        <v>1</v>
      </c>
      <c r="J2257" s="13" t="s">
        <v>300</v>
      </c>
      <c r="K2257" s="36">
        <f>D2257*VLOOKUP(L2257,Assumptions!$B$5:$C$11,2,FALSE)</f>
        <v>1703.23</v>
      </c>
      <c r="L2257" s="39" t="s">
        <v>4883</v>
      </c>
      <c r="M2257" s="46">
        <f>DATE(YEAR(F2257),MONTH(F2257),1)</f>
        <v>44256</v>
      </c>
      <c r="N2257" s="47" t="str">
        <f>IF(B2257="",N2256,B2257)</f>
        <v>Larkspur Global SA</v>
      </c>
    </row>
    <row r="2258" spans="1:14" ht="15.75" x14ac:dyDescent="0.5">
      <c r="A2258" s="7"/>
      <c r="B2258" s="26"/>
      <c r="C2258" s="26"/>
      <c r="D2258" s="14">
        <v>2025.86</v>
      </c>
      <c r="E2258" s="13" t="s">
        <v>2151</v>
      </c>
      <c r="F2258" s="27">
        <v>44638</v>
      </c>
      <c r="G2258" s="27">
        <v>44572</v>
      </c>
      <c r="H2258" s="14">
        <v>32000.35</v>
      </c>
      <c r="I2258" s="15">
        <v>1</v>
      </c>
      <c r="J2258" s="13" t="s">
        <v>300</v>
      </c>
      <c r="K2258" s="36">
        <f>D2258*VLOOKUP(L2258,Assumptions!$B$5:$C$11,2,FALSE)</f>
        <v>2025.86</v>
      </c>
      <c r="L2258" s="39" t="s">
        <v>4883</v>
      </c>
      <c r="M2258" s="46">
        <f>DATE(YEAR(F2258),MONTH(F2258),1)</f>
        <v>44621</v>
      </c>
      <c r="N2258" s="47" t="str">
        <f>IF(B2258="",N2257,B2258)</f>
        <v>Larkspur Global SA</v>
      </c>
    </row>
    <row r="2259" spans="1:14" ht="15.75" x14ac:dyDescent="0.5">
      <c r="A2259" s="7"/>
      <c r="B2259" s="26"/>
      <c r="C2259" s="26"/>
      <c r="D2259" s="14">
        <v>27866.59</v>
      </c>
      <c r="E2259" s="13" t="s">
        <v>2152</v>
      </c>
      <c r="F2259" s="27">
        <v>44941</v>
      </c>
      <c r="G2259" s="27">
        <v>44799</v>
      </c>
      <c r="H2259" s="14">
        <v>39944.370000000003</v>
      </c>
      <c r="I2259" s="15">
        <v>5</v>
      </c>
      <c r="J2259" s="13" t="s">
        <v>300</v>
      </c>
      <c r="K2259" s="36">
        <f>D2259*VLOOKUP(L2259,Assumptions!$B$5:$C$11,2,FALSE)</f>
        <v>27866.59</v>
      </c>
      <c r="L2259" s="39" t="s">
        <v>4883</v>
      </c>
      <c r="M2259" s="46">
        <f>DATE(YEAR(F2259),MONTH(F2259),1)</f>
        <v>44927</v>
      </c>
      <c r="N2259" s="47" t="str">
        <f>IF(B2259="",N2258,B2259)</f>
        <v>Larkspur Global SA</v>
      </c>
    </row>
    <row r="2260" spans="1:14" ht="15.75" x14ac:dyDescent="0.5">
      <c r="A2260" s="7"/>
      <c r="B2260" s="26"/>
      <c r="C2260" s="26"/>
      <c r="D2260" s="14">
        <v>25415.63</v>
      </c>
      <c r="E2260" s="13" t="s">
        <v>2153</v>
      </c>
      <c r="F2260" s="27">
        <v>44941</v>
      </c>
      <c r="G2260" s="27">
        <v>44799</v>
      </c>
      <c r="H2260" s="14">
        <v>27097.360000000001</v>
      </c>
      <c r="I2260" s="15">
        <v>1</v>
      </c>
      <c r="J2260" s="13" t="s">
        <v>317</v>
      </c>
      <c r="K2260" s="36">
        <f>D2260*VLOOKUP(L2260,Assumptions!$B$5:$C$11,2,FALSE)</f>
        <v>25415.63</v>
      </c>
      <c r="L2260" s="39" t="s">
        <v>4883</v>
      </c>
      <c r="M2260" s="46">
        <f>DATE(YEAR(F2260),MONTH(F2260),1)</f>
        <v>44927</v>
      </c>
      <c r="N2260" s="47" t="str">
        <f>IF(B2260="",N2259,B2260)</f>
        <v>Larkspur Global SA</v>
      </c>
    </row>
    <row r="2261" spans="1:14" ht="15.75" x14ac:dyDescent="0.5">
      <c r="A2261" s="7"/>
      <c r="B2261" s="26"/>
      <c r="C2261" s="26"/>
      <c r="D2261" s="14">
        <v>28209.23</v>
      </c>
      <c r="E2261" s="13" t="s">
        <v>2154</v>
      </c>
      <c r="F2261" s="27">
        <v>44941</v>
      </c>
      <c r="G2261" s="27">
        <v>44799</v>
      </c>
      <c r="H2261" s="14">
        <v>24050</v>
      </c>
      <c r="I2261" s="15">
        <v>5</v>
      </c>
      <c r="J2261" s="13" t="s">
        <v>339</v>
      </c>
      <c r="K2261" s="36">
        <f>D2261*VLOOKUP(L2261,Assumptions!$B$5:$C$11,2,FALSE)</f>
        <v>28209.23</v>
      </c>
      <c r="L2261" s="39" t="s">
        <v>4883</v>
      </c>
      <c r="M2261" s="46">
        <f>DATE(YEAR(F2261),MONTH(F2261),1)</f>
        <v>44927</v>
      </c>
      <c r="N2261" s="47" t="str">
        <f>IF(B2261="",N2260,B2261)</f>
        <v>Larkspur Global SA</v>
      </c>
    </row>
    <row r="2262" spans="1:14" ht="15.75" x14ac:dyDescent="0.5">
      <c r="A2262" s="7"/>
      <c r="B2262" s="26"/>
      <c r="C2262" s="26"/>
      <c r="D2262" s="14">
        <v>2358.41</v>
      </c>
      <c r="E2262" s="13" t="s">
        <v>2155</v>
      </c>
      <c r="F2262" s="27">
        <v>45002</v>
      </c>
      <c r="G2262" s="27">
        <v>44893</v>
      </c>
      <c r="H2262" s="14">
        <v>35994.85</v>
      </c>
      <c r="I2262" s="15">
        <v>1</v>
      </c>
      <c r="J2262" s="13" t="s">
        <v>300</v>
      </c>
      <c r="K2262" s="36">
        <f>D2262*VLOOKUP(L2262,Assumptions!$B$5:$C$11,2,FALSE)</f>
        <v>2358.41</v>
      </c>
      <c r="L2262" s="39" t="s">
        <v>4883</v>
      </c>
      <c r="M2262" s="46">
        <f>DATE(YEAR(F2262),MONTH(F2262),1)</f>
        <v>44986</v>
      </c>
      <c r="N2262" s="47" t="str">
        <f>IF(B2262="",N2261,B2262)</f>
        <v>Larkspur Global SA</v>
      </c>
    </row>
    <row r="2263" spans="1:14" ht="15.75" x14ac:dyDescent="0.5">
      <c r="A2263" s="7"/>
      <c r="B2263" s="26"/>
      <c r="C2263" s="26"/>
      <c r="D2263" s="14">
        <v>21646.81</v>
      </c>
      <c r="E2263" s="13" t="s">
        <v>2156</v>
      </c>
      <c r="F2263" s="27">
        <v>45308</v>
      </c>
      <c r="G2263" s="27">
        <v>44991</v>
      </c>
      <c r="H2263" s="14">
        <v>37673.040000000001</v>
      </c>
      <c r="I2263" s="15">
        <v>5</v>
      </c>
      <c r="J2263" s="13" t="s">
        <v>300</v>
      </c>
      <c r="K2263" s="36">
        <f>D2263*VLOOKUP(L2263,Assumptions!$B$5:$C$11,2,FALSE)</f>
        <v>21646.81</v>
      </c>
      <c r="L2263" s="39" t="s">
        <v>4883</v>
      </c>
      <c r="M2263" s="46">
        <f>DATE(YEAR(F2263),MONTH(F2263),1)</f>
        <v>45292</v>
      </c>
      <c r="N2263" s="47" t="str">
        <f>IF(B2263="",N2262,B2263)</f>
        <v>Larkspur Global SA</v>
      </c>
    </row>
    <row r="2264" spans="1:14" ht="15.75" x14ac:dyDescent="0.5">
      <c r="A2264" s="7"/>
      <c r="B2264" s="26"/>
      <c r="C2264" s="26"/>
      <c r="D2264" s="14">
        <v>26025.56</v>
      </c>
      <c r="E2264" s="13" t="s">
        <v>2157</v>
      </c>
      <c r="F2264" s="27">
        <v>45308</v>
      </c>
      <c r="G2264" s="27">
        <v>44991</v>
      </c>
      <c r="H2264" s="14">
        <v>39766.46</v>
      </c>
      <c r="I2264" s="15">
        <v>8</v>
      </c>
      <c r="J2264" s="13" t="s">
        <v>339</v>
      </c>
      <c r="K2264" s="36">
        <f>D2264*VLOOKUP(L2264,Assumptions!$B$5:$C$11,2,FALSE)</f>
        <v>26025.56</v>
      </c>
      <c r="L2264" s="39" t="s">
        <v>4883</v>
      </c>
      <c r="M2264" s="46">
        <f>DATE(YEAR(F2264),MONTH(F2264),1)</f>
        <v>45292</v>
      </c>
      <c r="N2264" s="47" t="str">
        <f>IF(B2264="",N2263,B2264)</f>
        <v>Larkspur Global SA</v>
      </c>
    </row>
    <row r="2265" spans="1:14" ht="15.75" x14ac:dyDescent="0.5">
      <c r="A2265" s="7"/>
      <c r="B2265" s="26"/>
      <c r="C2265" s="26"/>
      <c r="D2265" s="14">
        <v>2466.77</v>
      </c>
      <c r="E2265" s="13" t="s">
        <v>2158</v>
      </c>
      <c r="F2265" s="27">
        <v>45366</v>
      </c>
      <c r="G2265" s="27">
        <v>45224</v>
      </c>
      <c r="H2265" s="14">
        <v>25688.61</v>
      </c>
      <c r="I2265" s="15">
        <v>1</v>
      </c>
      <c r="J2265" s="13" t="s">
        <v>300</v>
      </c>
      <c r="K2265" s="36">
        <f>D2265*VLOOKUP(L2265,Assumptions!$B$5:$C$11,2,FALSE)</f>
        <v>2466.77</v>
      </c>
      <c r="L2265" s="39" t="s">
        <v>4883</v>
      </c>
      <c r="M2265" s="46">
        <f>DATE(YEAR(F2265),MONTH(F2265),1)</f>
        <v>45352</v>
      </c>
      <c r="N2265" s="47" t="str">
        <f>IF(B2265="",N2264,B2265)</f>
        <v>Larkspur Global SA</v>
      </c>
    </row>
    <row r="2266" spans="1:14" ht="15.75" x14ac:dyDescent="0.5">
      <c r="A2266" s="7"/>
      <c r="B2266" s="26"/>
      <c r="C2266" s="26"/>
      <c r="D2266" s="14">
        <v>10980.29</v>
      </c>
      <c r="E2266" s="13" t="s">
        <v>2159</v>
      </c>
      <c r="F2266" s="27">
        <v>45718</v>
      </c>
      <c r="G2266" s="27">
        <v>45467</v>
      </c>
      <c r="H2266" s="14">
        <v>27204.43</v>
      </c>
      <c r="I2266" s="15">
        <v>4</v>
      </c>
      <c r="J2266" s="13" t="s">
        <v>300</v>
      </c>
      <c r="K2266" s="36">
        <f>D2266*VLOOKUP(L2266,Assumptions!$B$5:$C$11,2,FALSE)</f>
        <v>10980.29</v>
      </c>
      <c r="L2266" s="39" t="s">
        <v>4883</v>
      </c>
      <c r="M2266" s="46">
        <f>DATE(YEAR(F2266),MONTH(F2266),1)</f>
        <v>45717</v>
      </c>
      <c r="N2266" s="47" t="str">
        <f>IF(B2266="",N2265,B2266)</f>
        <v>Larkspur Global SA</v>
      </c>
    </row>
    <row r="2267" spans="1:14" ht="15.75" x14ac:dyDescent="0.5">
      <c r="A2267" s="7"/>
      <c r="B2267" s="25" t="s">
        <v>152</v>
      </c>
      <c r="C2267" s="25"/>
      <c r="D2267" s="14">
        <v>3234.77</v>
      </c>
      <c r="E2267" s="13" t="s">
        <v>2160</v>
      </c>
      <c r="F2267" s="27">
        <v>45903</v>
      </c>
      <c r="G2267" s="27">
        <v>45685</v>
      </c>
      <c r="H2267" s="14">
        <v>0</v>
      </c>
      <c r="I2267" s="15">
        <v>1</v>
      </c>
      <c r="J2267" s="13" t="s">
        <v>300</v>
      </c>
      <c r="K2267" s="36">
        <f>D2267*VLOOKUP(L2267,Assumptions!$B$5:$C$11,2,FALSE)</f>
        <v>3234.77</v>
      </c>
      <c r="L2267" s="39" t="s">
        <v>4883</v>
      </c>
      <c r="M2267" s="46">
        <f>DATE(YEAR(F2267),MONTH(F2267),1)</f>
        <v>45901</v>
      </c>
      <c r="N2267" s="47" t="str">
        <f>IF(B2267="",N2266,B2267)</f>
        <v>Parkside Fund LLC</v>
      </c>
    </row>
    <row r="2268" spans="1:14" ht="15.75" x14ac:dyDescent="0.5">
      <c r="A2268" s="7"/>
      <c r="B2268" s="25" t="s">
        <v>153</v>
      </c>
      <c r="C2268" s="25"/>
      <c r="D2268" s="14">
        <v>2221.66</v>
      </c>
      <c r="E2268" s="13" t="s">
        <v>2161</v>
      </c>
      <c r="F2268" s="27">
        <v>45363</v>
      </c>
      <c r="G2268" s="27">
        <v>45195</v>
      </c>
      <c r="H2268" s="14">
        <v>1796.76</v>
      </c>
      <c r="I2268" s="15">
        <v>1</v>
      </c>
      <c r="J2268" s="13" t="s">
        <v>307</v>
      </c>
      <c r="K2268" s="36">
        <f>D2268*VLOOKUP(L2268,Assumptions!$B$5:$C$11,2,FALSE)</f>
        <v>2221.66</v>
      </c>
      <c r="L2268" s="39" t="s">
        <v>4883</v>
      </c>
      <c r="M2268" s="46">
        <f>DATE(YEAR(F2268),MONTH(F2268),1)</f>
        <v>45352</v>
      </c>
      <c r="N2268" s="47" t="str">
        <f>IF(B2268="",N2267,B2268)</f>
        <v>Kensington Wealth AG</v>
      </c>
    </row>
    <row r="2269" spans="1:14" ht="15.75" x14ac:dyDescent="0.5">
      <c r="A2269" s="7"/>
      <c r="B2269" s="26"/>
      <c r="C2269" s="26"/>
      <c r="D2269" s="14">
        <v>2093.86</v>
      </c>
      <c r="E2269" s="13" t="s">
        <v>2162</v>
      </c>
      <c r="F2269" s="27">
        <v>45363</v>
      </c>
      <c r="G2269" s="27">
        <v>45195</v>
      </c>
      <c r="H2269" s="14">
        <v>1969.52</v>
      </c>
      <c r="I2269" s="15">
        <v>10</v>
      </c>
      <c r="J2269" s="13" t="s">
        <v>301</v>
      </c>
      <c r="K2269" s="36">
        <f>D2269*VLOOKUP(L2269,Assumptions!$B$5:$C$11,2,FALSE)</f>
        <v>2093.86</v>
      </c>
      <c r="L2269" s="39" t="s">
        <v>4883</v>
      </c>
      <c r="M2269" s="46">
        <f>DATE(YEAR(F2269),MONTH(F2269),1)</f>
        <v>45352</v>
      </c>
      <c r="N2269" s="47" t="str">
        <f>IF(B2269="",N2268,B2269)</f>
        <v>Kensington Wealth AG</v>
      </c>
    </row>
    <row r="2270" spans="1:14" ht="15.75" x14ac:dyDescent="0.5">
      <c r="A2270" s="7"/>
      <c r="B2270" s="26"/>
      <c r="C2270" s="26"/>
      <c r="D2270" s="14">
        <v>1744.7</v>
      </c>
      <c r="E2270" s="13" t="s">
        <v>2163</v>
      </c>
      <c r="F2270" s="27">
        <v>45226</v>
      </c>
      <c r="G2270" s="27">
        <v>45195</v>
      </c>
      <c r="H2270" s="14">
        <v>1501.41</v>
      </c>
      <c r="I2270" s="15">
        <v>1</v>
      </c>
      <c r="J2270" s="13" t="s">
        <v>307</v>
      </c>
      <c r="K2270" s="36">
        <f>D2270*VLOOKUP(L2270,Assumptions!$B$5:$C$11,2,FALSE)</f>
        <v>1744.7</v>
      </c>
      <c r="L2270" s="39" t="s">
        <v>4883</v>
      </c>
      <c r="M2270" s="46">
        <f>DATE(YEAR(F2270),MONTH(F2270),1)</f>
        <v>45200</v>
      </c>
      <c r="N2270" s="47" t="str">
        <f>IF(B2270="",N2269,B2270)</f>
        <v>Kensington Wealth AG</v>
      </c>
    </row>
    <row r="2271" spans="1:14" ht="15.75" x14ac:dyDescent="0.5">
      <c r="A2271" s="7"/>
      <c r="B2271" s="26"/>
      <c r="C2271" s="26"/>
      <c r="D2271" s="14">
        <v>1534.76</v>
      </c>
      <c r="E2271" s="13" t="s">
        <v>2164</v>
      </c>
      <c r="F2271" s="27">
        <v>45226</v>
      </c>
      <c r="G2271" s="27">
        <v>45195</v>
      </c>
      <c r="H2271" s="14">
        <v>2170.1799999999998</v>
      </c>
      <c r="I2271" s="15">
        <v>10</v>
      </c>
      <c r="J2271" s="13" t="s">
        <v>301</v>
      </c>
      <c r="K2271" s="36">
        <f>D2271*VLOOKUP(L2271,Assumptions!$B$5:$C$11,2,FALSE)</f>
        <v>1534.76</v>
      </c>
      <c r="L2271" s="39" t="s">
        <v>4883</v>
      </c>
      <c r="M2271" s="46">
        <f>DATE(YEAR(F2271),MONTH(F2271),1)</f>
        <v>45200</v>
      </c>
      <c r="N2271" s="47" t="str">
        <f>IF(B2271="",N2270,B2271)</f>
        <v>Kensington Wealth AG</v>
      </c>
    </row>
    <row r="2272" spans="1:14" ht="15.75" x14ac:dyDescent="0.5">
      <c r="A2272" s="7"/>
      <c r="B2272" s="26"/>
      <c r="C2272" s="26"/>
      <c r="D2272" s="14">
        <v>1962.62</v>
      </c>
      <c r="E2272" s="13" t="s">
        <v>2165</v>
      </c>
      <c r="F2272" s="27">
        <v>45637</v>
      </c>
      <c r="G2272" s="27">
        <v>45558</v>
      </c>
      <c r="H2272" s="14">
        <v>1496.53</v>
      </c>
      <c r="I2272" s="15">
        <v>1</v>
      </c>
      <c r="J2272" s="13" t="s">
        <v>307</v>
      </c>
      <c r="K2272" s="36">
        <f>D2272*VLOOKUP(L2272,Assumptions!$B$5:$C$11,2,FALSE)</f>
        <v>1962.62</v>
      </c>
      <c r="L2272" s="39" t="s">
        <v>4883</v>
      </c>
      <c r="M2272" s="46">
        <f>DATE(YEAR(F2272),MONTH(F2272),1)</f>
        <v>45627</v>
      </c>
      <c r="N2272" s="47" t="str">
        <f>IF(B2272="",N2271,B2272)</f>
        <v>Kensington Wealth AG</v>
      </c>
    </row>
    <row r="2273" spans="1:14" ht="15.75" x14ac:dyDescent="0.5">
      <c r="A2273" s="7"/>
      <c r="B2273" s="26"/>
      <c r="C2273" s="26"/>
      <c r="D2273" s="14">
        <v>1904.54</v>
      </c>
      <c r="E2273" s="13" t="s">
        <v>2166</v>
      </c>
      <c r="F2273" s="27">
        <v>45637</v>
      </c>
      <c r="G2273" s="27">
        <v>45558</v>
      </c>
      <c r="H2273" s="14">
        <v>2207.77</v>
      </c>
      <c r="I2273" s="15">
        <v>1</v>
      </c>
      <c r="J2273" s="13" t="s">
        <v>301</v>
      </c>
      <c r="K2273" s="36">
        <f>D2273*VLOOKUP(L2273,Assumptions!$B$5:$C$11,2,FALSE)</f>
        <v>1904.54</v>
      </c>
      <c r="L2273" s="39" t="s">
        <v>4883</v>
      </c>
      <c r="M2273" s="46">
        <f>DATE(YEAR(F2273),MONTH(F2273),1)</f>
        <v>45627</v>
      </c>
      <c r="N2273" s="47" t="str">
        <f>IF(B2273="",N2272,B2273)</f>
        <v>Kensington Wealth AG</v>
      </c>
    </row>
    <row r="2274" spans="1:14" ht="15.75" x14ac:dyDescent="0.5">
      <c r="A2274" s="7"/>
      <c r="B2274" s="26"/>
      <c r="C2274" s="26"/>
      <c r="D2274" s="14">
        <v>1875.41</v>
      </c>
      <c r="E2274" s="13" t="s">
        <v>2167</v>
      </c>
      <c r="F2274" s="27">
        <v>45637</v>
      </c>
      <c r="G2274" s="27">
        <v>45558</v>
      </c>
      <c r="H2274" s="14">
        <v>1779.01</v>
      </c>
      <c r="I2274" s="15">
        <v>1</v>
      </c>
      <c r="J2274" s="13" t="s">
        <v>318</v>
      </c>
      <c r="K2274" s="36">
        <f>D2274*VLOOKUP(L2274,Assumptions!$B$5:$C$11,2,FALSE)</f>
        <v>1875.41</v>
      </c>
      <c r="L2274" s="39" t="s">
        <v>4883</v>
      </c>
      <c r="M2274" s="46">
        <f>DATE(YEAR(F2274),MONTH(F2274),1)</f>
        <v>45627</v>
      </c>
      <c r="N2274" s="47" t="str">
        <f>IF(B2274="",N2273,B2274)</f>
        <v>Kensington Wealth AG</v>
      </c>
    </row>
    <row r="2275" spans="1:14" ht="15.75" x14ac:dyDescent="0.5">
      <c r="A2275" s="7"/>
      <c r="B2275" s="25" t="s">
        <v>154</v>
      </c>
      <c r="C2275" s="25"/>
      <c r="D2275" s="14">
        <v>518.74</v>
      </c>
      <c r="E2275" s="13" t="s">
        <v>2168</v>
      </c>
      <c r="F2275" s="27">
        <v>45412</v>
      </c>
      <c r="G2275" s="27">
        <v>45391</v>
      </c>
      <c r="H2275" s="14">
        <v>0</v>
      </c>
      <c r="I2275" s="15">
        <v>1</v>
      </c>
      <c r="J2275" s="13" t="s">
        <v>301</v>
      </c>
      <c r="K2275" s="36">
        <f>D2275*VLOOKUP(L2275,Assumptions!$B$5:$C$11,2,FALSE)</f>
        <v>518.74</v>
      </c>
      <c r="L2275" s="39" t="s">
        <v>4883</v>
      </c>
      <c r="M2275" s="46">
        <f>DATE(YEAR(F2275),MONTH(F2275),1)</f>
        <v>45383</v>
      </c>
      <c r="N2275" s="47" t="str">
        <f>IF(B2275="",N2274,B2275)</f>
        <v>Redwood Group</v>
      </c>
    </row>
    <row r="2276" spans="1:14" ht="15.75" x14ac:dyDescent="0.5">
      <c r="A2276" s="7"/>
      <c r="B2276" s="25" t="s">
        <v>155</v>
      </c>
      <c r="C2276" s="25"/>
      <c r="D2276" s="12">
        <v>7868.42</v>
      </c>
      <c r="E2276" s="13" t="s">
        <v>2169</v>
      </c>
      <c r="F2276" s="27">
        <v>44228</v>
      </c>
      <c r="G2276" s="27">
        <v>44228</v>
      </c>
      <c r="H2276" s="14">
        <v>173435.99</v>
      </c>
      <c r="I2276" s="15">
        <v>4</v>
      </c>
      <c r="J2276" s="13" t="s">
        <v>340</v>
      </c>
      <c r="K2276" s="36">
        <f>D2276*VLOOKUP(L2276,Assumptions!$B$5:$C$11,2,FALSE)</f>
        <v>269.88680599999998</v>
      </c>
      <c r="L2276" s="39" t="s">
        <v>4889</v>
      </c>
      <c r="M2276" s="46">
        <f>DATE(YEAR(F2276),MONTH(F2276),1)</f>
        <v>44228</v>
      </c>
      <c r="N2276" s="47" t="str">
        <f>IF(B2276="",N2275,B2276)</f>
        <v>Pembroke Fund</v>
      </c>
    </row>
    <row r="2277" spans="1:14" ht="15.75" x14ac:dyDescent="0.5">
      <c r="A2277" s="7"/>
      <c r="B2277" s="26"/>
      <c r="C2277" s="26"/>
      <c r="D2277" s="12">
        <v>7635.39</v>
      </c>
      <c r="E2277" s="13" t="s">
        <v>2169</v>
      </c>
      <c r="F2277" s="27">
        <v>44253</v>
      </c>
      <c r="G2277" s="27">
        <v>44249</v>
      </c>
      <c r="H2277" s="14">
        <v>110076.22</v>
      </c>
      <c r="I2277" s="15">
        <v>1</v>
      </c>
      <c r="J2277" s="13" t="s">
        <v>340</v>
      </c>
      <c r="K2277" s="36">
        <f>D2277*VLOOKUP(L2277,Assumptions!$B$5:$C$11,2,FALSE)</f>
        <v>261.89387699999997</v>
      </c>
      <c r="L2277" s="39" t="s">
        <v>4889</v>
      </c>
      <c r="M2277" s="46">
        <f>DATE(YEAR(F2277),MONTH(F2277),1)</f>
        <v>44228</v>
      </c>
      <c r="N2277" s="47" t="str">
        <f>IF(B2277="",N2276,B2277)</f>
        <v>Pembroke Fund</v>
      </c>
    </row>
    <row r="2278" spans="1:14" ht="15.75" x14ac:dyDescent="0.5">
      <c r="A2278" s="7"/>
      <c r="B2278" s="26"/>
      <c r="C2278" s="26"/>
      <c r="D2278" s="12">
        <v>5906.04</v>
      </c>
      <c r="E2278" s="13" t="s">
        <v>2169</v>
      </c>
      <c r="F2278" s="27">
        <v>44253</v>
      </c>
      <c r="G2278" s="27">
        <v>44249</v>
      </c>
      <c r="H2278" s="14">
        <v>123838.41</v>
      </c>
      <c r="I2278" s="15">
        <v>1</v>
      </c>
      <c r="J2278" s="13" t="s">
        <v>340</v>
      </c>
      <c r="K2278" s="36">
        <f>D2278*VLOOKUP(L2278,Assumptions!$B$5:$C$11,2,FALSE)</f>
        <v>202.57717199999999</v>
      </c>
      <c r="L2278" s="39" t="s">
        <v>4889</v>
      </c>
      <c r="M2278" s="46">
        <f>DATE(YEAR(F2278),MONTH(F2278),1)</f>
        <v>44228</v>
      </c>
      <c r="N2278" s="47" t="str">
        <f>IF(B2278="",N2277,B2278)</f>
        <v>Pembroke Fund</v>
      </c>
    </row>
    <row r="2279" spans="1:14" ht="15.75" x14ac:dyDescent="0.5">
      <c r="A2279" s="7"/>
      <c r="B2279" s="26"/>
      <c r="C2279" s="26"/>
      <c r="D2279" s="12">
        <v>6856.92</v>
      </c>
      <c r="E2279" s="13" t="s">
        <v>2169</v>
      </c>
      <c r="F2279" s="27">
        <v>44253</v>
      </c>
      <c r="G2279" s="27">
        <v>44249</v>
      </c>
      <c r="H2279" s="14">
        <v>163272.17000000001</v>
      </c>
      <c r="I2279" s="15">
        <v>1</v>
      </c>
      <c r="J2279" s="13" t="s">
        <v>340</v>
      </c>
      <c r="K2279" s="36">
        <f>D2279*VLOOKUP(L2279,Assumptions!$B$5:$C$11,2,FALSE)</f>
        <v>235.19235599999999</v>
      </c>
      <c r="L2279" s="39" t="s">
        <v>4889</v>
      </c>
      <c r="M2279" s="46">
        <f>DATE(YEAR(F2279),MONTH(F2279),1)</f>
        <v>44228</v>
      </c>
      <c r="N2279" s="47" t="str">
        <f>IF(B2279="",N2278,B2279)</f>
        <v>Pembroke Fund</v>
      </c>
    </row>
    <row r="2280" spans="1:14" ht="15.75" x14ac:dyDescent="0.5">
      <c r="A2280" s="7"/>
      <c r="B2280" s="26"/>
      <c r="C2280" s="26"/>
      <c r="D2280" s="12">
        <v>41330.65</v>
      </c>
      <c r="E2280" s="13" t="s">
        <v>2170</v>
      </c>
      <c r="F2280" s="27">
        <v>44427</v>
      </c>
      <c r="G2280" s="27">
        <v>44326</v>
      </c>
      <c r="H2280" s="14">
        <v>165976.56</v>
      </c>
      <c r="I2280" s="15">
        <v>7</v>
      </c>
      <c r="J2280" s="13" t="s">
        <v>300</v>
      </c>
      <c r="K2280" s="36">
        <f>D2280*VLOOKUP(L2280,Assumptions!$B$5:$C$11,2,FALSE)</f>
        <v>1417.6412949999999</v>
      </c>
      <c r="L2280" s="39" t="s">
        <v>4889</v>
      </c>
      <c r="M2280" s="46">
        <f>DATE(YEAR(F2280),MONTH(F2280),1)</f>
        <v>44409</v>
      </c>
      <c r="N2280" s="47" t="str">
        <f>IF(B2280="",N2279,B2280)</f>
        <v>Pembroke Fund</v>
      </c>
    </row>
    <row r="2281" spans="1:14" ht="15.75" x14ac:dyDescent="0.5">
      <c r="A2281" s="7"/>
      <c r="B2281" s="26"/>
      <c r="C2281" s="26"/>
      <c r="D2281" s="12">
        <v>31540.86</v>
      </c>
      <c r="E2281" s="13" t="s">
        <v>2171</v>
      </c>
      <c r="F2281" s="27">
        <v>44427</v>
      </c>
      <c r="G2281" s="27">
        <v>44326</v>
      </c>
      <c r="H2281" s="14">
        <v>112140.44</v>
      </c>
      <c r="I2281" s="15">
        <v>1</v>
      </c>
      <c r="J2281" s="13" t="s">
        <v>304</v>
      </c>
      <c r="K2281" s="36">
        <f>D2281*VLOOKUP(L2281,Assumptions!$B$5:$C$11,2,FALSE)</f>
        <v>1081.851498</v>
      </c>
      <c r="L2281" s="39" t="s">
        <v>4889</v>
      </c>
      <c r="M2281" s="46">
        <f>DATE(YEAR(F2281),MONTH(F2281),1)</f>
        <v>44409</v>
      </c>
      <c r="N2281" s="47" t="str">
        <f>IF(B2281="",N2280,B2281)</f>
        <v>Pembroke Fund</v>
      </c>
    </row>
    <row r="2282" spans="1:14" ht="15.75" x14ac:dyDescent="0.5">
      <c r="A2282" s="7"/>
      <c r="B2282" s="26"/>
      <c r="C2282" s="26"/>
      <c r="D2282" s="12">
        <v>33953.78</v>
      </c>
      <c r="E2282" s="13" t="s">
        <v>2172</v>
      </c>
      <c r="F2282" s="27">
        <v>44427</v>
      </c>
      <c r="G2282" s="27">
        <v>44326</v>
      </c>
      <c r="H2282" s="14">
        <v>108366.72</v>
      </c>
      <c r="I2282" s="15">
        <v>10</v>
      </c>
      <c r="J2282" s="13" t="s">
        <v>305</v>
      </c>
      <c r="K2282" s="36">
        <f>D2282*VLOOKUP(L2282,Assumptions!$B$5:$C$11,2,FALSE)</f>
        <v>1164.614654</v>
      </c>
      <c r="L2282" s="39" t="s">
        <v>4889</v>
      </c>
      <c r="M2282" s="46">
        <f>DATE(YEAR(F2282),MONTH(F2282),1)</f>
        <v>44409</v>
      </c>
      <c r="N2282" s="47" t="str">
        <f>IF(B2282="",N2281,B2282)</f>
        <v>Pembroke Fund</v>
      </c>
    </row>
    <row r="2283" spans="1:14" ht="15.75" x14ac:dyDescent="0.5">
      <c r="A2283" s="7"/>
      <c r="B2283" s="26"/>
      <c r="C2283" s="26"/>
      <c r="D2283" s="12">
        <v>35602.67</v>
      </c>
      <c r="E2283" s="13" t="s">
        <v>2173</v>
      </c>
      <c r="F2283" s="27">
        <v>44801</v>
      </c>
      <c r="G2283" s="27">
        <v>44764</v>
      </c>
      <c r="H2283" s="14">
        <v>145198.91</v>
      </c>
      <c r="I2283" s="15">
        <v>5</v>
      </c>
      <c r="J2283" s="13" t="s">
        <v>300</v>
      </c>
      <c r="K2283" s="36">
        <f>D2283*VLOOKUP(L2283,Assumptions!$B$5:$C$11,2,FALSE)</f>
        <v>1221.1715809999998</v>
      </c>
      <c r="L2283" s="39" t="s">
        <v>4889</v>
      </c>
      <c r="M2283" s="46">
        <f>DATE(YEAR(F2283),MONTH(F2283),1)</f>
        <v>44774</v>
      </c>
      <c r="N2283" s="47" t="str">
        <f>IF(B2283="",N2282,B2283)</f>
        <v>Pembroke Fund</v>
      </c>
    </row>
    <row r="2284" spans="1:14" ht="15.75" x14ac:dyDescent="0.5">
      <c r="A2284" s="7"/>
      <c r="B2284" s="26"/>
      <c r="C2284" s="26"/>
      <c r="D2284" s="20">
        <v>450763.58</v>
      </c>
      <c r="E2284" s="13" t="s">
        <v>2174</v>
      </c>
      <c r="F2284" s="27">
        <v>45166</v>
      </c>
      <c r="G2284" s="27">
        <v>44957</v>
      </c>
      <c r="H2284" s="14">
        <v>157115.20000000001</v>
      </c>
      <c r="I2284" s="15">
        <v>1</v>
      </c>
      <c r="J2284" s="13" t="s">
        <v>304</v>
      </c>
      <c r="K2284" s="36">
        <f>D2284*VLOOKUP(L2284,Assumptions!$B$5:$C$11,2,FALSE)</f>
        <v>13027.067461999999</v>
      </c>
      <c r="L2284" s="39" t="s">
        <v>4886</v>
      </c>
      <c r="M2284" s="46">
        <f>DATE(YEAR(F2284),MONTH(F2284),1)</f>
        <v>45139</v>
      </c>
      <c r="N2284" s="47" t="str">
        <f>IF(B2284="",N2283,B2284)</f>
        <v>Pembroke Fund</v>
      </c>
    </row>
    <row r="2285" spans="1:14" ht="15.75" x14ac:dyDescent="0.5">
      <c r="A2285" s="7"/>
      <c r="B2285" s="26"/>
      <c r="C2285" s="26"/>
      <c r="D2285" s="20">
        <v>355543.24</v>
      </c>
      <c r="E2285" s="13" t="s">
        <v>2175</v>
      </c>
      <c r="F2285" s="27">
        <v>45166</v>
      </c>
      <c r="G2285" s="27">
        <v>44957</v>
      </c>
      <c r="H2285" s="14">
        <v>126731.64</v>
      </c>
      <c r="I2285" s="15">
        <v>28</v>
      </c>
      <c r="J2285" s="13" t="s">
        <v>305</v>
      </c>
      <c r="K2285" s="36">
        <f>D2285*VLOOKUP(L2285,Assumptions!$B$5:$C$11,2,FALSE)</f>
        <v>10275.199635999999</v>
      </c>
      <c r="L2285" s="39" t="s">
        <v>4886</v>
      </c>
      <c r="M2285" s="46">
        <f>DATE(YEAR(F2285),MONTH(F2285),1)</f>
        <v>45139</v>
      </c>
      <c r="N2285" s="47" t="str">
        <f>IF(B2285="",N2284,B2285)</f>
        <v>Pembroke Fund</v>
      </c>
    </row>
    <row r="2286" spans="1:14" ht="15.75" x14ac:dyDescent="0.5">
      <c r="A2286" s="7"/>
      <c r="B2286" s="26"/>
      <c r="C2286" s="26"/>
      <c r="D2286" s="20">
        <v>327026.74</v>
      </c>
      <c r="E2286" s="13" t="s">
        <v>2176</v>
      </c>
      <c r="F2286" s="27">
        <v>45166</v>
      </c>
      <c r="G2286" s="27">
        <v>44957</v>
      </c>
      <c r="H2286" s="14">
        <v>120622.35</v>
      </c>
      <c r="I2286" s="15">
        <v>7</v>
      </c>
      <c r="J2286" s="13" t="s">
        <v>300</v>
      </c>
      <c r="K2286" s="36">
        <f>D2286*VLOOKUP(L2286,Assumptions!$B$5:$C$11,2,FALSE)</f>
        <v>9451.0727859999988</v>
      </c>
      <c r="L2286" s="39" t="s">
        <v>4886</v>
      </c>
      <c r="M2286" s="46">
        <f>DATE(YEAR(F2286),MONTH(F2286),1)</f>
        <v>45139</v>
      </c>
      <c r="N2286" s="47" t="str">
        <f>IF(B2286="",N2285,B2286)</f>
        <v>Pembroke Fund</v>
      </c>
    </row>
    <row r="2287" spans="1:14" ht="15.75" x14ac:dyDescent="0.5">
      <c r="A2287" s="7"/>
      <c r="B2287" s="26"/>
      <c r="C2287" s="26"/>
      <c r="D2287" s="20">
        <v>115415.82</v>
      </c>
      <c r="E2287" s="13" t="s">
        <v>2177</v>
      </c>
      <c r="F2287" s="27">
        <v>45064</v>
      </c>
      <c r="G2287" s="27">
        <v>45007</v>
      </c>
      <c r="H2287" s="14">
        <v>128400.29</v>
      </c>
      <c r="I2287" s="15">
        <v>2</v>
      </c>
      <c r="J2287" s="13" t="s">
        <v>317</v>
      </c>
      <c r="K2287" s="36">
        <f>D2287*VLOOKUP(L2287,Assumptions!$B$5:$C$11,2,FALSE)</f>
        <v>3335.517198</v>
      </c>
      <c r="L2287" s="39" t="s">
        <v>4886</v>
      </c>
      <c r="M2287" s="46">
        <f>DATE(YEAR(F2287),MONTH(F2287),1)</f>
        <v>45047</v>
      </c>
      <c r="N2287" s="47" t="str">
        <f>IF(B2287="",N2286,B2287)</f>
        <v>Pembroke Fund</v>
      </c>
    </row>
    <row r="2288" spans="1:14" ht="15.75" x14ac:dyDescent="0.5">
      <c r="A2288" s="7"/>
      <c r="B2288" s="26"/>
      <c r="C2288" s="26"/>
      <c r="D2288" s="20">
        <v>154160.98000000001</v>
      </c>
      <c r="E2288" s="13" t="s">
        <v>2178</v>
      </c>
      <c r="F2288" s="27">
        <v>45064</v>
      </c>
      <c r="G2288" s="27">
        <v>45007</v>
      </c>
      <c r="H2288" s="14">
        <v>129159.7</v>
      </c>
      <c r="I2288" s="15">
        <v>2</v>
      </c>
      <c r="J2288" s="13" t="s">
        <v>300</v>
      </c>
      <c r="K2288" s="36">
        <f>D2288*VLOOKUP(L2288,Assumptions!$B$5:$C$11,2,FALSE)</f>
        <v>4455.2523220000003</v>
      </c>
      <c r="L2288" s="39" t="s">
        <v>4886</v>
      </c>
      <c r="M2288" s="46">
        <f>DATE(YEAR(F2288),MONTH(F2288),1)</f>
        <v>45047</v>
      </c>
      <c r="N2288" s="47" t="str">
        <f>IF(B2288="",N2287,B2288)</f>
        <v>Pembroke Fund</v>
      </c>
    </row>
    <row r="2289" spans="1:14" ht="15.75" x14ac:dyDescent="0.5">
      <c r="A2289" s="7"/>
      <c r="B2289" s="26"/>
      <c r="C2289" s="26"/>
      <c r="D2289" s="20">
        <v>66382.2</v>
      </c>
      <c r="E2289" s="13" t="s">
        <v>2179</v>
      </c>
      <c r="F2289" s="27">
        <v>45215</v>
      </c>
      <c r="G2289" s="27">
        <v>45175</v>
      </c>
      <c r="H2289" s="14">
        <v>112127.65</v>
      </c>
      <c r="I2289" s="15">
        <v>2</v>
      </c>
      <c r="J2289" s="13" t="s">
        <v>307</v>
      </c>
      <c r="K2289" s="36">
        <f>D2289*VLOOKUP(L2289,Assumptions!$B$5:$C$11,2,FALSE)</f>
        <v>1918.4455799999998</v>
      </c>
      <c r="L2289" s="39" t="s">
        <v>4886</v>
      </c>
      <c r="M2289" s="46">
        <f>DATE(YEAR(F2289),MONTH(F2289),1)</f>
        <v>45200</v>
      </c>
      <c r="N2289" s="47" t="str">
        <f>IF(B2289="",N2288,B2289)</f>
        <v>Pembroke Fund</v>
      </c>
    </row>
    <row r="2290" spans="1:14" ht="15.75" x14ac:dyDescent="0.5">
      <c r="A2290" s="7"/>
      <c r="B2290" s="26"/>
      <c r="C2290" s="26"/>
      <c r="D2290" s="20">
        <v>328401.11</v>
      </c>
      <c r="E2290" s="13" t="s">
        <v>2180</v>
      </c>
      <c r="F2290" s="27">
        <v>45517</v>
      </c>
      <c r="G2290" s="27">
        <v>45225</v>
      </c>
      <c r="H2290" s="14">
        <v>158079.5</v>
      </c>
      <c r="I2290" s="15">
        <v>6</v>
      </c>
      <c r="J2290" s="13" t="s">
        <v>300</v>
      </c>
      <c r="K2290" s="36">
        <f>D2290*VLOOKUP(L2290,Assumptions!$B$5:$C$11,2,FALSE)</f>
        <v>9490.7920789999989</v>
      </c>
      <c r="L2290" s="39" t="s">
        <v>4886</v>
      </c>
      <c r="M2290" s="46">
        <f>DATE(YEAR(F2290),MONTH(F2290),1)</f>
        <v>45505</v>
      </c>
      <c r="N2290" s="47" t="str">
        <f>IF(B2290="",N2289,B2290)</f>
        <v>Pembroke Fund</v>
      </c>
    </row>
    <row r="2291" spans="1:14" ht="15.75" x14ac:dyDescent="0.5">
      <c r="A2291" s="7"/>
      <c r="B2291" s="26"/>
      <c r="C2291" s="26"/>
      <c r="D2291" s="20">
        <v>315906.46999999997</v>
      </c>
      <c r="E2291" s="13" t="s">
        <v>2181</v>
      </c>
      <c r="F2291" s="27">
        <v>45517</v>
      </c>
      <c r="G2291" s="27">
        <v>45225</v>
      </c>
      <c r="H2291" s="14">
        <v>132887.57999999999</v>
      </c>
      <c r="I2291" s="15">
        <v>1</v>
      </c>
      <c r="J2291" s="13" t="s">
        <v>301</v>
      </c>
      <c r="K2291" s="36">
        <f>D2291*VLOOKUP(L2291,Assumptions!$B$5:$C$11,2,FALSE)</f>
        <v>9129.696982999998</v>
      </c>
      <c r="L2291" s="39" t="s">
        <v>4886</v>
      </c>
      <c r="M2291" s="46">
        <f>DATE(YEAR(F2291),MONTH(F2291),1)</f>
        <v>45505</v>
      </c>
      <c r="N2291" s="47" t="str">
        <f>IF(B2291="",N2290,B2291)</f>
        <v>Pembroke Fund</v>
      </c>
    </row>
    <row r="2292" spans="1:14" ht="15.75" x14ac:dyDescent="0.5">
      <c r="A2292" s="7"/>
      <c r="B2292" s="26"/>
      <c r="C2292" s="26"/>
      <c r="D2292" s="20">
        <v>236699.68</v>
      </c>
      <c r="E2292" s="13" t="s">
        <v>2182</v>
      </c>
      <c r="F2292" s="27">
        <v>45517</v>
      </c>
      <c r="G2292" s="27">
        <v>45225</v>
      </c>
      <c r="H2292" s="14">
        <v>154469.23000000001</v>
      </c>
      <c r="I2292" s="15">
        <v>1</v>
      </c>
      <c r="J2292" s="13" t="s">
        <v>305</v>
      </c>
      <c r="K2292" s="36">
        <f>D2292*VLOOKUP(L2292,Assumptions!$B$5:$C$11,2,FALSE)</f>
        <v>6840.6207519999998</v>
      </c>
      <c r="L2292" s="39" t="s">
        <v>4886</v>
      </c>
      <c r="M2292" s="46">
        <f>DATE(YEAR(F2292),MONTH(F2292),1)</f>
        <v>45505</v>
      </c>
      <c r="N2292" s="47" t="str">
        <f>IF(B2292="",N2291,B2292)</f>
        <v>Pembroke Fund</v>
      </c>
    </row>
    <row r="2293" spans="1:14" ht="15.75" x14ac:dyDescent="0.5">
      <c r="A2293" s="7"/>
      <c r="B2293" s="26"/>
      <c r="C2293" s="26"/>
      <c r="D2293" s="20">
        <v>368575.82</v>
      </c>
      <c r="E2293" s="13" t="s">
        <v>2183</v>
      </c>
      <c r="F2293" s="27">
        <v>45517</v>
      </c>
      <c r="G2293" s="27">
        <v>45225</v>
      </c>
      <c r="H2293" s="14">
        <v>169899.29</v>
      </c>
      <c r="I2293" s="15">
        <v>1</v>
      </c>
      <c r="J2293" s="13" t="s">
        <v>304</v>
      </c>
      <c r="K2293" s="36">
        <f>D2293*VLOOKUP(L2293,Assumptions!$B$5:$C$11,2,FALSE)</f>
        <v>10651.841198</v>
      </c>
      <c r="L2293" s="39" t="s">
        <v>4886</v>
      </c>
      <c r="M2293" s="46">
        <f>DATE(YEAR(F2293),MONTH(F2293),1)</f>
        <v>45505</v>
      </c>
      <c r="N2293" s="47" t="str">
        <f>IF(B2293="",N2292,B2293)</f>
        <v>Pembroke Fund</v>
      </c>
    </row>
    <row r="2294" spans="1:14" ht="15.75" x14ac:dyDescent="0.5">
      <c r="A2294" s="7"/>
      <c r="B2294" s="26"/>
      <c r="C2294" s="26"/>
      <c r="D2294" s="20">
        <v>328836.28999999998</v>
      </c>
      <c r="E2294" s="13" t="s">
        <v>2184</v>
      </c>
      <c r="F2294" s="27">
        <v>45517</v>
      </c>
      <c r="G2294" s="27">
        <v>45225</v>
      </c>
      <c r="H2294" s="14">
        <v>155082.18</v>
      </c>
      <c r="I2294" s="15">
        <v>1</v>
      </c>
      <c r="J2294" s="13" t="s">
        <v>321</v>
      </c>
      <c r="K2294" s="36">
        <f>D2294*VLOOKUP(L2294,Assumptions!$B$5:$C$11,2,FALSE)</f>
        <v>9503.3687809999992</v>
      </c>
      <c r="L2294" s="39" t="s">
        <v>4886</v>
      </c>
      <c r="M2294" s="46">
        <f>DATE(YEAR(F2294),MONTH(F2294),1)</f>
        <v>45505</v>
      </c>
      <c r="N2294" s="47" t="str">
        <f>IF(B2294="",N2293,B2294)</f>
        <v>Pembroke Fund</v>
      </c>
    </row>
    <row r="2295" spans="1:14" ht="15.75" x14ac:dyDescent="0.5">
      <c r="A2295" s="7"/>
      <c r="B2295" s="26"/>
      <c r="C2295" s="26"/>
      <c r="D2295" s="20">
        <v>236536.13</v>
      </c>
      <c r="E2295" s="13" t="s">
        <v>2185</v>
      </c>
      <c r="F2295" s="27">
        <v>45517</v>
      </c>
      <c r="G2295" s="27">
        <v>45225</v>
      </c>
      <c r="H2295" s="14">
        <v>168006.19</v>
      </c>
      <c r="I2295" s="15">
        <v>1</v>
      </c>
      <c r="J2295" s="13" t="s">
        <v>319</v>
      </c>
      <c r="K2295" s="36">
        <f>D2295*VLOOKUP(L2295,Assumptions!$B$5:$C$11,2,FALSE)</f>
        <v>6835.8941569999997</v>
      </c>
      <c r="L2295" s="39" t="s">
        <v>4886</v>
      </c>
      <c r="M2295" s="46">
        <f>DATE(YEAR(F2295),MONTH(F2295),1)</f>
        <v>45505</v>
      </c>
      <c r="N2295" s="47" t="str">
        <f>IF(B2295="",N2294,B2295)</f>
        <v>Pembroke Fund</v>
      </c>
    </row>
    <row r="2296" spans="1:14" ht="15.75" x14ac:dyDescent="0.5">
      <c r="A2296" s="7"/>
      <c r="B2296" s="26"/>
      <c r="C2296" s="26"/>
      <c r="D2296" s="20">
        <v>354267.11</v>
      </c>
      <c r="E2296" s="13" t="s">
        <v>2186</v>
      </c>
      <c r="F2296" s="27">
        <v>45875</v>
      </c>
      <c r="G2296" s="27">
        <v>45740</v>
      </c>
      <c r="H2296" s="14">
        <v>164441.29</v>
      </c>
      <c r="I2296" s="15">
        <v>6</v>
      </c>
      <c r="J2296" s="13" t="s">
        <v>300</v>
      </c>
      <c r="K2296" s="36">
        <f>D2296*VLOOKUP(L2296,Assumptions!$B$5:$C$11,2,FALSE)</f>
        <v>10238.319479</v>
      </c>
      <c r="L2296" s="39" t="s">
        <v>4886</v>
      </c>
      <c r="M2296" s="46">
        <f>DATE(YEAR(F2296),MONTH(F2296),1)</f>
        <v>45870</v>
      </c>
      <c r="N2296" s="47" t="str">
        <f>IF(B2296="",N2295,B2296)</f>
        <v>Pembroke Fund</v>
      </c>
    </row>
    <row r="2297" spans="1:14" ht="15.75" x14ac:dyDescent="0.5">
      <c r="A2297" s="7"/>
      <c r="B2297" s="26"/>
      <c r="C2297" s="26"/>
      <c r="D2297" s="20">
        <v>315392.94</v>
      </c>
      <c r="E2297" s="13" t="s">
        <v>2187</v>
      </c>
      <c r="F2297" s="27">
        <v>45875</v>
      </c>
      <c r="G2297" s="27">
        <v>45740</v>
      </c>
      <c r="H2297" s="14">
        <v>128788.63</v>
      </c>
      <c r="I2297" s="15">
        <v>1</v>
      </c>
      <c r="J2297" s="13" t="s">
        <v>301</v>
      </c>
      <c r="K2297" s="36">
        <f>D2297*VLOOKUP(L2297,Assumptions!$B$5:$C$11,2,FALSE)</f>
        <v>9114.8559659999992</v>
      </c>
      <c r="L2297" s="39" t="s">
        <v>4886</v>
      </c>
      <c r="M2297" s="46">
        <f>DATE(YEAR(F2297),MONTH(F2297),1)</f>
        <v>45870</v>
      </c>
      <c r="N2297" s="47" t="str">
        <f>IF(B2297="",N2296,B2297)</f>
        <v>Pembroke Fund</v>
      </c>
    </row>
    <row r="2298" spans="1:14" ht="15.75" x14ac:dyDescent="0.5">
      <c r="A2298" s="7"/>
      <c r="B2298" s="26"/>
      <c r="C2298" s="26"/>
      <c r="D2298" s="20">
        <v>342696.96000000002</v>
      </c>
      <c r="E2298" s="13" t="s">
        <v>2188</v>
      </c>
      <c r="F2298" s="27">
        <v>45875</v>
      </c>
      <c r="G2298" s="27">
        <v>45740</v>
      </c>
      <c r="H2298" s="14">
        <v>175742.81</v>
      </c>
      <c r="I2298" s="15">
        <v>1</v>
      </c>
      <c r="J2298" s="13" t="s">
        <v>304</v>
      </c>
      <c r="K2298" s="36">
        <f>D2298*VLOOKUP(L2298,Assumptions!$B$5:$C$11,2,FALSE)</f>
        <v>9903.9421440000006</v>
      </c>
      <c r="L2298" s="39" t="s">
        <v>4886</v>
      </c>
      <c r="M2298" s="46">
        <f>DATE(YEAR(F2298),MONTH(F2298),1)</f>
        <v>45870</v>
      </c>
      <c r="N2298" s="47" t="str">
        <f>IF(B2298="",N2297,B2298)</f>
        <v>Pembroke Fund</v>
      </c>
    </row>
    <row r="2299" spans="1:14" ht="15.75" x14ac:dyDescent="0.5">
      <c r="A2299" s="7"/>
      <c r="B2299" s="26"/>
      <c r="C2299" s="26"/>
      <c r="D2299" s="20">
        <v>249314.94</v>
      </c>
      <c r="E2299" s="13" t="s">
        <v>2189</v>
      </c>
      <c r="F2299" s="27">
        <v>45875</v>
      </c>
      <c r="G2299" s="27">
        <v>45740</v>
      </c>
      <c r="H2299" s="14">
        <v>150043.64000000001</v>
      </c>
      <c r="I2299" s="15">
        <v>1</v>
      </c>
      <c r="J2299" s="13" t="s">
        <v>305</v>
      </c>
      <c r="K2299" s="36">
        <f>D2299*VLOOKUP(L2299,Assumptions!$B$5:$C$11,2,FALSE)</f>
        <v>7205.2017660000001</v>
      </c>
      <c r="L2299" s="39" t="s">
        <v>4886</v>
      </c>
      <c r="M2299" s="46">
        <f>DATE(YEAR(F2299),MONTH(F2299),1)</f>
        <v>45870</v>
      </c>
      <c r="N2299" s="47" t="str">
        <f>IF(B2299="",N2298,B2299)</f>
        <v>Pembroke Fund</v>
      </c>
    </row>
    <row r="2300" spans="1:14" ht="15.75" x14ac:dyDescent="0.5">
      <c r="A2300" s="7"/>
      <c r="B2300" s="26"/>
      <c r="C2300" s="26"/>
      <c r="D2300" s="20">
        <v>242356.83</v>
      </c>
      <c r="E2300" s="13" t="s">
        <v>2190</v>
      </c>
      <c r="F2300" s="27">
        <v>45875</v>
      </c>
      <c r="G2300" s="27">
        <v>45740</v>
      </c>
      <c r="H2300" s="14">
        <v>109916.99</v>
      </c>
      <c r="I2300" s="15">
        <v>1</v>
      </c>
      <c r="J2300" s="13" t="s">
        <v>321</v>
      </c>
      <c r="K2300" s="36">
        <f>D2300*VLOOKUP(L2300,Assumptions!$B$5:$C$11,2,FALSE)</f>
        <v>7004.1123869999992</v>
      </c>
      <c r="L2300" s="39" t="s">
        <v>4886</v>
      </c>
      <c r="M2300" s="46">
        <f>DATE(YEAR(F2300),MONTH(F2300),1)</f>
        <v>45870</v>
      </c>
      <c r="N2300" s="47" t="str">
        <f>IF(B2300="",N2299,B2300)</f>
        <v>Pembroke Fund</v>
      </c>
    </row>
    <row r="2301" spans="1:14" ht="15.75" x14ac:dyDescent="0.5">
      <c r="A2301" s="7"/>
      <c r="B2301" s="26"/>
      <c r="C2301" s="26"/>
      <c r="D2301" s="20">
        <v>267403.71000000002</v>
      </c>
      <c r="E2301" s="13" t="s">
        <v>2191</v>
      </c>
      <c r="F2301" s="27">
        <v>45875</v>
      </c>
      <c r="G2301" s="27">
        <v>45740</v>
      </c>
      <c r="H2301" s="14">
        <v>131126.28</v>
      </c>
      <c r="I2301" s="15">
        <v>1</v>
      </c>
      <c r="J2301" s="13" t="s">
        <v>319</v>
      </c>
      <c r="K2301" s="36">
        <f>D2301*VLOOKUP(L2301,Assumptions!$B$5:$C$11,2,FALSE)</f>
        <v>7727.9672190000001</v>
      </c>
      <c r="L2301" s="39" t="s">
        <v>4886</v>
      </c>
      <c r="M2301" s="46">
        <f>DATE(YEAR(F2301),MONTH(F2301),1)</f>
        <v>45870</v>
      </c>
      <c r="N2301" s="47" t="str">
        <f>IF(B2301="",N2300,B2301)</f>
        <v>Pembroke Fund</v>
      </c>
    </row>
    <row r="2302" spans="1:14" ht="15.75" x14ac:dyDescent="0.5">
      <c r="A2302" s="7"/>
      <c r="B2302" s="25" t="s">
        <v>156</v>
      </c>
      <c r="C2302" s="25"/>
      <c r="D2302" s="14">
        <v>16303.02</v>
      </c>
      <c r="E2302" s="13" t="s">
        <v>2192</v>
      </c>
      <c r="F2302" s="27">
        <v>44826</v>
      </c>
      <c r="G2302" s="27">
        <v>44719</v>
      </c>
      <c r="H2302" s="14">
        <v>13973.61</v>
      </c>
      <c r="I2302" s="15">
        <v>4</v>
      </c>
      <c r="J2302" s="13" t="s">
        <v>300</v>
      </c>
      <c r="K2302" s="36">
        <f>D2302*VLOOKUP(L2302,Assumptions!$B$5:$C$11,2,FALSE)</f>
        <v>16303.02</v>
      </c>
      <c r="L2302" s="39" t="s">
        <v>4883</v>
      </c>
      <c r="M2302" s="46">
        <f>DATE(YEAR(F2302),MONTH(F2302),1)</f>
        <v>44805</v>
      </c>
      <c r="N2302" s="47" t="str">
        <f>IF(B2302="",N2301,B2302)</f>
        <v>Winslow Global LLC</v>
      </c>
    </row>
    <row r="2303" spans="1:14" ht="15.75" x14ac:dyDescent="0.5">
      <c r="A2303" s="7"/>
      <c r="B2303" s="25" t="s">
        <v>157</v>
      </c>
      <c r="C2303" s="25"/>
      <c r="D2303" s="12">
        <v>75817.13</v>
      </c>
      <c r="E2303" s="13" t="s">
        <v>2193</v>
      </c>
      <c r="F2303" s="27">
        <v>44372</v>
      </c>
      <c r="G2303" s="27">
        <v>44214</v>
      </c>
      <c r="H2303" s="14">
        <v>140757.59</v>
      </c>
      <c r="I2303" s="15">
        <v>9.5</v>
      </c>
      <c r="J2303" s="13" t="s">
        <v>300</v>
      </c>
      <c r="K2303" s="36">
        <f>D2303*VLOOKUP(L2303,Assumptions!$B$5:$C$11,2,FALSE)</f>
        <v>2600.5275590000001</v>
      </c>
      <c r="L2303" s="39" t="s">
        <v>4889</v>
      </c>
      <c r="M2303" s="46">
        <f>DATE(YEAR(F2303),MONTH(F2303),1)</f>
        <v>44348</v>
      </c>
      <c r="N2303" s="47" t="str">
        <f>IF(B2303="",N2302,B2303)</f>
        <v>Dearborn Investments SA</v>
      </c>
    </row>
    <row r="2304" spans="1:14" ht="15.75" x14ac:dyDescent="0.5">
      <c r="A2304" s="7"/>
      <c r="B2304" s="26"/>
      <c r="C2304" s="26"/>
      <c r="D2304" s="12">
        <v>82523.81</v>
      </c>
      <c r="E2304" s="13" t="s">
        <v>2193</v>
      </c>
      <c r="F2304" s="27">
        <v>44372</v>
      </c>
      <c r="G2304" s="27">
        <v>44214</v>
      </c>
      <c r="H2304" s="14">
        <v>234942.11</v>
      </c>
      <c r="I2304" s="15">
        <v>3.5</v>
      </c>
      <c r="J2304" s="13" t="s">
        <v>300</v>
      </c>
      <c r="K2304" s="36">
        <f>D2304*VLOOKUP(L2304,Assumptions!$B$5:$C$11,2,FALSE)</f>
        <v>2830.5666829999996</v>
      </c>
      <c r="L2304" s="39" t="s">
        <v>4889</v>
      </c>
      <c r="M2304" s="46">
        <f>DATE(YEAR(F2304),MONTH(F2304),1)</f>
        <v>44348</v>
      </c>
      <c r="N2304" s="47" t="str">
        <f>IF(B2304="",N2303,B2304)</f>
        <v>Dearborn Investments SA</v>
      </c>
    </row>
    <row r="2305" spans="1:14" ht="15.75" x14ac:dyDescent="0.5">
      <c r="A2305" s="7"/>
      <c r="B2305" s="26"/>
      <c r="C2305" s="26"/>
      <c r="D2305" s="12">
        <v>79393.600000000006</v>
      </c>
      <c r="E2305" s="13" t="s">
        <v>2194</v>
      </c>
      <c r="F2305" s="27">
        <v>44372</v>
      </c>
      <c r="G2305" s="27">
        <v>44214</v>
      </c>
      <c r="H2305" s="14">
        <v>232016.09</v>
      </c>
      <c r="I2305" s="15">
        <v>2.5</v>
      </c>
      <c r="J2305" s="13" t="s">
        <v>330</v>
      </c>
      <c r="K2305" s="36">
        <f>D2305*VLOOKUP(L2305,Assumptions!$B$5:$C$11,2,FALSE)</f>
        <v>2723.20048</v>
      </c>
      <c r="L2305" s="39" t="s">
        <v>4889</v>
      </c>
      <c r="M2305" s="46">
        <f>DATE(YEAR(F2305),MONTH(F2305),1)</f>
        <v>44348</v>
      </c>
      <c r="N2305" s="47" t="str">
        <f>IF(B2305="",N2304,B2305)</f>
        <v>Dearborn Investments SA</v>
      </c>
    </row>
    <row r="2306" spans="1:14" ht="15.75" x14ac:dyDescent="0.5">
      <c r="A2306" s="7"/>
      <c r="B2306" s="26"/>
      <c r="C2306" s="26"/>
      <c r="D2306" s="12">
        <v>53033.27</v>
      </c>
      <c r="E2306" s="13" t="s">
        <v>2195</v>
      </c>
      <c r="F2306" s="27">
        <v>44372</v>
      </c>
      <c r="G2306" s="27">
        <v>44214</v>
      </c>
      <c r="H2306" s="14">
        <v>225853.36</v>
      </c>
      <c r="I2306" s="15">
        <v>127</v>
      </c>
      <c r="J2306" s="13" t="s">
        <v>305</v>
      </c>
      <c r="K2306" s="36">
        <f>D2306*VLOOKUP(L2306,Assumptions!$B$5:$C$11,2,FALSE)</f>
        <v>1819.0411609999996</v>
      </c>
      <c r="L2306" s="39" t="s">
        <v>4889</v>
      </c>
      <c r="M2306" s="46">
        <f>DATE(YEAR(F2306),MONTH(F2306),1)</f>
        <v>44348</v>
      </c>
      <c r="N2306" s="47" t="str">
        <f>IF(B2306="",N2305,B2306)</f>
        <v>Dearborn Investments SA</v>
      </c>
    </row>
    <row r="2307" spans="1:14" ht="15.75" x14ac:dyDescent="0.5">
      <c r="A2307" s="7"/>
      <c r="B2307" s="26"/>
      <c r="C2307" s="26"/>
      <c r="D2307" s="14">
        <v>5828.27</v>
      </c>
      <c r="E2307" s="13" t="s">
        <v>2196</v>
      </c>
      <c r="F2307" s="27">
        <v>44266</v>
      </c>
      <c r="G2307" s="27">
        <v>44235</v>
      </c>
      <c r="H2307" s="14">
        <v>155373.87</v>
      </c>
      <c r="I2307" s="15">
        <v>2</v>
      </c>
      <c r="J2307" s="13" t="s">
        <v>340</v>
      </c>
      <c r="K2307" s="36">
        <f>D2307*VLOOKUP(L2307,Assumptions!$B$5:$C$11,2,FALSE)</f>
        <v>5828.27</v>
      </c>
      <c r="L2307" s="39" t="s">
        <v>4883</v>
      </c>
      <c r="M2307" s="46">
        <f>DATE(YEAR(F2307),MONTH(F2307),1)</f>
        <v>44256</v>
      </c>
      <c r="N2307" s="47" t="str">
        <f>IF(B2307="",N2306,B2307)</f>
        <v>Dearborn Investments SA</v>
      </c>
    </row>
    <row r="2308" spans="1:14" ht="15.75" x14ac:dyDescent="0.5">
      <c r="A2308" s="7"/>
      <c r="B2308" s="26"/>
      <c r="C2308" s="26"/>
      <c r="D2308" s="14">
        <v>4843.9799999999996</v>
      </c>
      <c r="E2308" s="13" t="s">
        <v>2197</v>
      </c>
      <c r="F2308" s="27">
        <v>44266</v>
      </c>
      <c r="G2308" s="27">
        <v>44235</v>
      </c>
      <c r="H2308" s="14">
        <v>211818.39</v>
      </c>
      <c r="I2308" s="15">
        <v>4</v>
      </c>
      <c r="J2308" s="13" t="s">
        <v>357</v>
      </c>
      <c r="K2308" s="36">
        <f>D2308*VLOOKUP(L2308,Assumptions!$B$5:$C$11,2,FALSE)</f>
        <v>4843.9799999999996</v>
      </c>
      <c r="L2308" s="39" t="s">
        <v>4883</v>
      </c>
      <c r="M2308" s="46">
        <f>DATE(YEAR(F2308),MONTH(F2308),1)</f>
        <v>44256</v>
      </c>
      <c r="N2308" s="47" t="str">
        <f>IF(B2308="",N2307,B2308)</f>
        <v>Dearborn Investments SA</v>
      </c>
    </row>
    <row r="2309" spans="1:14" ht="15.75" x14ac:dyDescent="0.5">
      <c r="A2309" s="7"/>
      <c r="B2309" s="26"/>
      <c r="C2309" s="26"/>
      <c r="D2309" s="14">
        <v>5951.99</v>
      </c>
      <c r="E2309" s="13" t="s">
        <v>2198</v>
      </c>
      <c r="F2309" s="27">
        <v>44266</v>
      </c>
      <c r="G2309" s="27">
        <v>44235</v>
      </c>
      <c r="H2309" s="14">
        <v>207018.44</v>
      </c>
      <c r="I2309" s="15">
        <v>4</v>
      </c>
      <c r="J2309" s="13" t="s">
        <v>308</v>
      </c>
      <c r="K2309" s="36">
        <f>D2309*VLOOKUP(L2309,Assumptions!$B$5:$C$11,2,FALSE)</f>
        <v>5951.99</v>
      </c>
      <c r="L2309" s="39" t="s">
        <v>4883</v>
      </c>
      <c r="M2309" s="46">
        <f>DATE(YEAR(F2309),MONTH(F2309),1)</f>
        <v>44256</v>
      </c>
      <c r="N2309" s="47" t="str">
        <f>IF(B2309="",N2308,B2309)</f>
        <v>Dearborn Investments SA</v>
      </c>
    </row>
    <row r="2310" spans="1:14" ht="15.75" x14ac:dyDescent="0.5">
      <c r="A2310" s="7"/>
      <c r="B2310" s="26"/>
      <c r="C2310" s="26"/>
      <c r="D2310" s="14">
        <v>2077.83</v>
      </c>
      <c r="E2310" s="13" t="s">
        <v>2199</v>
      </c>
      <c r="F2310" s="27">
        <v>44467</v>
      </c>
      <c r="G2310" s="27">
        <v>44433</v>
      </c>
      <c r="H2310" s="14">
        <v>149638.71</v>
      </c>
      <c r="I2310" s="15">
        <v>1</v>
      </c>
      <c r="J2310" s="13" t="s">
        <v>340</v>
      </c>
      <c r="K2310" s="36">
        <f>D2310*VLOOKUP(L2310,Assumptions!$B$5:$C$11,2,FALSE)</f>
        <v>2077.83</v>
      </c>
      <c r="L2310" s="39" t="s">
        <v>4883</v>
      </c>
      <c r="M2310" s="46">
        <f>DATE(YEAR(F2310),MONTH(F2310),1)</f>
        <v>44440</v>
      </c>
      <c r="N2310" s="47" t="str">
        <f>IF(B2310="",N2309,B2310)</f>
        <v>Dearborn Investments SA</v>
      </c>
    </row>
    <row r="2311" spans="1:14" ht="15.75" x14ac:dyDescent="0.5">
      <c r="A2311" s="7"/>
      <c r="B2311" s="26"/>
      <c r="C2311" s="26"/>
      <c r="D2311" s="12">
        <v>63584.51</v>
      </c>
      <c r="E2311" s="13" t="s">
        <v>2200</v>
      </c>
      <c r="F2311" s="27">
        <v>44739</v>
      </c>
      <c r="G2311" s="27">
        <v>44595</v>
      </c>
      <c r="H2311" s="14">
        <v>192771.66</v>
      </c>
      <c r="I2311" s="15">
        <v>9.5</v>
      </c>
      <c r="J2311" s="13" t="s">
        <v>300</v>
      </c>
      <c r="K2311" s="36">
        <f>D2311*VLOOKUP(L2311,Assumptions!$B$5:$C$11,2,FALSE)</f>
        <v>2180.9486929999998</v>
      </c>
      <c r="L2311" s="39" t="s">
        <v>4889</v>
      </c>
      <c r="M2311" s="46">
        <f>DATE(YEAR(F2311),MONTH(F2311),1)</f>
        <v>44713</v>
      </c>
      <c r="N2311" s="47" t="str">
        <f>IF(B2311="",N2310,B2311)</f>
        <v>Dearborn Investments SA</v>
      </c>
    </row>
    <row r="2312" spans="1:14" ht="15.75" x14ac:dyDescent="0.5">
      <c r="A2312" s="7"/>
      <c r="B2312" s="26"/>
      <c r="C2312" s="26"/>
      <c r="D2312" s="12">
        <v>75188.37</v>
      </c>
      <c r="E2312" s="13" t="s">
        <v>2201</v>
      </c>
      <c r="F2312" s="27">
        <v>44739</v>
      </c>
      <c r="G2312" s="27">
        <v>44595</v>
      </c>
      <c r="H2312" s="14">
        <v>202228.87</v>
      </c>
      <c r="I2312" s="15">
        <v>4.5</v>
      </c>
      <c r="J2312" s="13" t="s">
        <v>330</v>
      </c>
      <c r="K2312" s="36">
        <f>D2312*VLOOKUP(L2312,Assumptions!$B$5:$C$11,2,FALSE)</f>
        <v>2578.9610909999997</v>
      </c>
      <c r="L2312" s="39" t="s">
        <v>4889</v>
      </c>
      <c r="M2312" s="46">
        <f>DATE(YEAR(F2312),MONTH(F2312),1)</f>
        <v>44713</v>
      </c>
      <c r="N2312" s="47" t="str">
        <f>IF(B2312="",N2311,B2312)</f>
        <v>Dearborn Investments SA</v>
      </c>
    </row>
    <row r="2313" spans="1:14" ht="15.75" x14ac:dyDescent="0.5">
      <c r="A2313" s="7"/>
      <c r="B2313" s="26"/>
      <c r="C2313" s="26"/>
      <c r="D2313" s="12">
        <v>69479.899999999994</v>
      </c>
      <c r="E2313" s="13" t="s">
        <v>2200</v>
      </c>
      <c r="F2313" s="27">
        <v>44739</v>
      </c>
      <c r="G2313" s="27">
        <v>44595</v>
      </c>
      <c r="H2313" s="14">
        <v>204316.76</v>
      </c>
      <c r="I2313" s="15">
        <v>4.5</v>
      </c>
      <c r="J2313" s="13" t="s">
        <v>300</v>
      </c>
      <c r="K2313" s="36">
        <f>D2313*VLOOKUP(L2313,Assumptions!$B$5:$C$11,2,FALSE)</f>
        <v>2383.1605699999996</v>
      </c>
      <c r="L2313" s="39" t="s">
        <v>4889</v>
      </c>
      <c r="M2313" s="46">
        <f>DATE(YEAR(F2313),MONTH(F2313),1)</f>
        <v>44713</v>
      </c>
      <c r="N2313" s="47" t="str">
        <f>IF(B2313="",N2312,B2313)</f>
        <v>Dearborn Investments SA</v>
      </c>
    </row>
    <row r="2314" spans="1:14" ht="15.75" x14ac:dyDescent="0.5">
      <c r="A2314" s="7"/>
      <c r="B2314" s="26"/>
      <c r="C2314" s="26"/>
      <c r="D2314" s="12">
        <v>106867.12</v>
      </c>
      <c r="E2314" s="13" t="s">
        <v>2202</v>
      </c>
      <c r="F2314" s="27">
        <v>44739</v>
      </c>
      <c r="G2314" s="27">
        <v>44595</v>
      </c>
      <c r="H2314" s="14">
        <v>177403.89</v>
      </c>
      <c r="I2314" s="15">
        <v>176</v>
      </c>
      <c r="J2314" s="13" t="s">
        <v>305</v>
      </c>
      <c r="K2314" s="36">
        <f>D2314*VLOOKUP(L2314,Assumptions!$B$5:$C$11,2,FALSE)</f>
        <v>3665.5422159999994</v>
      </c>
      <c r="L2314" s="39" t="s">
        <v>4889</v>
      </c>
      <c r="M2314" s="46">
        <f>DATE(YEAR(F2314),MONTH(F2314),1)</f>
        <v>44713</v>
      </c>
      <c r="N2314" s="47" t="str">
        <f>IF(B2314="",N2313,B2314)</f>
        <v>Dearborn Investments SA</v>
      </c>
    </row>
    <row r="2315" spans="1:14" ht="15.75" x14ac:dyDescent="0.5">
      <c r="A2315" s="7"/>
      <c r="B2315" s="26"/>
      <c r="C2315" s="26"/>
      <c r="D2315" s="12">
        <v>18109.34</v>
      </c>
      <c r="E2315" s="13" t="s">
        <v>2203</v>
      </c>
      <c r="F2315" s="27">
        <v>44700</v>
      </c>
      <c r="G2315" s="27">
        <v>44680</v>
      </c>
      <c r="H2315" s="14">
        <v>190579.55</v>
      </c>
      <c r="I2315" s="15">
        <v>2</v>
      </c>
      <c r="J2315" s="13" t="s">
        <v>300</v>
      </c>
      <c r="K2315" s="36">
        <f>D2315*VLOOKUP(L2315,Assumptions!$B$5:$C$11,2,FALSE)</f>
        <v>621.15036199999997</v>
      </c>
      <c r="L2315" s="39" t="s">
        <v>4889</v>
      </c>
      <c r="M2315" s="46">
        <f>DATE(YEAR(F2315),MONTH(F2315),1)</f>
        <v>44682</v>
      </c>
      <c r="N2315" s="47" t="str">
        <f>IF(B2315="",N2314,B2315)</f>
        <v>Dearborn Investments SA</v>
      </c>
    </row>
    <row r="2316" spans="1:14" ht="15.75" x14ac:dyDescent="0.5">
      <c r="A2316" s="7"/>
      <c r="B2316" s="26"/>
      <c r="C2316" s="26"/>
      <c r="D2316" s="12">
        <v>16328.65</v>
      </c>
      <c r="E2316" s="13" t="s">
        <v>2204</v>
      </c>
      <c r="F2316" s="27">
        <v>44700</v>
      </c>
      <c r="G2316" s="27">
        <v>44680</v>
      </c>
      <c r="H2316" s="14">
        <v>187095.5</v>
      </c>
      <c r="I2316" s="15">
        <v>38</v>
      </c>
      <c r="J2316" s="13" t="s">
        <v>354</v>
      </c>
      <c r="K2316" s="36">
        <f>D2316*VLOOKUP(L2316,Assumptions!$B$5:$C$11,2,FALSE)</f>
        <v>560.07269499999995</v>
      </c>
      <c r="L2316" s="39" t="s">
        <v>4889</v>
      </c>
      <c r="M2316" s="46">
        <f>DATE(YEAR(F2316),MONTH(F2316),1)</f>
        <v>44682</v>
      </c>
      <c r="N2316" s="47" t="str">
        <f>IF(B2316="",N2315,B2316)</f>
        <v>Dearborn Investments SA</v>
      </c>
    </row>
    <row r="2317" spans="1:14" ht="15.75" x14ac:dyDescent="0.5">
      <c r="A2317" s="7"/>
      <c r="B2317" s="26"/>
      <c r="C2317" s="26"/>
      <c r="D2317" s="12">
        <v>12030.76</v>
      </c>
      <c r="E2317" s="13" t="s">
        <v>2205</v>
      </c>
      <c r="F2317" s="27">
        <v>44700</v>
      </c>
      <c r="G2317" s="27">
        <v>44680</v>
      </c>
      <c r="H2317" s="14">
        <v>136963.53</v>
      </c>
      <c r="I2317" s="15">
        <v>4</v>
      </c>
      <c r="J2317" s="13" t="s">
        <v>315</v>
      </c>
      <c r="K2317" s="36">
        <f>D2317*VLOOKUP(L2317,Assumptions!$B$5:$C$11,2,FALSE)</f>
        <v>412.65506799999997</v>
      </c>
      <c r="L2317" s="39" t="s">
        <v>4889</v>
      </c>
      <c r="M2317" s="46">
        <f>DATE(YEAR(F2317),MONTH(F2317),1)</f>
        <v>44682</v>
      </c>
      <c r="N2317" s="47" t="str">
        <f>IF(B2317="",N2316,B2317)</f>
        <v>Dearborn Investments SA</v>
      </c>
    </row>
    <row r="2318" spans="1:14" ht="15.75" x14ac:dyDescent="0.5">
      <c r="A2318" s="7"/>
      <c r="B2318" s="26"/>
      <c r="C2318" s="26"/>
      <c r="D2318" s="12">
        <v>15346.45</v>
      </c>
      <c r="E2318" s="13" t="s">
        <v>2206</v>
      </c>
      <c r="F2318" s="27">
        <v>44700</v>
      </c>
      <c r="G2318" s="27">
        <v>44680</v>
      </c>
      <c r="H2318" s="14">
        <v>233958.5</v>
      </c>
      <c r="I2318" s="15">
        <v>1</v>
      </c>
      <c r="J2318" s="13" t="s">
        <v>307</v>
      </c>
      <c r="K2318" s="36">
        <f>D2318*VLOOKUP(L2318,Assumptions!$B$5:$C$11,2,FALSE)</f>
        <v>526.38323500000001</v>
      </c>
      <c r="L2318" s="39" t="s">
        <v>4889</v>
      </c>
      <c r="M2318" s="46">
        <f>DATE(YEAR(F2318),MONTH(F2318),1)</f>
        <v>44682</v>
      </c>
      <c r="N2318" s="47" t="str">
        <f>IF(B2318="",N2317,B2318)</f>
        <v>Dearborn Investments SA</v>
      </c>
    </row>
    <row r="2319" spans="1:14" ht="15.75" x14ac:dyDescent="0.5">
      <c r="A2319" s="7"/>
      <c r="B2319" s="26"/>
      <c r="C2319" s="26"/>
      <c r="D2319" s="12">
        <v>1266.21</v>
      </c>
      <c r="E2319" s="13" t="s">
        <v>2207</v>
      </c>
      <c r="F2319" s="27">
        <v>44746</v>
      </c>
      <c r="G2319" s="27">
        <v>44746</v>
      </c>
      <c r="H2319" s="14">
        <v>191306</v>
      </c>
      <c r="I2319" s="15">
        <v>6</v>
      </c>
      <c r="J2319" s="13" t="s">
        <v>354</v>
      </c>
      <c r="K2319" s="36">
        <f>D2319*VLOOKUP(L2319,Assumptions!$B$5:$C$11,2,FALSE)</f>
        <v>43.431002999999997</v>
      </c>
      <c r="L2319" s="39" t="s">
        <v>4889</v>
      </c>
      <c r="M2319" s="46">
        <f>DATE(YEAR(F2319),MONTH(F2319),1)</f>
        <v>44743</v>
      </c>
      <c r="N2319" s="47" t="str">
        <f>IF(B2319="",N2318,B2319)</f>
        <v>Dearborn Investments SA</v>
      </c>
    </row>
    <row r="2320" spans="1:14" ht="15.75" x14ac:dyDescent="0.5">
      <c r="A2320" s="7"/>
      <c r="B2320" s="26"/>
      <c r="C2320" s="26"/>
      <c r="D2320" s="12">
        <v>46629.87</v>
      </c>
      <c r="E2320" s="13" t="s">
        <v>2208</v>
      </c>
      <c r="F2320" s="27">
        <v>44991</v>
      </c>
      <c r="G2320" s="27">
        <v>44914</v>
      </c>
      <c r="H2320" s="14">
        <v>142580.5</v>
      </c>
      <c r="I2320" s="15">
        <v>6.5</v>
      </c>
      <c r="J2320" s="13" t="s">
        <v>300</v>
      </c>
      <c r="K2320" s="36">
        <f>D2320*VLOOKUP(L2320,Assumptions!$B$5:$C$11,2,FALSE)</f>
        <v>1599.4045409999999</v>
      </c>
      <c r="L2320" s="39" t="s">
        <v>4889</v>
      </c>
      <c r="M2320" s="46">
        <f>DATE(YEAR(F2320),MONTH(F2320),1)</f>
        <v>44986</v>
      </c>
      <c r="N2320" s="47" t="str">
        <f>IF(B2320="",N2319,B2320)</f>
        <v>Dearborn Investments SA</v>
      </c>
    </row>
    <row r="2321" spans="1:14" ht="15.75" x14ac:dyDescent="0.5">
      <c r="A2321" s="7"/>
      <c r="B2321" s="26"/>
      <c r="C2321" s="26"/>
      <c r="D2321" s="12">
        <v>33939.5</v>
      </c>
      <c r="E2321" s="13" t="s">
        <v>2209</v>
      </c>
      <c r="F2321" s="27">
        <v>44991</v>
      </c>
      <c r="G2321" s="27">
        <v>44914</v>
      </c>
      <c r="H2321" s="14">
        <v>155299.79</v>
      </c>
      <c r="I2321" s="15">
        <v>12</v>
      </c>
      <c r="J2321" s="13" t="s">
        <v>305</v>
      </c>
      <c r="K2321" s="36">
        <f>D2321*VLOOKUP(L2321,Assumptions!$B$5:$C$11,2,FALSE)</f>
        <v>1164.1248499999999</v>
      </c>
      <c r="L2321" s="39" t="s">
        <v>4889</v>
      </c>
      <c r="M2321" s="46">
        <f>DATE(YEAR(F2321),MONTH(F2321),1)</f>
        <v>44986</v>
      </c>
      <c r="N2321" s="47" t="str">
        <f>IF(B2321="",N2320,B2321)</f>
        <v>Dearborn Investments SA</v>
      </c>
    </row>
    <row r="2322" spans="1:14" ht="15.75" x14ac:dyDescent="0.5">
      <c r="A2322" s="7"/>
      <c r="B2322" s="26"/>
      <c r="C2322" s="26"/>
      <c r="D2322" s="12">
        <v>37254.06</v>
      </c>
      <c r="E2322" s="13" t="s">
        <v>2210</v>
      </c>
      <c r="F2322" s="27">
        <v>44991</v>
      </c>
      <c r="G2322" s="27">
        <v>44914</v>
      </c>
      <c r="H2322" s="14">
        <v>190618.33</v>
      </c>
      <c r="I2322" s="15">
        <v>1</v>
      </c>
      <c r="J2322" s="13" t="s">
        <v>304</v>
      </c>
      <c r="K2322" s="36">
        <f>D2322*VLOOKUP(L2322,Assumptions!$B$5:$C$11,2,FALSE)</f>
        <v>1277.8142579999999</v>
      </c>
      <c r="L2322" s="39" t="s">
        <v>4889</v>
      </c>
      <c r="M2322" s="46">
        <f>DATE(YEAR(F2322),MONTH(F2322),1)</f>
        <v>44986</v>
      </c>
      <c r="N2322" s="47" t="str">
        <f>IF(B2322="",N2321,B2322)</f>
        <v>Dearborn Investments SA</v>
      </c>
    </row>
    <row r="2323" spans="1:14" ht="15.75" x14ac:dyDescent="0.5">
      <c r="A2323" s="7"/>
      <c r="B2323" s="26"/>
      <c r="C2323" s="26"/>
      <c r="D2323" s="12">
        <v>21286.27</v>
      </c>
      <c r="E2323" s="13" t="s">
        <v>2211</v>
      </c>
      <c r="F2323" s="27">
        <v>45103</v>
      </c>
      <c r="G2323" s="27">
        <v>45040</v>
      </c>
      <c r="H2323" s="14">
        <v>172594.05</v>
      </c>
      <c r="I2323" s="15">
        <v>4.5</v>
      </c>
      <c r="J2323" s="13" t="s">
        <v>300</v>
      </c>
      <c r="K2323" s="36">
        <f>D2323*VLOOKUP(L2323,Assumptions!$B$5:$C$11,2,FALSE)</f>
        <v>730.11906099999999</v>
      </c>
      <c r="L2323" s="39" t="s">
        <v>4889</v>
      </c>
      <c r="M2323" s="46">
        <f>DATE(YEAR(F2323),MONTH(F2323),1)</f>
        <v>45078</v>
      </c>
      <c r="N2323" s="47" t="str">
        <f>IF(B2323="",N2322,B2323)</f>
        <v>Dearborn Investments SA</v>
      </c>
    </row>
    <row r="2324" spans="1:14" ht="15.75" x14ac:dyDescent="0.5">
      <c r="A2324" s="7"/>
      <c r="B2324" s="26"/>
      <c r="C2324" s="26"/>
      <c r="D2324" s="12">
        <v>25983.93</v>
      </c>
      <c r="E2324" s="13" t="s">
        <v>2212</v>
      </c>
      <c r="F2324" s="27">
        <v>45103</v>
      </c>
      <c r="G2324" s="27">
        <v>45040</v>
      </c>
      <c r="H2324" s="14">
        <v>193908.81</v>
      </c>
      <c r="I2324" s="15">
        <v>29</v>
      </c>
      <c r="J2324" s="13" t="s">
        <v>305</v>
      </c>
      <c r="K2324" s="36">
        <f>D2324*VLOOKUP(L2324,Assumptions!$B$5:$C$11,2,FALSE)</f>
        <v>891.24879899999996</v>
      </c>
      <c r="L2324" s="39" t="s">
        <v>4889</v>
      </c>
      <c r="M2324" s="46">
        <f>DATE(YEAR(F2324),MONTH(F2324),1)</f>
        <v>45078</v>
      </c>
      <c r="N2324" s="47" t="str">
        <f>IF(B2324="",N2323,B2324)</f>
        <v>Dearborn Investments SA</v>
      </c>
    </row>
    <row r="2325" spans="1:14" ht="15.75" x14ac:dyDescent="0.5">
      <c r="A2325" s="7"/>
      <c r="B2325" s="26"/>
      <c r="C2325" s="26"/>
      <c r="D2325" s="12">
        <v>31627.08</v>
      </c>
      <c r="E2325" s="13" t="s">
        <v>2213</v>
      </c>
      <c r="F2325" s="27">
        <v>45103</v>
      </c>
      <c r="G2325" s="27">
        <v>45040</v>
      </c>
      <c r="H2325" s="14">
        <v>145894.44</v>
      </c>
      <c r="I2325" s="15">
        <v>1</v>
      </c>
      <c r="J2325" s="13" t="s">
        <v>304</v>
      </c>
      <c r="K2325" s="36">
        <f>D2325*VLOOKUP(L2325,Assumptions!$B$5:$C$11,2,FALSE)</f>
        <v>1084.8088439999999</v>
      </c>
      <c r="L2325" s="39" t="s">
        <v>4889</v>
      </c>
      <c r="M2325" s="46">
        <f>DATE(YEAR(F2325),MONTH(F2325),1)</f>
        <v>45078</v>
      </c>
      <c r="N2325" s="47" t="str">
        <f>IF(B2325="",N2324,B2325)</f>
        <v>Dearborn Investments SA</v>
      </c>
    </row>
    <row r="2326" spans="1:14" ht="15.75" x14ac:dyDescent="0.5">
      <c r="A2326" s="7"/>
      <c r="B2326" s="26"/>
      <c r="C2326" s="26"/>
      <c r="D2326" s="12">
        <v>2958.99</v>
      </c>
      <c r="E2326" s="13" t="s">
        <v>2214</v>
      </c>
      <c r="F2326" s="27">
        <v>45383</v>
      </c>
      <c r="G2326" s="27">
        <v>45330</v>
      </c>
      <c r="H2326" s="14">
        <v>171654.89</v>
      </c>
      <c r="I2326" s="15">
        <v>1</v>
      </c>
      <c r="J2326" s="13" t="s">
        <v>307</v>
      </c>
      <c r="K2326" s="36">
        <f>D2326*VLOOKUP(L2326,Assumptions!$B$5:$C$11,2,FALSE)</f>
        <v>101.49335699999999</v>
      </c>
      <c r="L2326" s="39" t="s">
        <v>4889</v>
      </c>
      <c r="M2326" s="46">
        <f>DATE(YEAR(F2326),MONTH(F2326),1)</f>
        <v>45383</v>
      </c>
      <c r="N2326" s="47" t="str">
        <f>IF(B2326="",N2325,B2326)</f>
        <v>Dearborn Investments SA</v>
      </c>
    </row>
    <row r="2327" spans="1:14" ht="15.75" x14ac:dyDescent="0.5">
      <c r="A2327" s="7"/>
      <c r="B2327" s="26"/>
      <c r="C2327" s="26"/>
      <c r="D2327" s="12">
        <v>15228.26</v>
      </c>
      <c r="E2327" s="13" t="s">
        <v>2215</v>
      </c>
      <c r="F2327" s="27">
        <v>45459</v>
      </c>
      <c r="G2327" s="27">
        <v>45349</v>
      </c>
      <c r="H2327" s="14">
        <v>179365.76000000001</v>
      </c>
      <c r="I2327" s="15">
        <v>2.5</v>
      </c>
      <c r="J2327" s="13" t="s">
        <v>300</v>
      </c>
      <c r="K2327" s="36">
        <f>D2327*VLOOKUP(L2327,Assumptions!$B$5:$C$11,2,FALSE)</f>
        <v>522.32931799999994</v>
      </c>
      <c r="L2327" s="39" t="s">
        <v>4889</v>
      </c>
      <c r="M2327" s="46">
        <f>DATE(YEAR(F2327),MONTH(F2327),1)</f>
        <v>45444</v>
      </c>
      <c r="N2327" s="47" t="str">
        <f>IF(B2327="",N2326,B2327)</f>
        <v>Dearborn Investments SA</v>
      </c>
    </row>
    <row r="2328" spans="1:14" ht="15.75" x14ac:dyDescent="0.5">
      <c r="A2328" s="7"/>
      <c r="B2328" s="26"/>
      <c r="C2328" s="26"/>
      <c r="D2328" s="12">
        <v>17784.919999999998</v>
      </c>
      <c r="E2328" s="13" t="s">
        <v>2216</v>
      </c>
      <c r="F2328" s="27">
        <v>45459</v>
      </c>
      <c r="G2328" s="27">
        <v>45349</v>
      </c>
      <c r="H2328" s="14">
        <v>163206.32999999999</v>
      </c>
      <c r="I2328" s="15">
        <v>1</v>
      </c>
      <c r="J2328" s="13" t="s">
        <v>304</v>
      </c>
      <c r="K2328" s="36">
        <f>D2328*VLOOKUP(L2328,Assumptions!$B$5:$C$11,2,FALSE)</f>
        <v>610.02275599999984</v>
      </c>
      <c r="L2328" s="39" t="s">
        <v>4889</v>
      </c>
      <c r="M2328" s="46">
        <f>DATE(YEAR(F2328),MONTH(F2328),1)</f>
        <v>45444</v>
      </c>
      <c r="N2328" s="47" t="str">
        <f>IF(B2328="",N2327,B2328)</f>
        <v>Dearborn Investments SA</v>
      </c>
    </row>
    <row r="2329" spans="1:14" ht="15.75" x14ac:dyDescent="0.5">
      <c r="A2329" s="7"/>
      <c r="B2329" s="26"/>
      <c r="C2329" s="26"/>
      <c r="D2329" s="12">
        <v>14155.68</v>
      </c>
      <c r="E2329" s="13" t="s">
        <v>2217</v>
      </c>
      <c r="F2329" s="27">
        <v>45459</v>
      </c>
      <c r="G2329" s="27">
        <v>45349</v>
      </c>
      <c r="H2329" s="14">
        <v>212260.82</v>
      </c>
      <c r="I2329" s="15">
        <v>30</v>
      </c>
      <c r="J2329" s="13" t="s">
        <v>305</v>
      </c>
      <c r="K2329" s="36">
        <f>D2329*VLOOKUP(L2329,Assumptions!$B$5:$C$11,2,FALSE)</f>
        <v>485.53982399999995</v>
      </c>
      <c r="L2329" s="39" t="s">
        <v>4889</v>
      </c>
      <c r="M2329" s="46">
        <f>DATE(YEAR(F2329),MONTH(F2329),1)</f>
        <v>45444</v>
      </c>
      <c r="N2329" s="47" t="str">
        <f>IF(B2329="",N2328,B2329)</f>
        <v>Dearborn Investments SA</v>
      </c>
    </row>
    <row r="2330" spans="1:14" ht="15.75" x14ac:dyDescent="0.5">
      <c r="A2330" s="7"/>
      <c r="B2330" s="26"/>
      <c r="C2330" s="26"/>
      <c r="D2330" s="12">
        <v>22094.29</v>
      </c>
      <c r="E2330" s="13" t="s">
        <v>2217</v>
      </c>
      <c r="F2330" s="27">
        <v>45459</v>
      </c>
      <c r="G2330" s="27">
        <v>45349</v>
      </c>
      <c r="H2330" s="14">
        <v>200560.61</v>
      </c>
      <c r="I2330" s="15">
        <v>27</v>
      </c>
      <c r="J2330" s="13" t="s">
        <v>305</v>
      </c>
      <c r="K2330" s="36">
        <f>D2330*VLOOKUP(L2330,Assumptions!$B$5:$C$11,2,FALSE)</f>
        <v>757.83414699999992</v>
      </c>
      <c r="L2330" s="39" t="s">
        <v>4889</v>
      </c>
      <c r="M2330" s="46">
        <f>DATE(YEAR(F2330),MONTH(F2330),1)</f>
        <v>45444</v>
      </c>
      <c r="N2330" s="47" t="str">
        <f>IF(B2330="",N2329,B2330)</f>
        <v>Dearborn Investments SA</v>
      </c>
    </row>
    <row r="2331" spans="1:14" ht="15.75" x14ac:dyDescent="0.5">
      <c r="A2331" s="7"/>
      <c r="B2331" s="26"/>
      <c r="C2331" s="26"/>
      <c r="D2331" s="12">
        <v>29709.61</v>
      </c>
      <c r="E2331" s="13" t="s">
        <v>2215</v>
      </c>
      <c r="F2331" s="27">
        <v>45459</v>
      </c>
      <c r="G2331" s="27">
        <v>45349</v>
      </c>
      <c r="H2331" s="14">
        <v>204137.32</v>
      </c>
      <c r="I2331" s="15">
        <v>4.5</v>
      </c>
      <c r="J2331" s="13" t="s">
        <v>300</v>
      </c>
      <c r="K2331" s="36">
        <f>D2331*VLOOKUP(L2331,Assumptions!$B$5:$C$11,2,FALSE)</f>
        <v>1019.0396229999999</v>
      </c>
      <c r="L2331" s="39" t="s">
        <v>4889</v>
      </c>
      <c r="M2331" s="46">
        <f>DATE(YEAR(F2331),MONTH(F2331),1)</f>
        <v>45444</v>
      </c>
      <c r="N2331" s="47" t="str">
        <f>IF(B2331="",N2330,B2331)</f>
        <v>Dearborn Investments SA</v>
      </c>
    </row>
    <row r="2332" spans="1:14" ht="15.75" x14ac:dyDescent="0.5">
      <c r="A2332" s="7"/>
      <c r="B2332" s="26"/>
      <c r="C2332" s="26"/>
      <c r="D2332" s="12">
        <v>24571.61</v>
      </c>
      <c r="E2332" s="13" t="s">
        <v>2216</v>
      </c>
      <c r="F2332" s="27">
        <v>45459</v>
      </c>
      <c r="G2332" s="27">
        <v>45349</v>
      </c>
      <c r="H2332" s="14">
        <v>227232.41</v>
      </c>
      <c r="I2332" s="15">
        <v>1</v>
      </c>
      <c r="J2332" s="13" t="s">
        <v>304</v>
      </c>
      <c r="K2332" s="36">
        <f>D2332*VLOOKUP(L2332,Assumptions!$B$5:$C$11,2,FALSE)</f>
        <v>842.80622299999993</v>
      </c>
      <c r="L2332" s="39" t="s">
        <v>4889</v>
      </c>
      <c r="M2332" s="46">
        <f>DATE(YEAR(F2332),MONTH(F2332),1)</f>
        <v>45444</v>
      </c>
      <c r="N2332" s="47" t="str">
        <f>IF(B2332="",N2331,B2332)</f>
        <v>Dearborn Investments SA</v>
      </c>
    </row>
    <row r="2333" spans="1:14" ht="15.75" x14ac:dyDescent="0.5">
      <c r="A2333" s="7"/>
      <c r="B2333" s="26"/>
      <c r="C2333" s="26"/>
      <c r="D2333" s="12">
        <v>21353.78</v>
      </c>
      <c r="E2333" s="13" t="s">
        <v>2218</v>
      </c>
      <c r="F2333" s="27">
        <v>45459</v>
      </c>
      <c r="G2333" s="27">
        <v>45349</v>
      </c>
      <c r="H2333" s="14">
        <v>211264.94</v>
      </c>
      <c r="I2333" s="15">
        <v>1</v>
      </c>
      <c r="J2333" s="13" t="s">
        <v>348</v>
      </c>
      <c r="K2333" s="36">
        <f>D2333*VLOOKUP(L2333,Assumptions!$B$5:$C$11,2,FALSE)</f>
        <v>732.43465399999991</v>
      </c>
      <c r="L2333" s="39" t="s">
        <v>4889</v>
      </c>
      <c r="M2333" s="46">
        <f>DATE(YEAR(F2333),MONTH(F2333),1)</f>
        <v>45444</v>
      </c>
      <c r="N2333" s="47" t="str">
        <f>IF(B2333="",N2332,B2333)</f>
        <v>Dearborn Investments SA</v>
      </c>
    </row>
    <row r="2334" spans="1:14" ht="15.75" x14ac:dyDescent="0.5">
      <c r="A2334" s="7"/>
      <c r="B2334" s="26"/>
      <c r="C2334" s="26"/>
      <c r="D2334" s="12">
        <v>28717.919999999998</v>
      </c>
      <c r="E2334" s="13" t="s">
        <v>2219</v>
      </c>
      <c r="F2334" s="27">
        <v>45508</v>
      </c>
      <c r="G2334" s="27">
        <v>45407</v>
      </c>
      <c r="H2334" s="14">
        <v>229488.27</v>
      </c>
      <c r="I2334" s="15">
        <v>29</v>
      </c>
      <c r="J2334" s="13" t="s">
        <v>305</v>
      </c>
      <c r="K2334" s="36">
        <f>D2334*VLOOKUP(L2334,Assumptions!$B$5:$C$11,2,FALSE)</f>
        <v>985.02465599999982</v>
      </c>
      <c r="L2334" s="39" t="s">
        <v>4889</v>
      </c>
      <c r="M2334" s="46">
        <f>DATE(YEAR(F2334),MONTH(F2334),1)</f>
        <v>45505</v>
      </c>
      <c r="N2334" s="47" t="str">
        <f>IF(B2334="",N2333,B2334)</f>
        <v>Dearborn Investments SA</v>
      </c>
    </row>
    <row r="2335" spans="1:14" ht="15.75" x14ac:dyDescent="0.5">
      <c r="A2335" s="7"/>
      <c r="B2335" s="26"/>
      <c r="C2335" s="26"/>
      <c r="D2335" s="12">
        <v>26627.119999999999</v>
      </c>
      <c r="E2335" s="13" t="s">
        <v>2220</v>
      </c>
      <c r="F2335" s="27">
        <v>45508</v>
      </c>
      <c r="G2335" s="27">
        <v>45407</v>
      </c>
      <c r="H2335" s="14">
        <v>194609.24</v>
      </c>
      <c r="I2335" s="15">
        <v>1</v>
      </c>
      <c r="J2335" s="13" t="s">
        <v>304</v>
      </c>
      <c r="K2335" s="36">
        <f>D2335*VLOOKUP(L2335,Assumptions!$B$5:$C$11,2,FALSE)</f>
        <v>913.31021599999985</v>
      </c>
      <c r="L2335" s="39" t="s">
        <v>4889</v>
      </c>
      <c r="M2335" s="46">
        <f>DATE(YEAR(F2335),MONTH(F2335),1)</f>
        <v>45505</v>
      </c>
      <c r="N2335" s="47" t="str">
        <f>IF(B2335="",N2334,B2335)</f>
        <v>Dearborn Investments SA</v>
      </c>
    </row>
    <row r="2336" spans="1:14" ht="15.75" x14ac:dyDescent="0.5">
      <c r="A2336" s="7"/>
      <c r="B2336" s="26"/>
      <c r="C2336" s="26"/>
      <c r="D2336" s="12">
        <v>26141.97</v>
      </c>
      <c r="E2336" s="13" t="s">
        <v>2221</v>
      </c>
      <c r="F2336" s="27">
        <v>45508</v>
      </c>
      <c r="G2336" s="27">
        <v>45407</v>
      </c>
      <c r="H2336" s="14">
        <v>179459.69</v>
      </c>
      <c r="I2336" s="15">
        <v>1</v>
      </c>
      <c r="J2336" s="13" t="s">
        <v>348</v>
      </c>
      <c r="K2336" s="36">
        <f>D2336*VLOOKUP(L2336,Assumptions!$B$5:$C$11,2,FALSE)</f>
        <v>896.66957100000002</v>
      </c>
      <c r="L2336" s="39" t="s">
        <v>4889</v>
      </c>
      <c r="M2336" s="46">
        <f>DATE(YEAR(F2336),MONTH(F2336),1)</f>
        <v>45505</v>
      </c>
      <c r="N2336" s="47" t="str">
        <f>IF(B2336="",N2335,B2336)</f>
        <v>Dearborn Investments SA</v>
      </c>
    </row>
    <row r="2337" spans="1:14" ht="15.75" x14ac:dyDescent="0.5">
      <c r="A2337" s="7"/>
      <c r="B2337" s="26"/>
      <c r="C2337" s="26"/>
      <c r="D2337" s="12">
        <v>38672.660000000003</v>
      </c>
      <c r="E2337" s="13" t="s">
        <v>2222</v>
      </c>
      <c r="F2337" s="27">
        <v>45508</v>
      </c>
      <c r="G2337" s="27">
        <v>45407</v>
      </c>
      <c r="H2337" s="14">
        <v>162634.41</v>
      </c>
      <c r="I2337" s="15">
        <v>5</v>
      </c>
      <c r="J2337" s="13" t="s">
        <v>300</v>
      </c>
      <c r="K2337" s="36">
        <f>D2337*VLOOKUP(L2337,Assumptions!$B$5:$C$11,2,FALSE)</f>
        <v>1326.4722380000001</v>
      </c>
      <c r="L2337" s="39" t="s">
        <v>4889</v>
      </c>
      <c r="M2337" s="46">
        <f>DATE(YEAR(F2337),MONTH(F2337),1)</f>
        <v>45505</v>
      </c>
      <c r="N2337" s="47" t="str">
        <f>IF(B2337="",N2336,B2337)</f>
        <v>Dearborn Investments SA</v>
      </c>
    </row>
    <row r="2338" spans="1:14" ht="15.75" x14ac:dyDescent="0.5">
      <c r="A2338" s="7"/>
      <c r="B2338" s="25" t="s">
        <v>158</v>
      </c>
      <c r="C2338" s="25"/>
      <c r="D2338" s="14">
        <v>17289.349999999999</v>
      </c>
      <c r="E2338" s="13" t="s">
        <v>2223</v>
      </c>
      <c r="F2338" s="27">
        <v>44234</v>
      </c>
      <c r="G2338" s="27">
        <v>44113</v>
      </c>
      <c r="H2338" s="14">
        <v>881380.2</v>
      </c>
      <c r="I2338" s="15">
        <v>8</v>
      </c>
      <c r="J2338" s="13" t="s">
        <v>307</v>
      </c>
      <c r="K2338" s="36">
        <f>D2338*VLOOKUP(L2338,Assumptions!$B$5:$C$11,2,FALSE)</f>
        <v>17289.349999999999</v>
      </c>
      <c r="L2338" s="39" t="s">
        <v>4883</v>
      </c>
      <c r="M2338" s="46">
        <f>DATE(YEAR(F2338),MONTH(F2338),1)</f>
        <v>44228</v>
      </c>
      <c r="N2338" s="47" t="str">
        <f>IF(B2338="",N2337,B2338)</f>
        <v>Hadley Ventures plc</v>
      </c>
    </row>
    <row r="2339" spans="1:14" ht="15.75" x14ac:dyDescent="0.5">
      <c r="A2339" s="7"/>
      <c r="B2339" s="26"/>
      <c r="C2339" s="26"/>
      <c r="D2339" s="14">
        <v>13020.11</v>
      </c>
      <c r="E2339" s="13" t="s">
        <v>2224</v>
      </c>
      <c r="F2339" s="27">
        <v>44234</v>
      </c>
      <c r="G2339" s="27">
        <v>44113</v>
      </c>
      <c r="H2339" s="14">
        <v>1120118.99</v>
      </c>
      <c r="I2339" s="15">
        <v>25</v>
      </c>
      <c r="J2339" s="13" t="s">
        <v>354</v>
      </c>
      <c r="K2339" s="36">
        <f>D2339*VLOOKUP(L2339,Assumptions!$B$5:$C$11,2,FALSE)</f>
        <v>13020.11</v>
      </c>
      <c r="L2339" s="39" t="s">
        <v>4883</v>
      </c>
      <c r="M2339" s="46">
        <f>DATE(YEAR(F2339),MONTH(F2339),1)</f>
        <v>44228</v>
      </c>
      <c r="N2339" s="47" t="str">
        <f>IF(B2339="",N2338,B2339)</f>
        <v>Hadley Ventures plc</v>
      </c>
    </row>
    <row r="2340" spans="1:14" ht="15.75" x14ac:dyDescent="0.5">
      <c r="A2340" s="7"/>
      <c r="B2340" s="26"/>
      <c r="C2340" s="26"/>
      <c r="D2340" s="14">
        <v>271423.96000000002</v>
      </c>
      <c r="E2340" s="13" t="s">
        <v>2225</v>
      </c>
      <c r="F2340" s="27">
        <v>44416</v>
      </c>
      <c r="G2340" s="27">
        <v>44173</v>
      </c>
      <c r="H2340" s="14">
        <v>1150391.01</v>
      </c>
      <c r="I2340" s="15">
        <v>66</v>
      </c>
      <c r="J2340" s="13" t="s">
        <v>300</v>
      </c>
      <c r="K2340" s="36">
        <f>D2340*VLOOKUP(L2340,Assumptions!$B$5:$C$11,2,FALSE)</f>
        <v>271423.96000000002</v>
      </c>
      <c r="L2340" s="39" t="s">
        <v>4883</v>
      </c>
      <c r="M2340" s="46">
        <f>DATE(YEAR(F2340),MONTH(F2340),1)</f>
        <v>44409</v>
      </c>
      <c r="N2340" s="47" t="str">
        <f>IF(B2340="",N2339,B2340)</f>
        <v>Hadley Ventures plc</v>
      </c>
    </row>
    <row r="2341" spans="1:14" ht="15.75" x14ac:dyDescent="0.5">
      <c r="A2341" s="7"/>
      <c r="B2341" s="26"/>
      <c r="C2341" s="26"/>
      <c r="D2341" s="14">
        <v>251408.85</v>
      </c>
      <c r="E2341" s="13" t="s">
        <v>2226</v>
      </c>
      <c r="F2341" s="27">
        <v>44416</v>
      </c>
      <c r="G2341" s="27">
        <v>44173</v>
      </c>
      <c r="H2341" s="14">
        <v>882681.03</v>
      </c>
      <c r="I2341" s="15">
        <v>18</v>
      </c>
      <c r="J2341" s="13" t="s">
        <v>330</v>
      </c>
      <c r="K2341" s="36">
        <f>D2341*VLOOKUP(L2341,Assumptions!$B$5:$C$11,2,FALSE)</f>
        <v>251408.85</v>
      </c>
      <c r="L2341" s="39" t="s">
        <v>4883</v>
      </c>
      <c r="M2341" s="46">
        <f>DATE(YEAR(F2341),MONTH(F2341),1)</f>
        <v>44409</v>
      </c>
      <c r="N2341" s="47" t="str">
        <f>IF(B2341="",N2340,B2341)</f>
        <v>Hadley Ventures plc</v>
      </c>
    </row>
    <row r="2342" spans="1:14" ht="15.75" x14ac:dyDescent="0.5">
      <c r="A2342" s="7"/>
      <c r="B2342" s="26"/>
      <c r="C2342" s="26"/>
      <c r="D2342" s="14">
        <v>228230.17</v>
      </c>
      <c r="E2342" s="13" t="s">
        <v>2227</v>
      </c>
      <c r="F2342" s="27">
        <v>44416</v>
      </c>
      <c r="G2342" s="27">
        <v>44173</v>
      </c>
      <c r="H2342" s="14">
        <v>986337.57</v>
      </c>
      <c r="I2342" s="15">
        <v>1</v>
      </c>
      <c r="J2342" s="13" t="s">
        <v>304</v>
      </c>
      <c r="K2342" s="36">
        <f>D2342*VLOOKUP(L2342,Assumptions!$B$5:$C$11,2,FALSE)</f>
        <v>228230.17</v>
      </c>
      <c r="L2342" s="39" t="s">
        <v>4883</v>
      </c>
      <c r="M2342" s="46">
        <f>DATE(YEAR(F2342),MONTH(F2342),1)</f>
        <v>44409</v>
      </c>
      <c r="N2342" s="47" t="str">
        <f>IF(B2342="",N2341,B2342)</f>
        <v>Hadley Ventures plc</v>
      </c>
    </row>
    <row r="2343" spans="1:14" ht="15.75" x14ac:dyDescent="0.5">
      <c r="A2343" s="7"/>
      <c r="B2343" s="26"/>
      <c r="C2343" s="26"/>
      <c r="D2343" s="14">
        <v>311181.82</v>
      </c>
      <c r="E2343" s="13" t="s">
        <v>2228</v>
      </c>
      <c r="F2343" s="27">
        <v>44416</v>
      </c>
      <c r="G2343" s="27">
        <v>44173</v>
      </c>
      <c r="H2343" s="14">
        <v>967542.76</v>
      </c>
      <c r="I2343" s="15">
        <v>166</v>
      </c>
      <c r="J2343" s="13" t="s">
        <v>305</v>
      </c>
      <c r="K2343" s="36">
        <f>D2343*VLOOKUP(L2343,Assumptions!$B$5:$C$11,2,FALSE)</f>
        <v>311181.82</v>
      </c>
      <c r="L2343" s="39" t="s">
        <v>4883</v>
      </c>
      <c r="M2343" s="46">
        <f>DATE(YEAR(F2343),MONTH(F2343),1)</f>
        <v>44409</v>
      </c>
      <c r="N2343" s="47" t="str">
        <f>IF(B2343="",N2342,B2343)</f>
        <v>Hadley Ventures plc</v>
      </c>
    </row>
    <row r="2344" spans="1:14" ht="15.75" x14ac:dyDescent="0.5">
      <c r="A2344" s="7"/>
      <c r="B2344" s="26"/>
      <c r="C2344" s="26"/>
      <c r="D2344" s="14">
        <v>219546.25</v>
      </c>
      <c r="E2344" s="13" t="s">
        <v>2229</v>
      </c>
      <c r="F2344" s="27">
        <v>44416</v>
      </c>
      <c r="G2344" s="27">
        <v>44173</v>
      </c>
      <c r="H2344" s="14">
        <v>825497.23</v>
      </c>
      <c r="I2344" s="15">
        <v>172</v>
      </c>
      <c r="J2344" s="13" t="s">
        <v>301</v>
      </c>
      <c r="K2344" s="36">
        <f>D2344*VLOOKUP(L2344,Assumptions!$B$5:$C$11,2,FALSE)</f>
        <v>219546.25</v>
      </c>
      <c r="L2344" s="39" t="s">
        <v>4883</v>
      </c>
      <c r="M2344" s="46">
        <f>DATE(YEAR(F2344),MONTH(F2344),1)</f>
        <v>44409</v>
      </c>
      <c r="N2344" s="47" t="str">
        <f>IF(B2344="",N2343,B2344)</f>
        <v>Hadley Ventures plc</v>
      </c>
    </row>
    <row r="2345" spans="1:14" ht="15.75" x14ac:dyDescent="0.5">
      <c r="A2345" s="7"/>
      <c r="B2345" s="26"/>
      <c r="C2345" s="26"/>
      <c r="D2345" s="14">
        <v>256583.86</v>
      </c>
      <c r="E2345" s="13" t="s">
        <v>2230</v>
      </c>
      <c r="F2345" s="27">
        <v>44416</v>
      </c>
      <c r="G2345" s="27">
        <v>44173</v>
      </c>
      <c r="H2345" s="14">
        <v>1128752.08</v>
      </c>
      <c r="I2345" s="15">
        <v>166</v>
      </c>
      <c r="J2345" s="13" t="s">
        <v>320</v>
      </c>
      <c r="K2345" s="36">
        <f>D2345*VLOOKUP(L2345,Assumptions!$B$5:$C$11,2,FALSE)</f>
        <v>256583.86</v>
      </c>
      <c r="L2345" s="39" t="s">
        <v>4883</v>
      </c>
      <c r="M2345" s="46">
        <f>DATE(YEAR(F2345),MONTH(F2345),1)</f>
        <v>44409</v>
      </c>
      <c r="N2345" s="47" t="str">
        <f>IF(B2345="",N2344,B2345)</f>
        <v>Hadley Ventures plc</v>
      </c>
    </row>
    <row r="2346" spans="1:14" ht="15.75" x14ac:dyDescent="0.5">
      <c r="A2346" s="7"/>
      <c r="B2346" s="26"/>
      <c r="C2346" s="26"/>
      <c r="D2346" s="14">
        <v>244442.66</v>
      </c>
      <c r="E2346" s="13" t="s">
        <v>2231</v>
      </c>
      <c r="F2346" s="27">
        <v>44416</v>
      </c>
      <c r="G2346" s="27">
        <v>44173</v>
      </c>
      <c r="H2346" s="14">
        <v>1218115.97</v>
      </c>
      <c r="I2346" s="15">
        <v>166</v>
      </c>
      <c r="J2346" s="13" t="s">
        <v>319</v>
      </c>
      <c r="K2346" s="36">
        <f>D2346*VLOOKUP(L2346,Assumptions!$B$5:$C$11,2,FALSE)</f>
        <v>244442.66</v>
      </c>
      <c r="L2346" s="39" t="s">
        <v>4883</v>
      </c>
      <c r="M2346" s="46">
        <f>DATE(YEAR(F2346),MONTH(F2346),1)</f>
        <v>44409</v>
      </c>
      <c r="N2346" s="47" t="str">
        <f>IF(B2346="",N2345,B2346)</f>
        <v>Hadley Ventures plc</v>
      </c>
    </row>
    <row r="2347" spans="1:14" ht="15.75" x14ac:dyDescent="0.5">
      <c r="A2347" s="7"/>
      <c r="B2347" s="26"/>
      <c r="C2347" s="26"/>
      <c r="D2347" s="14">
        <v>234496.57</v>
      </c>
      <c r="E2347" s="13" t="s">
        <v>2232</v>
      </c>
      <c r="F2347" s="27">
        <v>44416</v>
      </c>
      <c r="G2347" s="27">
        <v>44173</v>
      </c>
      <c r="H2347" s="14">
        <v>921831.88</v>
      </c>
      <c r="I2347" s="15">
        <v>166</v>
      </c>
      <c r="J2347" s="13" t="s">
        <v>321</v>
      </c>
      <c r="K2347" s="36">
        <f>D2347*VLOOKUP(L2347,Assumptions!$B$5:$C$11,2,FALSE)</f>
        <v>234496.57</v>
      </c>
      <c r="L2347" s="39" t="s">
        <v>4883</v>
      </c>
      <c r="M2347" s="46">
        <f>DATE(YEAR(F2347),MONTH(F2347),1)</f>
        <v>44409</v>
      </c>
      <c r="N2347" s="47" t="str">
        <f>IF(B2347="",N2346,B2347)</f>
        <v>Hadley Ventures plc</v>
      </c>
    </row>
    <row r="2348" spans="1:14" ht="15.75" x14ac:dyDescent="0.5">
      <c r="A2348" s="7"/>
      <c r="B2348" s="26"/>
      <c r="C2348" s="26"/>
      <c r="D2348" s="14">
        <v>245828.97</v>
      </c>
      <c r="E2348" s="13" t="s">
        <v>2233</v>
      </c>
      <c r="F2348" s="27">
        <v>44416</v>
      </c>
      <c r="G2348" s="27">
        <v>44173</v>
      </c>
      <c r="H2348" s="14">
        <v>1165937.77</v>
      </c>
      <c r="I2348" s="15">
        <v>16</v>
      </c>
      <c r="J2348" s="13" t="s">
        <v>340</v>
      </c>
      <c r="K2348" s="36">
        <f>D2348*VLOOKUP(L2348,Assumptions!$B$5:$C$11,2,FALSE)</f>
        <v>245828.97</v>
      </c>
      <c r="L2348" s="39" t="s">
        <v>4883</v>
      </c>
      <c r="M2348" s="46">
        <f>DATE(YEAR(F2348),MONTH(F2348),1)</f>
        <v>44409</v>
      </c>
      <c r="N2348" s="47" t="str">
        <f>IF(B2348="",N2347,B2348)</f>
        <v>Hadley Ventures plc</v>
      </c>
    </row>
    <row r="2349" spans="1:14" ht="15.75" x14ac:dyDescent="0.5">
      <c r="A2349" s="7"/>
      <c r="B2349" s="26"/>
      <c r="C2349" s="26"/>
      <c r="D2349" s="14">
        <v>320869.75</v>
      </c>
      <c r="E2349" s="13" t="s">
        <v>2234</v>
      </c>
      <c r="F2349" s="27">
        <v>44416</v>
      </c>
      <c r="G2349" s="27">
        <v>44173</v>
      </c>
      <c r="H2349" s="14">
        <v>1096152.52</v>
      </c>
      <c r="I2349" s="15">
        <v>85</v>
      </c>
      <c r="J2349" s="13" t="s">
        <v>331</v>
      </c>
      <c r="K2349" s="36">
        <f>D2349*VLOOKUP(L2349,Assumptions!$B$5:$C$11,2,FALSE)</f>
        <v>320869.75</v>
      </c>
      <c r="L2349" s="39" t="s">
        <v>4883</v>
      </c>
      <c r="M2349" s="46">
        <f>DATE(YEAR(F2349),MONTH(F2349),1)</f>
        <v>44409</v>
      </c>
      <c r="N2349" s="47" t="str">
        <f>IF(B2349="",N2348,B2349)</f>
        <v>Hadley Ventures plc</v>
      </c>
    </row>
    <row r="2350" spans="1:14" ht="15.75" x14ac:dyDescent="0.5">
      <c r="A2350" s="7"/>
      <c r="B2350" s="26"/>
      <c r="C2350" s="26"/>
      <c r="D2350" s="14">
        <v>30439.59</v>
      </c>
      <c r="E2350" s="13" t="s">
        <v>2235</v>
      </c>
      <c r="F2350" s="27">
        <v>44263</v>
      </c>
      <c r="G2350" s="27">
        <v>44214</v>
      </c>
      <c r="H2350" s="14">
        <v>945960.63</v>
      </c>
      <c r="I2350" s="15">
        <v>6.5</v>
      </c>
      <c r="J2350" s="13" t="s">
        <v>300</v>
      </c>
      <c r="K2350" s="36">
        <f>D2350*VLOOKUP(L2350,Assumptions!$B$5:$C$11,2,FALSE)</f>
        <v>30439.59</v>
      </c>
      <c r="L2350" s="39" t="s">
        <v>4883</v>
      </c>
      <c r="M2350" s="46">
        <f>DATE(YEAR(F2350),MONTH(F2350),1)</f>
        <v>44256</v>
      </c>
      <c r="N2350" s="47" t="str">
        <f>IF(B2350="",N2349,B2350)</f>
        <v>Hadley Ventures plc</v>
      </c>
    </row>
    <row r="2351" spans="1:14" ht="15.75" x14ac:dyDescent="0.5">
      <c r="A2351" s="7"/>
      <c r="B2351" s="26"/>
      <c r="C2351" s="26"/>
      <c r="D2351" s="14">
        <v>22932.39</v>
      </c>
      <c r="E2351" s="13" t="s">
        <v>2235</v>
      </c>
      <c r="F2351" s="27">
        <v>44263</v>
      </c>
      <c r="G2351" s="27">
        <v>44214</v>
      </c>
      <c r="H2351" s="14">
        <v>1043747.7</v>
      </c>
      <c r="I2351" s="15">
        <v>2.5</v>
      </c>
      <c r="J2351" s="13" t="s">
        <v>300</v>
      </c>
      <c r="K2351" s="36">
        <f>D2351*VLOOKUP(L2351,Assumptions!$B$5:$C$11,2,FALSE)</f>
        <v>22932.39</v>
      </c>
      <c r="L2351" s="39" t="s">
        <v>4883</v>
      </c>
      <c r="M2351" s="46">
        <f>DATE(YEAR(F2351),MONTH(F2351),1)</f>
        <v>44256</v>
      </c>
      <c r="N2351" s="47" t="str">
        <f>IF(B2351="",N2350,B2351)</f>
        <v>Hadley Ventures plc</v>
      </c>
    </row>
    <row r="2352" spans="1:14" ht="15.75" x14ac:dyDescent="0.5">
      <c r="A2352" s="7"/>
      <c r="B2352" s="26"/>
      <c r="C2352" s="26"/>
      <c r="D2352" s="14">
        <v>26228.16</v>
      </c>
      <c r="E2352" s="13" t="s">
        <v>2236</v>
      </c>
      <c r="F2352" s="27">
        <v>44263</v>
      </c>
      <c r="G2352" s="27">
        <v>44214</v>
      </c>
      <c r="H2352" s="14">
        <v>1371959.65</v>
      </c>
      <c r="I2352" s="15">
        <v>40</v>
      </c>
      <c r="J2352" s="13" t="s">
        <v>305</v>
      </c>
      <c r="K2352" s="36">
        <f>D2352*VLOOKUP(L2352,Assumptions!$B$5:$C$11,2,FALSE)</f>
        <v>26228.16</v>
      </c>
      <c r="L2352" s="39" t="s">
        <v>4883</v>
      </c>
      <c r="M2352" s="46">
        <f>DATE(YEAR(F2352),MONTH(F2352),1)</f>
        <v>44256</v>
      </c>
      <c r="N2352" s="47" t="str">
        <f>IF(B2352="",N2351,B2352)</f>
        <v>Hadley Ventures plc</v>
      </c>
    </row>
    <row r="2353" spans="1:14" ht="15.75" x14ac:dyDescent="0.5">
      <c r="A2353" s="7"/>
      <c r="B2353" s="26"/>
      <c r="C2353" s="26"/>
      <c r="D2353" s="14">
        <v>57303.28</v>
      </c>
      <c r="E2353" s="13" t="s">
        <v>2237</v>
      </c>
      <c r="F2353" s="27">
        <v>44372</v>
      </c>
      <c r="G2353" s="27">
        <v>44214</v>
      </c>
      <c r="H2353" s="14">
        <v>1182347.1100000001</v>
      </c>
      <c r="I2353" s="15">
        <v>17.5</v>
      </c>
      <c r="J2353" s="13" t="s">
        <v>300</v>
      </c>
      <c r="K2353" s="36">
        <f>D2353*VLOOKUP(L2353,Assumptions!$B$5:$C$11,2,FALSE)</f>
        <v>57303.28</v>
      </c>
      <c r="L2353" s="39" t="s">
        <v>4883</v>
      </c>
      <c r="M2353" s="46">
        <f>DATE(YEAR(F2353),MONTH(F2353),1)</f>
        <v>44348</v>
      </c>
      <c r="N2353" s="47" t="str">
        <f>IF(B2353="",N2352,B2353)</f>
        <v>Hadley Ventures plc</v>
      </c>
    </row>
    <row r="2354" spans="1:14" ht="15.75" x14ac:dyDescent="0.5">
      <c r="A2354" s="7"/>
      <c r="B2354" s="26"/>
      <c r="C2354" s="26"/>
      <c r="D2354" s="14">
        <v>58779.31</v>
      </c>
      <c r="E2354" s="13" t="s">
        <v>2238</v>
      </c>
      <c r="F2354" s="27">
        <v>44372</v>
      </c>
      <c r="G2354" s="27">
        <v>44214</v>
      </c>
      <c r="H2354" s="14">
        <v>978617.03</v>
      </c>
      <c r="I2354" s="15">
        <v>2.5</v>
      </c>
      <c r="J2354" s="13" t="s">
        <v>330</v>
      </c>
      <c r="K2354" s="36">
        <f>D2354*VLOOKUP(L2354,Assumptions!$B$5:$C$11,2,FALSE)</f>
        <v>58779.31</v>
      </c>
      <c r="L2354" s="39" t="s">
        <v>4883</v>
      </c>
      <c r="M2354" s="46">
        <f>DATE(YEAR(F2354),MONTH(F2354),1)</f>
        <v>44348</v>
      </c>
      <c r="N2354" s="47" t="str">
        <f>IF(B2354="",N2353,B2354)</f>
        <v>Hadley Ventures plc</v>
      </c>
    </row>
    <row r="2355" spans="1:14" ht="15.75" x14ac:dyDescent="0.5">
      <c r="A2355" s="7"/>
      <c r="B2355" s="26"/>
      <c r="C2355" s="26"/>
      <c r="D2355" s="14">
        <v>81494.94</v>
      </c>
      <c r="E2355" s="13" t="s">
        <v>2237</v>
      </c>
      <c r="F2355" s="27">
        <v>44372</v>
      </c>
      <c r="G2355" s="27">
        <v>44214</v>
      </c>
      <c r="H2355" s="14">
        <v>1108795.1299999999</v>
      </c>
      <c r="I2355" s="15">
        <v>4.5</v>
      </c>
      <c r="J2355" s="13" t="s">
        <v>300</v>
      </c>
      <c r="K2355" s="36">
        <f>D2355*VLOOKUP(L2355,Assumptions!$B$5:$C$11,2,FALSE)</f>
        <v>81494.94</v>
      </c>
      <c r="L2355" s="39" t="s">
        <v>4883</v>
      </c>
      <c r="M2355" s="46">
        <f>DATE(YEAR(F2355),MONTH(F2355),1)</f>
        <v>44348</v>
      </c>
      <c r="N2355" s="47" t="str">
        <f>IF(B2355="",N2354,B2355)</f>
        <v>Hadley Ventures plc</v>
      </c>
    </row>
    <row r="2356" spans="1:14" ht="15.75" x14ac:dyDescent="0.5">
      <c r="A2356" s="7"/>
      <c r="B2356" s="26"/>
      <c r="C2356" s="26"/>
      <c r="D2356" s="14">
        <v>66306.490000000005</v>
      </c>
      <c r="E2356" s="13" t="s">
        <v>2239</v>
      </c>
      <c r="F2356" s="27">
        <v>44372</v>
      </c>
      <c r="G2356" s="27">
        <v>44214</v>
      </c>
      <c r="H2356" s="14">
        <v>898087.34</v>
      </c>
      <c r="I2356" s="15">
        <v>100</v>
      </c>
      <c r="J2356" s="13" t="s">
        <v>305</v>
      </c>
      <c r="K2356" s="36">
        <f>D2356*VLOOKUP(L2356,Assumptions!$B$5:$C$11,2,FALSE)</f>
        <v>66306.490000000005</v>
      </c>
      <c r="L2356" s="39" t="s">
        <v>4883</v>
      </c>
      <c r="M2356" s="46">
        <f>DATE(YEAR(F2356),MONTH(F2356),1)</f>
        <v>44348</v>
      </c>
      <c r="N2356" s="47" t="str">
        <f>IF(B2356="",N2355,B2356)</f>
        <v>Hadley Ventures plc</v>
      </c>
    </row>
    <row r="2357" spans="1:14" ht="15.75" x14ac:dyDescent="0.5">
      <c r="A2357" s="7"/>
      <c r="B2357" s="26"/>
      <c r="C2357" s="26"/>
      <c r="D2357" s="14">
        <v>4635.1400000000003</v>
      </c>
      <c r="E2357" s="13" t="s">
        <v>2240</v>
      </c>
      <c r="F2357" s="27">
        <v>44292</v>
      </c>
      <c r="G2357" s="27">
        <v>44228</v>
      </c>
      <c r="H2357" s="14">
        <v>818700.36</v>
      </c>
      <c r="I2357" s="15">
        <v>1</v>
      </c>
      <c r="J2357" s="13" t="s">
        <v>340</v>
      </c>
      <c r="K2357" s="36">
        <f>D2357*VLOOKUP(L2357,Assumptions!$B$5:$C$11,2,FALSE)</f>
        <v>4635.1400000000003</v>
      </c>
      <c r="L2357" s="39" t="s">
        <v>4883</v>
      </c>
      <c r="M2357" s="46">
        <f>DATE(YEAR(F2357),MONTH(F2357),1)</f>
        <v>44287</v>
      </c>
      <c r="N2357" s="47" t="str">
        <f>IF(B2357="",N2356,B2357)</f>
        <v>Hadley Ventures plc</v>
      </c>
    </row>
    <row r="2358" spans="1:14" ht="15.75" x14ac:dyDescent="0.5">
      <c r="A2358" s="7"/>
      <c r="B2358" s="26"/>
      <c r="C2358" s="26"/>
      <c r="D2358" s="14">
        <v>4760.91</v>
      </c>
      <c r="E2358" s="13" t="s">
        <v>2241</v>
      </c>
      <c r="F2358" s="27">
        <v>44292</v>
      </c>
      <c r="G2358" s="27">
        <v>44228</v>
      </c>
      <c r="H2358" s="14">
        <v>1150582.95</v>
      </c>
      <c r="I2358" s="15">
        <v>2</v>
      </c>
      <c r="J2358" s="13" t="s">
        <v>307</v>
      </c>
      <c r="K2358" s="36">
        <f>D2358*VLOOKUP(L2358,Assumptions!$B$5:$C$11,2,FALSE)</f>
        <v>4760.91</v>
      </c>
      <c r="L2358" s="39" t="s">
        <v>4883</v>
      </c>
      <c r="M2358" s="46">
        <f>DATE(YEAR(F2358),MONTH(F2358),1)</f>
        <v>44287</v>
      </c>
      <c r="N2358" s="47" t="str">
        <f>IF(B2358="",N2357,B2358)</f>
        <v>Hadley Ventures plc</v>
      </c>
    </row>
    <row r="2359" spans="1:14" ht="15.75" x14ac:dyDescent="0.5">
      <c r="A2359" s="7"/>
      <c r="B2359" s="26"/>
      <c r="C2359" s="26"/>
      <c r="D2359" s="14">
        <v>3320.06</v>
      </c>
      <c r="E2359" s="13" t="s">
        <v>2242</v>
      </c>
      <c r="F2359" s="27">
        <v>44292</v>
      </c>
      <c r="G2359" s="27">
        <v>44228</v>
      </c>
      <c r="H2359" s="14">
        <v>1080507.48</v>
      </c>
      <c r="I2359" s="15">
        <v>1</v>
      </c>
      <c r="J2359" s="13" t="s">
        <v>358</v>
      </c>
      <c r="K2359" s="36">
        <f>D2359*VLOOKUP(L2359,Assumptions!$B$5:$C$11,2,FALSE)</f>
        <v>3320.06</v>
      </c>
      <c r="L2359" s="39" t="s">
        <v>4883</v>
      </c>
      <c r="M2359" s="46">
        <f>DATE(YEAR(F2359),MONTH(F2359),1)</f>
        <v>44287</v>
      </c>
      <c r="N2359" s="47" t="str">
        <f>IF(B2359="",N2358,B2359)</f>
        <v>Hadley Ventures plc</v>
      </c>
    </row>
    <row r="2360" spans="1:14" ht="15.75" x14ac:dyDescent="0.5">
      <c r="A2360" s="7"/>
      <c r="B2360" s="26"/>
      <c r="C2360" s="26"/>
      <c r="D2360" s="14">
        <v>1920.79</v>
      </c>
      <c r="E2360" s="13" t="s">
        <v>2243</v>
      </c>
      <c r="F2360" s="27">
        <v>44817</v>
      </c>
      <c r="G2360" s="27">
        <v>44249</v>
      </c>
      <c r="H2360" s="14">
        <v>900931.68</v>
      </c>
      <c r="I2360" s="15">
        <v>1</v>
      </c>
      <c r="J2360" s="13" t="s">
        <v>307</v>
      </c>
      <c r="K2360" s="36">
        <f>D2360*VLOOKUP(L2360,Assumptions!$B$5:$C$11,2,FALSE)</f>
        <v>1920.79</v>
      </c>
      <c r="L2360" s="39" t="s">
        <v>4883</v>
      </c>
      <c r="M2360" s="46">
        <f>DATE(YEAR(F2360),MONTH(F2360),1)</f>
        <v>44805</v>
      </c>
      <c r="N2360" s="47" t="str">
        <f>IF(B2360="",N2359,B2360)</f>
        <v>Hadley Ventures plc</v>
      </c>
    </row>
    <row r="2361" spans="1:14" ht="15.75" x14ac:dyDescent="0.5">
      <c r="A2361" s="7"/>
      <c r="B2361" s="26"/>
      <c r="C2361" s="26"/>
      <c r="D2361" s="14">
        <v>12679.7</v>
      </c>
      <c r="E2361" s="13" t="s">
        <v>2244</v>
      </c>
      <c r="F2361" s="27">
        <v>44365</v>
      </c>
      <c r="G2361" s="27">
        <v>44277</v>
      </c>
      <c r="H2361" s="14">
        <v>1230375.8500000001</v>
      </c>
      <c r="I2361" s="15">
        <v>4</v>
      </c>
      <c r="J2361" s="13" t="s">
        <v>340</v>
      </c>
      <c r="K2361" s="36">
        <f>D2361*VLOOKUP(L2361,Assumptions!$B$5:$C$11,2,FALSE)</f>
        <v>12679.7</v>
      </c>
      <c r="L2361" s="39" t="s">
        <v>4883</v>
      </c>
      <c r="M2361" s="46">
        <f>DATE(YEAR(F2361),MONTH(F2361),1)</f>
        <v>44348</v>
      </c>
      <c r="N2361" s="47" t="str">
        <f>IF(B2361="",N2360,B2361)</f>
        <v>Hadley Ventures plc</v>
      </c>
    </row>
    <row r="2362" spans="1:14" ht="15.75" x14ac:dyDescent="0.5">
      <c r="A2362" s="7"/>
      <c r="B2362" s="26"/>
      <c r="C2362" s="26"/>
      <c r="D2362" s="14">
        <v>14325.75</v>
      </c>
      <c r="E2362" s="13" t="s">
        <v>2239</v>
      </c>
      <c r="F2362" s="27">
        <v>44365</v>
      </c>
      <c r="G2362" s="27">
        <v>44277</v>
      </c>
      <c r="H2362" s="14">
        <v>1037725.45</v>
      </c>
      <c r="I2362" s="15">
        <v>67</v>
      </c>
      <c r="J2362" s="13" t="s">
        <v>305</v>
      </c>
      <c r="K2362" s="36">
        <f>D2362*VLOOKUP(L2362,Assumptions!$B$5:$C$11,2,FALSE)</f>
        <v>14325.75</v>
      </c>
      <c r="L2362" s="39" t="s">
        <v>4883</v>
      </c>
      <c r="M2362" s="46">
        <f>DATE(YEAR(F2362),MONTH(F2362),1)</f>
        <v>44348</v>
      </c>
      <c r="N2362" s="47" t="str">
        <f>IF(B2362="",N2361,B2362)</f>
        <v>Hadley Ventures plc</v>
      </c>
    </row>
    <row r="2363" spans="1:14" ht="15.75" x14ac:dyDescent="0.5">
      <c r="A2363" s="7"/>
      <c r="B2363" s="26"/>
      <c r="C2363" s="26"/>
      <c r="D2363" s="14">
        <v>0</v>
      </c>
      <c r="E2363" s="13" t="s">
        <v>2240</v>
      </c>
      <c r="F2363" s="27">
        <v>44308</v>
      </c>
      <c r="G2363" s="27">
        <v>44294</v>
      </c>
      <c r="H2363" s="14">
        <v>913286.52</v>
      </c>
      <c r="I2363" s="15">
        <v>5</v>
      </c>
      <c r="J2363" s="13" t="s">
        <v>340</v>
      </c>
      <c r="K2363" s="36">
        <f>D2363*VLOOKUP(L2363,Assumptions!$B$5:$C$11,2,FALSE)</f>
        <v>0</v>
      </c>
      <c r="L2363" s="39" t="s">
        <v>4883</v>
      </c>
      <c r="M2363" s="46">
        <f>DATE(YEAR(F2363),MONTH(F2363),1)</f>
        <v>44287</v>
      </c>
      <c r="N2363" s="47" t="str">
        <f>IF(B2363="",N2362,B2363)</f>
        <v>Hadley Ventures plc</v>
      </c>
    </row>
    <row r="2364" spans="1:14" ht="15.75" x14ac:dyDescent="0.5">
      <c r="A2364" s="7"/>
      <c r="B2364" s="26"/>
      <c r="C2364" s="26"/>
      <c r="D2364" s="14">
        <v>6861.32</v>
      </c>
      <c r="E2364" s="13" t="s">
        <v>2244</v>
      </c>
      <c r="F2364" s="27">
        <v>44350</v>
      </c>
      <c r="G2364" s="27">
        <v>44314</v>
      </c>
      <c r="H2364" s="14">
        <v>904558.31</v>
      </c>
      <c r="I2364" s="15">
        <v>6</v>
      </c>
      <c r="J2364" s="13" t="s">
        <v>340</v>
      </c>
      <c r="K2364" s="36">
        <f>D2364*VLOOKUP(L2364,Assumptions!$B$5:$C$11,2,FALSE)</f>
        <v>6861.32</v>
      </c>
      <c r="L2364" s="39" t="s">
        <v>4883</v>
      </c>
      <c r="M2364" s="46">
        <f>DATE(YEAR(F2364),MONTH(F2364),1)</f>
        <v>44348</v>
      </c>
      <c r="N2364" s="47" t="str">
        <f>IF(B2364="",N2363,B2364)</f>
        <v>Hadley Ventures plc</v>
      </c>
    </row>
    <row r="2365" spans="1:14" ht="15.75" x14ac:dyDescent="0.5">
      <c r="A2365" s="7"/>
      <c r="B2365" s="26"/>
      <c r="C2365" s="26"/>
      <c r="D2365" s="14">
        <v>8896.1299999999992</v>
      </c>
      <c r="E2365" s="13" t="s">
        <v>2233</v>
      </c>
      <c r="F2365" s="27">
        <v>44425</v>
      </c>
      <c r="G2365" s="27">
        <v>44351</v>
      </c>
      <c r="H2365" s="14">
        <v>1095110.1299999999</v>
      </c>
      <c r="I2365" s="15">
        <v>10.5</v>
      </c>
      <c r="J2365" s="13" t="s">
        <v>340</v>
      </c>
      <c r="K2365" s="36">
        <f>D2365*VLOOKUP(L2365,Assumptions!$B$5:$C$11,2,FALSE)</f>
        <v>8896.1299999999992</v>
      </c>
      <c r="L2365" s="39" t="s">
        <v>4883</v>
      </c>
      <c r="M2365" s="46">
        <f>DATE(YEAR(F2365),MONTH(F2365),1)</f>
        <v>44409</v>
      </c>
      <c r="N2365" s="47" t="str">
        <f>IF(B2365="",N2364,B2365)</f>
        <v>Hadley Ventures plc</v>
      </c>
    </row>
    <row r="2366" spans="1:14" ht="15.75" x14ac:dyDescent="0.5">
      <c r="A2366" s="7"/>
      <c r="B2366" s="26"/>
      <c r="C2366" s="26"/>
      <c r="D2366" s="14">
        <v>6051.97</v>
      </c>
      <c r="E2366" s="13" t="s">
        <v>2245</v>
      </c>
      <c r="F2366" s="27">
        <v>44459</v>
      </c>
      <c r="G2366" s="27">
        <v>44419</v>
      </c>
      <c r="H2366" s="14">
        <v>1280164.06</v>
      </c>
      <c r="I2366" s="15">
        <v>4</v>
      </c>
      <c r="J2366" s="13" t="s">
        <v>340</v>
      </c>
      <c r="K2366" s="36">
        <f>D2366*VLOOKUP(L2366,Assumptions!$B$5:$C$11,2,FALSE)</f>
        <v>6051.97</v>
      </c>
      <c r="L2366" s="39" t="s">
        <v>4883</v>
      </c>
      <c r="M2366" s="46">
        <f>DATE(YEAR(F2366),MONTH(F2366),1)</f>
        <v>44440</v>
      </c>
      <c r="N2366" s="47" t="str">
        <f>IF(B2366="",N2365,B2366)</f>
        <v>Hadley Ventures plc</v>
      </c>
    </row>
    <row r="2367" spans="1:14" ht="15.75" x14ac:dyDescent="0.5">
      <c r="A2367" s="7"/>
      <c r="B2367" s="26"/>
      <c r="C2367" s="26"/>
      <c r="D2367" s="14">
        <v>17398.72</v>
      </c>
      <c r="E2367" s="13" t="s">
        <v>2246</v>
      </c>
      <c r="F2367" s="27">
        <v>44505</v>
      </c>
      <c r="G2367" s="27">
        <v>44469</v>
      </c>
      <c r="H2367" s="14">
        <v>1171333.1200000001</v>
      </c>
      <c r="I2367" s="15">
        <v>6</v>
      </c>
      <c r="J2367" s="13" t="s">
        <v>300</v>
      </c>
      <c r="K2367" s="36">
        <f>D2367*VLOOKUP(L2367,Assumptions!$B$5:$C$11,2,FALSE)</f>
        <v>17398.72</v>
      </c>
      <c r="L2367" s="39" t="s">
        <v>4883</v>
      </c>
      <c r="M2367" s="46">
        <f>DATE(YEAR(F2367),MONTH(F2367),1)</f>
        <v>44501</v>
      </c>
      <c r="N2367" s="47" t="str">
        <f>IF(B2367="",N2366,B2367)</f>
        <v>Hadley Ventures plc</v>
      </c>
    </row>
    <row r="2368" spans="1:14" ht="15.75" x14ac:dyDescent="0.5">
      <c r="A2368" s="7"/>
      <c r="B2368" s="26"/>
      <c r="C2368" s="26"/>
      <c r="D2368" s="14">
        <v>18877.02</v>
      </c>
      <c r="E2368" s="13" t="s">
        <v>2247</v>
      </c>
      <c r="F2368" s="27">
        <v>44505</v>
      </c>
      <c r="G2368" s="27">
        <v>44469</v>
      </c>
      <c r="H2368" s="14">
        <v>1365530.58</v>
      </c>
      <c r="I2368" s="15">
        <v>8</v>
      </c>
      <c r="J2368" s="13" t="s">
        <v>333</v>
      </c>
      <c r="K2368" s="36">
        <f>D2368*VLOOKUP(L2368,Assumptions!$B$5:$C$11,2,FALSE)</f>
        <v>18877.02</v>
      </c>
      <c r="L2368" s="39" t="s">
        <v>4883</v>
      </c>
      <c r="M2368" s="46">
        <f>DATE(YEAR(F2368),MONTH(F2368),1)</f>
        <v>44501</v>
      </c>
      <c r="N2368" s="47" t="str">
        <f>IF(B2368="",N2367,B2368)</f>
        <v>Hadley Ventures plc</v>
      </c>
    </row>
    <row r="2369" spans="1:14" ht="15.75" x14ac:dyDescent="0.5">
      <c r="A2369" s="7"/>
      <c r="B2369" s="26"/>
      <c r="C2369" s="26"/>
      <c r="D2369" s="14">
        <v>22591.52</v>
      </c>
      <c r="E2369" s="13" t="s">
        <v>2248</v>
      </c>
      <c r="F2369" s="27">
        <v>44505</v>
      </c>
      <c r="G2369" s="27">
        <v>44469</v>
      </c>
      <c r="H2369" s="14">
        <v>1191926.0900000001</v>
      </c>
      <c r="I2369" s="15">
        <v>8</v>
      </c>
      <c r="J2369" s="13" t="s">
        <v>334</v>
      </c>
      <c r="K2369" s="36">
        <f>D2369*VLOOKUP(L2369,Assumptions!$B$5:$C$11,2,FALSE)</f>
        <v>22591.52</v>
      </c>
      <c r="L2369" s="39" t="s">
        <v>4883</v>
      </c>
      <c r="M2369" s="46">
        <f>DATE(YEAR(F2369),MONTH(F2369),1)</f>
        <v>44501</v>
      </c>
      <c r="N2369" s="47" t="str">
        <f>IF(B2369="",N2368,B2369)</f>
        <v>Hadley Ventures plc</v>
      </c>
    </row>
    <row r="2370" spans="1:14" ht="15.75" x14ac:dyDescent="0.5">
      <c r="A2370" s="7"/>
      <c r="B2370" s="26"/>
      <c r="C2370" s="26"/>
      <c r="D2370" s="14">
        <v>19544.72</v>
      </c>
      <c r="E2370" s="13" t="s">
        <v>2249</v>
      </c>
      <c r="F2370" s="27">
        <v>44505</v>
      </c>
      <c r="G2370" s="27">
        <v>44469</v>
      </c>
      <c r="H2370" s="14">
        <v>1141992.94</v>
      </c>
      <c r="I2370" s="15">
        <v>8</v>
      </c>
      <c r="J2370" s="13" t="s">
        <v>335</v>
      </c>
      <c r="K2370" s="36">
        <f>D2370*VLOOKUP(L2370,Assumptions!$B$5:$C$11,2,FALSE)</f>
        <v>19544.72</v>
      </c>
      <c r="L2370" s="39" t="s">
        <v>4883</v>
      </c>
      <c r="M2370" s="46">
        <f>DATE(YEAR(F2370),MONTH(F2370),1)</f>
        <v>44501</v>
      </c>
      <c r="N2370" s="47" t="str">
        <f>IF(B2370="",N2369,B2370)</f>
        <v>Hadley Ventures plc</v>
      </c>
    </row>
    <row r="2371" spans="1:14" ht="15.75" x14ac:dyDescent="0.5">
      <c r="A2371" s="7"/>
      <c r="B2371" s="26"/>
      <c r="C2371" s="26"/>
      <c r="D2371" s="14">
        <v>20977.29</v>
      </c>
      <c r="E2371" s="13" t="s">
        <v>2250</v>
      </c>
      <c r="F2371" s="27">
        <v>44505</v>
      </c>
      <c r="G2371" s="27">
        <v>44469</v>
      </c>
      <c r="H2371" s="14">
        <v>1301864.18</v>
      </c>
      <c r="I2371" s="15">
        <v>8</v>
      </c>
      <c r="J2371" s="13" t="s">
        <v>322</v>
      </c>
      <c r="K2371" s="36">
        <f>D2371*VLOOKUP(L2371,Assumptions!$B$5:$C$11,2,FALSE)</f>
        <v>20977.29</v>
      </c>
      <c r="L2371" s="39" t="s">
        <v>4883</v>
      </c>
      <c r="M2371" s="46">
        <f>DATE(YEAR(F2371),MONTH(F2371),1)</f>
        <v>44501</v>
      </c>
      <c r="N2371" s="47" t="str">
        <f>IF(B2371="",N2370,B2371)</f>
        <v>Hadley Ventures plc</v>
      </c>
    </row>
    <row r="2372" spans="1:14" ht="15.75" x14ac:dyDescent="0.5">
      <c r="A2372" s="7"/>
      <c r="B2372" s="26"/>
      <c r="C2372" s="26"/>
      <c r="D2372" s="14">
        <v>16389.96</v>
      </c>
      <c r="E2372" s="13" t="s">
        <v>2251</v>
      </c>
      <c r="F2372" s="27">
        <v>44505</v>
      </c>
      <c r="G2372" s="27">
        <v>44469</v>
      </c>
      <c r="H2372" s="14">
        <v>1280502.96</v>
      </c>
      <c r="I2372" s="15">
        <v>8</v>
      </c>
      <c r="J2372" s="13" t="s">
        <v>336</v>
      </c>
      <c r="K2372" s="36">
        <f>D2372*VLOOKUP(L2372,Assumptions!$B$5:$C$11,2,FALSE)</f>
        <v>16389.96</v>
      </c>
      <c r="L2372" s="39" t="s">
        <v>4883</v>
      </c>
      <c r="M2372" s="46">
        <f>DATE(YEAR(F2372),MONTH(F2372),1)</f>
        <v>44501</v>
      </c>
      <c r="N2372" s="47" t="str">
        <f>IF(B2372="",N2371,B2372)</f>
        <v>Hadley Ventures plc</v>
      </c>
    </row>
    <row r="2373" spans="1:14" ht="15.75" x14ac:dyDescent="0.5">
      <c r="A2373" s="7"/>
      <c r="B2373" s="26"/>
      <c r="C2373" s="26"/>
      <c r="D2373" s="14">
        <v>16610.68</v>
      </c>
      <c r="E2373" s="13" t="s">
        <v>2252</v>
      </c>
      <c r="F2373" s="27">
        <v>44505</v>
      </c>
      <c r="G2373" s="27">
        <v>44469</v>
      </c>
      <c r="H2373" s="14">
        <v>1133941.3700000001</v>
      </c>
      <c r="I2373" s="15">
        <v>8</v>
      </c>
      <c r="J2373" s="13" t="s">
        <v>319</v>
      </c>
      <c r="K2373" s="36">
        <f>D2373*VLOOKUP(L2373,Assumptions!$B$5:$C$11,2,FALSE)</f>
        <v>16610.68</v>
      </c>
      <c r="L2373" s="39" t="s">
        <v>4883</v>
      </c>
      <c r="M2373" s="46">
        <f>DATE(YEAR(F2373),MONTH(F2373),1)</f>
        <v>44501</v>
      </c>
      <c r="N2373" s="47" t="str">
        <f>IF(B2373="",N2372,B2373)</f>
        <v>Hadley Ventures plc</v>
      </c>
    </row>
    <row r="2374" spans="1:14" ht="15.75" x14ac:dyDescent="0.5">
      <c r="A2374" s="7"/>
      <c r="B2374" s="26"/>
      <c r="C2374" s="26"/>
      <c r="D2374" s="14">
        <v>19639.21</v>
      </c>
      <c r="E2374" s="13" t="s">
        <v>2253</v>
      </c>
      <c r="F2374" s="27">
        <v>44505</v>
      </c>
      <c r="G2374" s="27">
        <v>44469</v>
      </c>
      <c r="H2374" s="14">
        <v>895830.41</v>
      </c>
      <c r="I2374" s="15">
        <v>8</v>
      </c>
      <c r="J2374" s="13" t="s">
        <v>301</v>
      </c>
      <c r="K2374" s="36">
        <f>D2374*VLOOKUP(L2374,Assumptions!$B$5:$C$11,2,FALSE)</f>
        <v>19639.21</v>
      </c>
      <c r="L2374" s="39" t="s">
        <v>4883</v>
      </c>
      <c r="M2374" s="46">
        <f>DATE(YEAR(F2374),MONTH(F2374),1)</f>
        <v>44501</v>
      </c>
      <c r="N2374" s="47" t="str">
        <f>IF(B2374="",N2373,B2374)</f>
        <v>Hadley Ventures plc</v>
      </c>
    </row>
    <row r="2375" spans="1:14" ht="15.75" x14ac:dyDescent="0.5">
      <c r="A2375" s="7"/>
      <c r="B2375" s="26"/>
      <c r="C2375" s="26"/>
      <c r="D2375" s="14">
        <v>20122.64</v>
      </c>
      <c r="E2375" s="13" t="s">
        <v>2254</v>
      </c>
      <c r="F2375" s="27">
        <v>44505</v>
      </c>
      <c r="G2375" s="27">
        <v>44469</v>
      </c>
      <c r="H2375" s="14">
        <v>1364533.35</v>
      </c>
      <c r="I2375" s="15">
        <v>8</v>
      </c>
      <c r="J2375" s="13" t="s">
        <v>320</v>
      </c>
      <c r="K2375" s="36">
        <f>D2375*VLOOKUP(L2375,Assumptions!$B$5:$C$11,2,FALSE)</f>
        <v>20122.64</v>
      </c>
      <c r="L2375" s="39" t="s">
        <v>4883</v>
      </c>
      <c r="M2375" s="46">
        <f>DATE(YEAR(F2375),MONTH(F2375),1)</f>
        <v>44501</v>
      </c>
      <c r="N2375" s="47" t="str">
        <f>IF(B2375="",N2374,B2375)</f>
        <v>Hadley Ventures plc</v>
      </c>
    </row>
    <row r="2376" spans="1:14" ht="15.75" x14ac:dyDescent="0.5">
      <c r="A2376" s="7"/>
      <c r="B2376" s="26"/>
      <c r="C2376" s="26"/>
      <c r="D2376" s="14">
        <v>19937.27</v>
      </c>
      <c r="E2376" s="13" t="s">
        <v>2255</v>
      </c>
      <c r="F2376" s="27">
        <v>44505</v>
      </c>
      <c r="G2376" s="27">
        <v>44469</v>
      </c>
      <c r="H2376" s="14">
        <v>953705.7</v>
      </c>
      <c r="I2376" s="15">
        <v>8</v>
      </c>
      <c r="J2376" s="13" t="s">
        <v>328</v>
      </c>
      <c r="K2376" s="36">
        <f>D2376*VLOOKUP(L2376,Assumptions!$B$5:$C$11,2,FALSE)</f>
        <v>19937.27</v>
      </c>
      <c r="L2376" s="39" t="s">
        <v>4883</v>
      </c>
      <c r="M2376" s="46">
        <f>DATE(YEAR(F2376),MONTH(F2376),1)</f>
        <v>44501</v>
      </c>
      <c r="N2376" s="47" t="str">
        <f>IF(B2376="",N2375,B2376)</f>
        <v>Hadley Ventures plc</v>
      </c>
    </row>
    <row r="2377" spans="1:14" ht="15.75" x14ac:dyDescent="0.5">
      <c r="A2377" s="7"/>
      <c r="B2377" s="26"/>
      <c r="C2377" s="26"/>
      <c r="D2377" s="14">
        <v>0</v>
      </c>
      <c r="E2377" s="13" t="s">
        <v>2256</v>
      </c>
      <c r="F2377" s="27">
        <v>44519</v>
      </c>
      <c r="G2377" s="27">
        <v>44491</v>
      </c>
      <c r="H2377" s="14">
        <v>819436.46</v>
      </c>
      <c r="I2377" s="15">
        <v>4</v>
      </c>
      <c r="J2377" s="13" t="s">
        <v>340</v>
      </c>
      <c r="K2377" s="36">
        <f>D2377*VLOOKUP(L2377,Assumptions!$B$5:$C$11,2,FALSE)</f>
        <v>0</v>
      </c>
      <c r="L2377" s="39" t="s">
        <v>4883</v>
      </c>
      <c r="M2377" s="46">
        <f>DATE(YEAR(F2377),MONTH(F2377),1)</f>
        <v>44501</v>
      </c>
      <c r="N2377" s="47" t="str">
        <f>IF(B2377="",N2376,B2377)</f>
        <v>Hadley Ventures plc</v>
      </c>
    </row>
    <row r="2378" spans="1:14" ht="15.75" x14ac:dyDescent="0.5">
      <c r="A2378" s="7"/>
      <c r="B2378" s="26"/>
      <c r="C2378" s="26"/>
      <c r="D2378" s="14">
        <v>5552.73</v>
      </c>
      <c r="E2378" s="13" t="s">
        <v>2256</v>
      </c>
      <c r="F2378" s="27">
        <v>44530</v>
      </c>
      <c r="G2378" s="27">
        <v>44497</v>
      </c>
      <c r="H2378" s="14">
        <v>831360.4</v>
      </c>
      <c r="I2378" s="15">
        <v>4</v>
      </c>
      <c r="J2378" s="13" t="s">
        <v>340</v>
      </c>
      <c r="K2378" s="36">
        <f>D2378*VLOOKUP(L2378,Assumptions!$B$5:$C$11,2,FALSE)</f>
        <v>5552.73</v>
      </c>
      <c r="L2378" s="39" t="s">
        <v>4883</v>
      </c>
      <c r="M2378" s="46">
        <f>DATE(YEAR(F2378),MONTH(F2378),1)</f>
        <v>44501</v>
      </c>
      <c r="N2378" s="47" t="str">
        <f>IF(B2378="",N2377,B2378)</f>
        <v>Hadley Ventures plc</v>
      </c>
    </row>
    <row r="2379" spans="1:14" ht="15.75" x14ac:dyDescent="0.5">
      <c r="A2379" s="7"/>
      <c r="B2379" s="26"/>
      <c r="C2379" s="26"/>
      <c r="D2379" s="14">
        <v>21409.57</v>
      </c>
      <c r="E2379" s="13" t="s">
        <v>2257</v>
      </c>
      <c r="F2379" s="27">
        <v>44662</v>
      </c>
      <c r="G2379" s="27">
        <v>44522</v>
      </c>
      <c r="H2379" s="14">
        <v>1251702.44</v>
      </c>
      <c r="I2379" s="15">
        <v>10</v>
      </c>
      <c r="J2379" s="13" t="s">
        <v>307</v>
      </c>
      <c r="K2379" s="36">
        <f>D2379*VLOOKUP(L2379,Assumptions!$B$5:$C$11,2,FALSE)</f>
        <v>21409.57</v>
      </c>
      <c r="L2379" s="39" t="s">
        <v>4883</v>
      </c>
      <c r="M2379" s="46">
        <f>DATE(YEAR(F2379),MONTH(F2379),1)</f>
        <v>44652</v>
      </c>
      <c r="N2379" s="47" t="str">
        <f>IF(B2379="",N2378,B2379)</f>
        <v>Hadley Ventures plc</v>
      </c>
    </row>
    <row r="2380" spans="1:14" ht="15.75" x14ac:dyDescent="0.5">
      <c r="A2380" s="7"/>
      <c r="B2380" s="26"/>
      <c r="C2380" s="26"/>
      <c r="D2380" s="14">
        <v>22173.47</v>
      </c>
      <c r="E2380" s="13" t="s">
        <v>2258</v>
      </c>
      <c r="F2380" s="27">
        <v>44662</v>
      </c>
      <c r="G2380" s="27">
        <v>44522</v>
      </c>
      <c r="H2380" s="14">
        <v>984179.79</v>
      </c>
      <c r="I2380" s="15">
        <v>6</v>
      </c>
      <c r="J2380" s="13" t="s">
        <v>358</v>
      </c>
      <c r="K2380" s="36">
        <f>D2380*VLOOKUP(L2380,Assumptions!$B$5:$C$11,2,FALSE)</f>
        <v>22173.47</v>
      </c>
      <c r="L2380" s="39" t="s">
        <v>4883</v>
      </c>
      <c r="M2380" s="46">
        <f>DATE(YEAR(F2380),MONTH(F2380),1)</f>
        <v>44652</v>
      </c>
      <c r="N2380" s="47" t="str">
        <f>IF(B2380="",N2379,B2380)</f>
        <v>Hadley Ventures plc</v>
      </c>
    </row>
    <row r="2381" spans="1:14" ht="15.75" x14ac:dyDescent="0.5">
      <c r="A2381" s="7"/>
      <c r="B2381" s="26"/>
      <c r="C2381" s="26"/>
      <c r="D2381" s="14">
        <v>23039.71</v>
      </c>
      <c r="E2381" s="13" t="s">
        <v>2259</v>
      </c>
      <c r="F2381" s="27">
        <v>44662</v>
      </c>
      <c r="G2381" s="27">
        <v>44522</v>
      </c>
      <c r="H2381" s="14">
        <v>1288652.9099999999</v>
      </c>
      <c r="I2381" s="15">
        <v>1</v>
      </c>
      <c r="J2381" s="13" t="s">
        <v>304</v>
      </c>
      <c r="K2381" s="36">
        <f>D2381*VLOOKUP(L2381,Assumptions!$B$5:$C$11,2,FALSE)</f>
        <v>23039.71</v>
      </c>
      <c r="L2381" s="39" t="s">
        <v>4883</v>
      </c>
      <c r="M2381" s="46">
        <f>DATE(YEAR(F2381),MONTH(F2381),1)</f>
        <v>44652</v>
      </c>
      <c r="N2381" s="47" t="str">
        <f>IF(B2381="",N2380,B2381)</f>
        <v>Hadley Ventures plc</v>
      </c>
    </row>
    <row r="2382" spans="1:14" ht="15.75" x14ac:dyDescent="0.5">
      <c r="A2382" s="7"/>
      <c r="B2382" s="26"/>
      <c r="C2382" s="26"/>
      <c r="D2382" s="14">
        <v>24531.99</v>
      </c>
      <c r="E2382" s="13" t="s">
        <v>2260</v>
      </c>
      <c r="F2382" s="27">
        <v>44662</v>
      </c>
      <c r="G2382" s="27">
        <v>44522</v>
      </c>
      <c r="H2382" s="14">
        <v>1343196.74</v>
      </c>
      <c r="I2382" s="15">
        <v>8</v>
      </c>
      <c r="J2382" s="13" t="s">
        <v>305</v>
      </c>
      <c r="K2382" s="36">
        <f>D2382*VLOOKUP(L2382,Assumptions!$B$5:$C$11,2,FALSE)</f>
        <v>24531.99</v>
      </c>
      <c r="L2382" s="39" t="s">
        <v>4883</v>
      </c>
      <c r="M2382" s="46">
        <f>DATE(YEAR(F2382),MONTH(F2382),1)</f>
        <v>44652</v>
      </c>
      <c r="N2382" s="47" t="str">
        <f>IF(B2382="",N2381,B2382)</f>
        <v>Hadley Ventures plc</v>
      </c>
    </row>
    <row r="2383" spans="1:14" ht="15.75" x14ac:dyDescent="0.5">
      <c r="A2383" s="7"/>
      <c r="B2383" s="26"/>
      <c r="C2383" s="26"/>
      <c r="D2383" s="14">
        <v>27654.87</v>
      </c>
      <c r="E2383" s="13" t="s">
        <v>2261</v>
      </c>
      <c r="F2383" s="27">
        <v>44662</v>
      </c>
      <c r="G2383" s="27">
        <v>44522</v>
      </c>
      <c r="H2383" s="14">
        <v>1146103.98</v>
      </c>
      <c r="I2383" s="15">
        <v>8</v>
      </c>
      <c r="J2383" s="13" t="s">
        <v>319</v>
      </c>
      <c r="K2383" s="36">
        <f>D2383*VLOOKUP(L2383,Assumptions!$B$5:$C$11,2,FALSE)</f>
        <v>27654.87</v>
      </c>
      <c r="L2383" s="39" t="s">
        <v>4883</v>
      </c>
      <c r="M2383" s="46">
        <f>DATE(YEAR(F2383),MONTH(F2383),1)</f>
        <v>44652</v>
      </c>
      <c r="N2383" s="47" t="str">
        <f>IF(B2383="",N2382,B2383)</f>
        <v>Hadley Ventures plc</v>
      </c>
    </row>
    <row r="2384" spans="1:14" ht="15.75" x14ac:dyDescent="0.5">
      <c r="A2384" s="7"/>
      <c r="B2384" s="26"/>
      <c r="C2384" s="26"/>
      <c r="D2384" s="14">
        <v>23441.19</v>
      </c>
      <c r="E2384" s="13" t="s">
        <v>2262</v>
      </c>
      <c r="F2384" s="27">
        <v>44662</v>
      </c>
      <c r="G2384" s="27">
        <v>44522</v>
      </c>
      <c r="H2384" s="14">
        <v>1194073</v>
      </c>
      <c r="I2384" s="15">
        <v>8</v>
      </c>
      <c r="J2384" s="13" t="s">
        <v>320</v>
      </c>
      <c r="K2384" s="36">
        <f>D2384*VLOOKUP(L2384,Assumptions!$B$5:$C$11,2,FALSE)</f>
        <v>23441.19</v>
      </c>
      <c r="L2384" s="39" t="s">
        <v>4883</v>
      </c>
      <c r="M2384" s="46">
        <f>DATE(YEAR(F2384),MONTH(F2384),1)</f>
        <v>44652</v>
      </c>
      <c r="N2384" s="47" t="str">
        <f>IF(B2384="",N2383,B2384)</f>
        <v>Hadley Ventures plc</v>
      </c>
    </row>
    <row r="2385" spans="1:14" ht="15.75" x14ac:dyDescent="0.5">
      <c r="A2385" s="7"/>
      <c r="B2385" s="26"/>
      <c r="C2385" s="26"/>
      <c r="D2385" s="14">
        <v>26636.15</v>
      </c>
      <c r="E2385" s="13" t="s">
        <v>2263</v>
      </c>
      <c r="F2385" s="27">
        <v>44662</v>
      </c>
      <c r="G2385" s="27">
        <v>44522</v>
      </c>
      <c r="H2385" s="14">
        <v>1029032.27</v>
      </c>
      <c r="I2385" s="15">
        <v>8</v>
      </c>
      <c r="J2385" s="13" t="s">
        <v>322</v>
      </c>
      <c r="K2385" s="36">
        <f>D2385*VLOOKUP(L2385,Assumptions!$B$5:$C$11,2,FALSE)</f>
        <v>26636.15</v>
      </c>
      <c r="L2385" s="39" t="s">
        <v>4883</v>
      </c>
      <c r="M2385" s="46">
        <f>DATE(YEAR(F2385),MONTH(F2385),1)</f>
        <v>44652</v>
      </c>
      <c r="N2385" s="47" t="str">
        <f>IF(B2385="",N2384,B2385)</f>
        <v>Hadley Ventures plc</v>
      </c>
    </row>
    <row r="2386" spans="1:14" ht="15.75" x14ac:dyDescent="0.5">
      <c r="A2386" s="7"/>
      <c r="B2386" s="26"/>
      <c r="C2386" s="26"/>
      <c r="D2386" s="14">
        <v>23343.41</v>
      </c>
      <c r="E2386" s="13" t="s">
        <v>2264</v>
      </c>
      <c r="F2386" s="27">
        <v>44662</v>
      </c>
      <c r="G2386" s="27">
        <v>44522</v>
      </c>
      <c r="H2386" s="14">
        <v>1116539.55</v>
      </c>
      <c r="I2386" s="15">
        <v>8</v>
      </c>
      <c r="J2386" s="13" t="s">
        <v>328</v>
      </c>
      <c r="K2386" s="36">
        <f>D2386*VLOOKUP(L2386,Assumptions!$B$5:$C$11,2,FALSE)</f>
        <v>23343.41</v>
      </c>
      <c r="L2386" s="39" t="s">
        <v>4883</v>
      </c>
      <c r="M2386" s="46">
        <f>DATE(YEAR(F2386),MONTH(F2386),1)</f>
        <v>44652</v>
      </c>
      <c r="N2386" s="47" t="str">
        <f>IF(B2386="",N2385,B2386)</f>
        <v>Hadley Ventures plc</v>
      </c>
    </row>
    <row r="2387" spans="1:14" ht="15.75" x14ac:dyDescent="0.5">
      <c r="A2387" s="7"/>
      <c r="B2387" s="26"/>
      <c r="C2387" s="26"/>
      <c r="D2387" s="14">
        <v>28277.74</v>
      </c>
      <c r="E2387" s="13" t="s">
        <v>2265</v>
      </c>
      <c r="F2387" s="27">
        <v>44662</v>
      </c>
      <c r="G2387" s="27">
        <v>44522</v>
      </c>
      <c r="H2387" s="14">
        <v>1162044.1000000001</v>
      </c>
      <c r="I2387" s="15">
        <v>8</v>
      </c>
      <c r="J2387" s="13" t="s">
        <v>336</v>
      </c>
      <c r="K2387" s="36">
        <f>D2387*VLOOKUP(L2387,Assumptions!$B$5:$C$11,2,FALSE)</f>
        <v>28277.74</v>
      </c>
      <c r="L2387" s="39" t="s">
        <v>4883</v>
      </c>
      <c r="M2387" s="46">
        <f>DATE(YEAR(F2387),MONTH(F2387),1)</f>
        <v>44652</v>
      </c>
      <c r="N2387" s="47" t="str">
        <f>IF(B2387="",N2386,B2387)</f>
        <v>Hadley Ventures plc</v>
      </c>
    </row>
    <row r="2388" spans="1:14" ht="15.75" x14ac:dyDescent="0.5">
      <c r="A2388" s="7"/>
      <c r="B2388" s="26"/>
      <c r="C2388" s="26"/>
      <c r="D2388" s="14">
        <v>24340.25</v>
      </c>
      <c r="E2388" s="13" t="s">
        <v>2266</v>
      </c>
      <c r="F2388" s="27">
        <v>44662</v>
      </c>
      <c r="G2388" s="27">
        <v>44522</v>
      </c>
      <c r="H2388" s="14">
        <v>1031232.93</v>
      </c>
      <c r="I2388" s="15">
        <v>8</v>
      </c>
      <c r="J2388" s="13" t="s">
        <v>335</v>
      </c>
      <c r="K2388" s="36">
        <f>D2388*VLOOKUP(L2388,Assumptions!$B$5:$C$11,2,FALSE)</f>
        <v>24340.25</v>
      </c>
      <c r="L2388" s="39" t="s">
        <v>4883</v>
      </c>
      <c r="M2388" s="46">
        <f>DATE(YEAR(F2388),MONTH(F2388),1)</f>
        <v>44652</v>
      </c>
      <c r="N2388" s="47" t="str">
        <f>IF(B2388="",N2387,B2388)</f>
        <v>Hadley Ventures plc</v>
      </c>
    </row>
    <row r="2389" spans="1:14" ht="15.75" x14ac:dyDescent="0.5">
      <c r="A2389" s="7"/>
      <c r="B2389" s="26"/>
      <c r="C2389" s="26"/>
      <c r="D2389" s="14">
        <v>31956.11</v>
      </c>
      <c r="E2389" s="13" t="s">
        <v>2267</v>
      </c>
      <c r="F2389" s="27">
        <v>44662</v>
      </c>
      <c r="G2389" s="27">
        <v>44522</v>
      </c>
      <c r="H2389" s="14">
        <v>1266503.82</v>
      </c>
      <c r="I2389" s="15">
        <v>8</v>
      </c>
      <c r="J2389" s="13" t="s">
        <v>334</v>
      </c>
      <c r="K2389" s="36">
        <f>D2389*VLOOKUP(L2389,Assumptions!$B$5:$C$11,2,FALSE)</f>
        <v>31956.11</v>
      </c>
      <c r="L2389" s="39" t="s">
        <v>4883</v>
      </c>
      <c r="M2389" s="46">
        <f>DATE(YEAR(F2389),MONTH(F2389),1)</f>
        <v>44652</v>
      </c>
      <c r="N2389" s="47" t="str">
        <f>IF(B2389="",N2388,B2389)</f>
        <v>Hadley Ventures plc</v>
      </c>
    </row>
    <row r="2390" spans="1:14" ht="15.75" x14ac:dyDescent="0.5">
      <c r="A2390" s="7"/>
      <c r="B2390" s="26"/>
      <c r="C2390" s="26"/>
      <c r="D2390" s="14">
        <v>22027.7</v>
      </c>
      <c r="E2390" s="13" t="s">
        <v>2268</v>
      </c>
      <c r="F2390" s="27">
        <v>44662</v>
      </c>
      <c r="G2390" s="27">
        <v>44522</v>
      </c>
      <c r="H2390" s="14">
        <v>1000737.37</v>
      </c>
      <c r="I2390" s="15">
        <v>8</v>
      </c>
      <c r="J2390" s="13" t="s">
        <v>333</v>
      </c>
      <c r="K2390" s="36">
        <f>D2390*VLOOKUP(L2390,Assumptions!$B$5:$C$11,2,FALSE)</f>
        <v>22027.7</v>
      </c>
      <c r="L2390" s="39" t="s">
        <v>4883</v>
      </c>
      <c r="M2390" s="46">
        <f>DATE(YEAR(F2390),MONTH(F2390),1)</f>
        <v>44652</v>
      </c>
      <c r="N2390" s="47" t="str">
        <f>IF(B2390="",N2389,B2390)</f>
        <v>Hadley Ventures plc</v>
      </c>
    </row>
    <row r="2391" spans="1:14" ht="15.75" x14ac:dyDescent="0.5">
      <c r="A2391" s="7"/>
      <c r="B2391" s="26"/>
      <c r="C2391" s="26"/>
      <c r="D2391" s="14">
        <v>25245.31</v>
      </c>
      <c r="E2391" s="13" t="s">
        <v>2269</v>
      </c>
      <c r="F2391" s="27">
        <v>44662</v>
      </c>
      <c r="G2391" s="27">
        <v>44522</v>
      </c>
      <c r="H2391" s="14">
        <v>1161357.42</v>
      </c>
      <c r="I2391" s="15">
        <v>8</v>
      </c>
      <c r="J2391" s="13" t="s">
        <v>301</v>
      </c>
      <c r="K2391" s="36">
        <f>D2391*VLOOKUP(L2391,Assumptions!$B$5:$C$11,2,FALSE)</f>
        <v>25245.31</v>
      </c>
      <c r="L2391" s="39" t="s">
        <v>4883</v>
      </c>
      <c r="M2391" s="46">
        <f>DATE(YEAR(F2391),MONTH(F2391),1)</f>
        <v>44652</v>
      </c>
      <c r="N2391" s="47" t="str">
        <f>IF(B2391="",N2390,B2391)</f>
        <v>Hadley Ventures plc</v>
      </c>
    </row>
    <row r="2392" spans="1:14" ht="15.75" x14ac:dyDescent="0.5">
      <c r="A2392" s="7"/>
      <c r="B2392" s="26"/>
      <c r="C2392" s="26"/>
      <c r="D2392" s="14">
        <v>2878.37</v>
      </c>
      <c r="E2392" s="13" t="s">
        <v>2270</v>
      </c>
      <c r="F2392" s="27">
        <v>44587</v>
      </c>
      <c r="G2392" s="27">
        <v>44545</v>
      </c>
      <c r="H2392" s="14">
        <v>1111315.28</v>
      </c>
      <c r="I2392" s="15">
        <v>3</v>
      </c>
      <c r="J2392" s="13" t="s">
        <v>340</v>
      </c>
      <c r="K2392" s="36">
        <f>D2392*VLOOKUP(L2392,Assumptions!$B$5:$C$11,2,FALSE)</f>
        <v>2878.37</v>
      </c>
      <c r="L2392" s="39" t="s">
        <v>4883</v>
      </c>
      <c r="M2392" s="46">
        <f>DATE(YEAR(F2392),MONTH(F2392),1)</f>
        <v>44562</v>
      </c>
      <c r="N2392" s="47" t="str">
        <f>IF(B2392="",N2391,B2392)</f>
        <v>Hadley Ventures plc</v>
      </c>
    </row>
    <row r="2393" spans="1:14" ht="15.75" x14ac:dyDescent="0.5">
      <c r="A2393" s="7"/>
      <c r="B2393" s="26"/>
      <c r="C2393" s="26"/>
      <c r="D2393" s="14">
        <v>33525.25</v>
      </c>
      <c r="E2393" s="13" t="s">
        <v>2271</v>
      </c>
      <c r="F2393" s="27">
        <v>44627</v>
      </c>
      <c r="G2393" s="27">
        <v>44546</v>
      </c>
      <c r="H2393" s="14">
        <v>1125162.32</v>
      </c>
      <c r="I2393" s="15">
        <v>6.5</v>
      </c>
      <c r="J2393" s="13" t="s">
        <v>300</v>
      </c>
      <c r="K2393" s="36">
        <f>D2393*VLOOKUP(L2393,Assumptions!$B$5:$C$11,2,FALSE)</f>
        <v>33525.25</v>
      </c>
      <c r="L2393" s="39" t="s">
        <v>4883</v>
      </c>
      <c r="M2393" s="46">
        <f>DATE(YEAR(F2393),MONTH(F2393),1)</f>
        <v>44621</v>
      </c>
      <c r="N2393" s="47" t="str">
        <f>IF(B2393="",N2392,B2393)</f>
        <v>Hadley Ventures plc</v>
      </c>
    </row>
    <row r="2394" spans="1:14" ht="15.75" x14ac:dyDescent="0.5">
      <c r="A2394" s="7"/>
      <c r="B2394" s="26"/>
      <c r="C2394" s="26"/>
      <c r="D2394" s="14">
        <v>33259.800000000003</v>
      </c>
      <c r="E2394" s="13" t="s">
        <v>2272</v>
      </c>
      <c r="F2394" s="27">
        <v>44627</v>
      </c>
      <c r="G2394" s="27">
        <v>44546</v>
      </c>
      <c r="H2394" s="14">
        <v>1030739.79</v>
      </c>
      <c r="I2394" s="15">
        <v>6.5</v>
      </c>
      <c r="J2394" s="13" t="s">
        <v>330</v>
      </c>
      <c r="K2394" s="36">
        <f>D2394*VLOOKUP(L2394,Assumptions!$B$5:$C$11,2,FALSE)</f>
        <v>33259.800000000003</v>
      </c>
      <c r="L2394" s="39" t="s">
        <v>4883</v>
      </c>
      <c r="M2394" s="46">
        <f>DATE(YEAR(F2394),MONTH(F2394),1)</f>
        <v>44621</v>
      </c>
      <c r="N2394" s="47" t="str">
        <f>IF(B2394="",N2393,B2394)</f>
        <v>Hadley Ventures plc</v>
      </c>
    </row>
    <row r="2395" spans="1:14" ht="15.75" x14ac:dyDescent="0.5">
      <c r="A2395" s="7"/>
      <c r="B2395" s="26"/>
      <c r="C2395" s="26"/>
      <c r="D2395" s="14">
        <v>31686.23</v>
      </c>
      <c r="E2395" s="13" t="s">
        <v>2271</v>
      </c>
      <c r="F2395" s="27">
        <v>44627</v>
      </c>
      <c r="G2395" s="27">
        <v>44546</v>
      </c>
      <c r="H2395" s="14">
        <v>1344988.89</v>
      </c>
      <c r="I2395" s="15">
        <v>3.5</v>
      </c>
      <c r="J2395" s="13" t="s">
        <v>300</v>
      </c>
      <c r="K2395" s="36">
        <f>D2395*VLOOKUP(L2395,Assumptions!$B$5:$C$11,2,FALSE)</f>
        <v>31686.23</v>
      </c>
      <c r="L2395" s="39" t="s">
        <v>4883</v>
      </c>
      <c r="M2395" s="46">
        <f>DATE(YEAR(F2395),MONTH(F2395),1)</f>
        <v>44621</v>
      </c>
      <c r="N2395" s="47" t="str">
        <f>IF(B2395="",N2394,B2395)</f>
        <v>Hadley Ventures plc</v>
      </c>
    </row>
    <row r="2396" spans="1:14" ht="15.75" x14ac:dyDescent="0.5">
      <c r="A2396" s="7"/>
      <c r="B2396" s="26"/>
      <c r="C2396" s="26"/>
      <c r="D2396" s="14">
        <v>48219.89</v>
      </c>
      <c r="E2396" s="13" t="s">
        <v>2273</v>
      </c>
      <c r="F2396" s="27">
        <v>44627</v>
      </c>
      <c r="G2396" s="27">
        <v>44546</v>
      </c>
      <c r="H2396" s="14">
        <v>974096.19</v>
      </c>
      <c r="I2396" s="15">
        <v>86</v>
      </c>
      <c r="J2396" s="13" t="s">
        <v>305</v>
      </c>
      <c r="K2396" s="36">
        <f>D2396*VLOOKUP(L2396,Assumptions!$B$5:$C$11,2,FALSE)</f>
        <v>48219.89</v>
      </c>
      <c r="L2396" s="39" t="s">
        <v>4883</v>
      </c>
      <c r="M2396" s="46">
        <f>DATE(YEAR(F2396),MONTH(F2396),1)</f>
        <v>44621</v>
      </c>
      <c r="N2396" s="47" t="str">
        <f>IF(B2396="",N2395,B2396)</f>
        <v>Hadley Ventures plc</v>
      </c>
    </row>
    <row r="2397" spans="1:14" ht="15.75" x14ac:dyDescent="0.5">
      <c r="A2397" s="7"/>
      <c r="B2397" s="26"/>
      <c r="C2397" s="26"/>
      <c r="D2397" s="14">
        <v>2967.84</v>
      </c>
      <c r="E2397" s="13" t="s">
        <v>2274</v>
      </c>
      <c r="F2397" s="27">
        <v>44642</v>
      </c>
      <c r="G2397" s="27">
        <v>44573</v>
      </c>
      <c r="H2397" s="14">
        <v>966132.38</v>
      </c>
      <c r="I2397" s="15">
        <v>2</v>
      </c>
      <c r="J2397" s="13" t="s">
        <v>340</v>
      </c>
      <c r="K2397" s="36">
        <f>D2397*VLOOKUP(L2397,Assumptions!$B$5:$C$11,2,FALSE)</f>
        <v>2967.84</v>
      </c>
      <c r="L2397" s="39" t="s">
        <v>4883</v>
      </c>
      <c r="M2397" s="46">
        <f>DATE(YEAR(F2397),MONTH(F2397),1)</f>
        <v>44621</v>
      </c>
      <c r="N2397" s="47" t="str">
        <f>IF(B2397="",N2396,B2397)</f>
        <v>Hadley Ventures plc</v>
      </c>
    </row>
    <row r="2398" spans="1:14" ht="15.75" x14ac:dyDescent="0.5">
      <c r="A2398" s="7"/>
      <c r="B2398" s="26"/>
      <c r="C2398" s="26"/>
      <c r="D2398" s="14">
        <v>6092.89</v>
      </c>
      <c r="E2398" s="13" t="s">
        <v>2275</v>
      </c>
      <c r="F2398" s="27">
        <v>44713</v>
      </c>
      <c r="G2398" s="27">
        <v>44573</v>
      </c>
      <c r="H2398" s="14">
        <v>1053635.83</v>
      </c>
      <c r="I2398" s="15">
        <v>4</v>
      </c>
      <c r="J2398" s="13" t="s">
        <v>340</v>
      </c>
      <c r="K2398" s="36">
        <f>D2398*VLOOKUP(L2398,Assumptions!$B$5:$C$11,2,FALSE)</f>
        <v>6092.89</v>
      </c>
      <c r="L2398" s="39" t="s">
        <v>4883</v>
      </c>
      <c r="M2398" s="46">
        <f>DATE(YEAR(F2398),MONTH(F2398),1)</f>
        <v>44713</v>
      </c>
      <c r="N2398" s="47" t="str">
        <f>IF(B2398="",N2397,B2398)</f>
        <v>Hadley Ventures plc</v>
      </c>
    </row>
    <row r="2399" spans="1:14" ht="15.75" x14ac:dyDescent="0.5">
      <c r="A2399" s="7"/>
      <c r="B2399" s="26"/>
      <c r="C2399" s="26"/>
      <c r="D2399" s="14">
        <v>321429.49</v>
      </c>
      <c r="E2399" s="13" t="s">
        <v>2276</v>
      </c>
      <c r="F2399" s="27">
        <v>44782</v>
      </c>
      <c r="G2399" s="27">
        <v>44573</v>
      </c>
      <c r="H2399" s="14">
        <v>1214348.27</v>
      </c>
      <c r="I2399" s="15">
        <v>63</v>
      </c>
      <c r="J2399" s="13" t="s">
        <v>300</v>
      </c>
      <c r="K2399" s="36">
        <f>D2399*VLOOKUP(L2399,Assumptions!$B$5:$C$11,2,FALSE)</f>
        <v>321429.49</v>
      </c>
      <c r="L2399" s="39" t="s">
        <v>4883</v>
      </c>
      <c r="M2399" s="46">
        <f>DATE(YEAR(F2399),MONTH(F2399),1)</f>
        <v>44774</v>
      </c>
      <c r="N2399" s="47" t="str">
        <f>IF(B2399="",N2398,B2399)</f>
        <v>Hadley Ventures plc</v>
      </c>
    </row>
    <row r="2400" spans="1:14" ht="15.75" x14ac:dyDescent="0.5">
      <c r="A2400" s="7"/>
      <c r="B2400" s="26"/>
      <c r="C2400" s="26"/>
      <c r="D2400" s="14">
        <v>324812.49</v>
      </c>
      <c r="E2400" s="13" t="s">
        <v>2277</v>
      </c>
      <c r="F2400" s="27">
        <v>44782</v>
      </c>
      <c r="G2400" s="27">
        <v>44573</v>
      </c>
      <c r="H2400" s="14">
        <v>1251004.74</v>
      </c>
      <c r="I2400" s="15">
        <v>24</v>
      </c>
      <c r="J2400" s="13" t="s">
        <v>330</v>
      </c>
      <c r="K2400" s="36">
        <f>D2400*VLOOKUP(L2400,Assumptions!$B$5:$C$11,2,FALSE)</f>
        <v>324812.49</v>
      </c>
      <c r="L2400" s="39" t="s">
        <v>4883</v>
      </c>
      <c r="M2400" s="46">
        <f>DATE(YEAR(F2400),MONTH(F2400),1)</f>
        <v>44774</v>
      </c>
      <c r="N2400" s="47" t="str">
        <f>IF(B2400="",N2399,B2400)</f>
        <v>Hadley Ventures plc</v>
      </c>
    </row>
    <row r="2401" spans="1:14" ht="15.75" x14ac:dyDescent="0.5">
      <c r="A2401" s="7"/>
      <c r="B2401" s="26"/>
      <c r="C2401" s="26"/>
      <c r="D2401" s="14">
        <v>302171.34999999998</v>
      </c>
      <c r="E2401" s="13" t="s">
        <v>2278</v>
      </c>
      <c r="F2401" s="27">
        <v>44782</v>
      </c>
      <c r="G2401" s="27">
        <v>44573</v>
      </c>
      <c r="H2401" s="14">
        <v>1189496.6200000001</v>
      </c>
      <c r="I2401" s="15">
        <v>173</v>
      </c>
      <c r="J2401" s="13" t="s">
        <v>305</v>
      </c>
      <c r="K2401" s="36">
        <f>D2401*VLOOKUP(L2401,Assumptions!$B$5:$C$11,2,FALSE)</f>
        <v>302171.34999999998</v>
      </c>
      <c r="L2401" s="39" t="s">
        <v>4883</v>
      </c>
      <c r="M2401" s="46">
        <f>DATE(YEAR(F2401),MONTH(F2401),1)</f>
        <v>44774</v>
      </c>
      <c r="N2401" s="47" t="str">
        <f>IF(B2401="",N2400,B2401)</f>
        <v>Hadley Ventures plc</v>
      </c>
    </row>
    <row r="2402" spans="1:14" ht="15.75" x14ac:dyDescent="0.5">
      <c r="A2402" s="7"/>
      <c r="B2402" s="26"/>
      <c r="C2402" s="26"/>
      <c r="D2402" s="14">
        <v>318706.71000000002</v>
      </c>
      <c r="E2402" s="13" t="s">
        <v>2279</v>
      </c>
      <c r="F2402" s="27">
        <v>44782</v>
      </c>
      <c r="G2402" s="27">
        <v>44573</v>
      </c>
      <c r="H2402" s="14">
        <v>1238851.07</v>
      </c>
      <c r="I2402" s="15">
        <v>1</v>
      </c>
      <c r="J2402" s="13" t="s">
        <v>304</v>
      </c>
      <c r="K2402" s="36">
        <f>D2402*VLOOKUP(L2402,Assumptions!$B$5:$C$11,2,FALSE)</f>
        <v>318706.71000000002</v>
      </c>
      <c r="L2402" s="39" t="s">
        <v>4883</v>
      </c>
      <c r="M2402" s="46">
        <f>DATE(YEAR(F2402),MONTH(F2402),1)</f>
        <v>44774</v>
      </c>
      <c r="N2402" s="47" t="str">
        <f>IF(B2402="",N2401,B2402)</f>
        <v>Hadley Ventures plc</v>
      </c>
    </row>
    <row r="2403" spans="1:14" ht="15.75" x14ac:dyDescent="0.5">
      <c r="A2403" s="7"/>
      <c r="B2403" s="26"/>
      <c r="C2403" s="26"/>
      <c r="D2403" s="14">
        <v>289094.95</v>
      </c>
      <c r="E2403" s="13" t="s">
        <v>2280</v>
      </c>
      <c r="F2403" s="27">
        <v>44782</v>
      </c>
      <c r="G2403" s="27">
        <v>44573</v>
      </c>
      <c r="H2403" s="14">
        <v>1215131.76</v>
      </c>
      <c r="I2403" s="15">
        <v>173</v>
      </c>
      <c r="J2403" s="13" t="s">
        <v>320</v>
      </c>
      <c r="K2403" s="36">
        <f>D2403*VLOOKUP(L2403,Assumptions!$B$5:$C$11,2,FALSE)</f>
        <v>289094.95</v>
      </c>
      <c r="L2403" s="39" t="s">
        <v>4883</v>
      </c>
      <c r="M2403" s="46">
        <f>DATE(YEAR(F2403),MONTH(F2403),1)</f>
        <v>44774</v>
      </c>
      <c r="N2403" s="47" t="str">
        <f>IF(B2403="",N2402,B2403)</f>
        <v>Hadley Ventures plc</v>
      </c>
    </row>
    <row r="2404" spans="1:14" ht="15.75" x14ac:dyDescent="0.5">
      <c r="A2404" s="7"/>
      <c r="B2404" s="26"/>
      <c r="C2404" s="26"/>
      <c r="D2404" s="14">
        <v>253908.7</v>
      </c>
      <c r="E2404" s="13" t="s">
        <v>2281</v>
      </c>
      <c r="F2404" s="27">
        <v>44782</v>
      </c>
      <c r="G2404" s="27">
        <v>44573</v>
      </c>
      <c r="H2404" s="14">
        <v>1173477.1599999999</v>
      </c>
      <c r="I2404" s="15">
        <v>173</v>
      </c>
      <c r="J2404" s="13" t="s">
        <v>319</v>
      </c>
      <c r="K2404" s="36">
        <f>D2404*VLOOKUP(L2404,Assumptions!$B$5:$C$11,2,FALSE)</f>
        <v>253908.7</v>
      </c>
      <c r="L2404" s="39" t="s">
        <v>4883</v>
      </c>
      <c r="M2404" s="46">
        <f>DATE(YEAR(F2404),MONTH(F2404),1)</f>
        <v>44774</v>
      </c>
      <c r="N2404" s="47" t="str">
        <f>IF(B2404="",N2403,B2404)</f>
        <v>Hadley Ventures plc</v>
      </c>
    </row>
    <row r="2405" spans="1:14" ht="15.75" x14ac:dyDescent="0.5">
      <c r="A2405" s="7"/>
      <c r="B2405" s="26"/>
      <c r="C2405" s="26"/>
      <c r="D2405" s="14">
        <v>260991.11</v>
      </c>
      <c r="E2405" s="13" t="s">
        <v>2282</v>
      </c>
      <c r="F2405" s="27">
        <v>44782</v>
      </c>
      <c r="G2405" s="27">
        <v>44573</v>
      </c>
      <c r="H2405" s="14">
        <v>1021307.8</v>
      </c>
      <c r="I2405" s="15">
        <v>173</v>
      </c>
      <c r="J2405" s="13" t="s">
        <v>321</v>
      </c>
      <c r="K2405" s="36">
        <f>D2405*VLOOKUP(L2405,Assumptions!$B$5:$C$11,2,FALSE)</f>
        <v>260991.11</v>
      </c>
      <c r="L2405" s="39" t="s">
        <v>4883</v>
      </c>
      <c r="M2405" s="46">
        <f>DATE(YEAR(F2405),MONTH(F2405),1)</f>
        <v>44774</v>
      </c>
      <c r="N2405" s="47" t="str">
        <f>IF(B2405="",N2404,B2405)</f>
        <v>Hadley Ventures plc</v>
      </c>
    </row>
    <row r="2406" spans="1:14" ht="15.75" x14ac:dyDescent="0.5">
      <c r="A2406" s="7"/>
      <c r="B2406" s="26"/>
      <c r="C2406" s="26"/>
      <c r="D2406" s="14">
        <v>337638.34</v>
      </c>
      <c r="E2406" s="13" t="s">
        <v>2283</v>
      </c>
      <c r="F2406" s="27">
        <v>44782</v>
      </c>
      <c r="G2406" s="27">
        <v>44573</v>
      </c>
      <c r="H2406" s="14">
        <v>1206217.8</v>
      </c>
      <c r="I2406" s="15">
        <v>173</v>
      </c>
      <c r="J2406" s="13" t="s">
        <v>301</v>
      </c>
      <c r="K2406" s="36">
        <f>D2406*VLOOKUP(L2406,Assumptions!$B$5:$C$11,2,FALSE)</f>
        <v>337638.34</v>
      </c>
      <c r="L2406" s="39" t="s">
        <v>4883</v>
      </c>
      <c r="M2406" s="46">
        <f>DATE(YEAR(F2406),MONTH(F2406),1)</f>
        <v>44774</v>
      </c>
      <c r="N2406" s="47" t="str">
        <f>IF(B2406="",N2405,B2406)</f>
        <v>Hadley Ventures plc</v>
      </c>
    </row>
    <row r="2407" spans="1:14" ht="15.75" x14ac:dyDescent="0.5">
      <c r="A2407" s="7"/>
      <c r="B2407" s="26"/>
      <c r="C2407" s="26"/>
      <c r="D2407" s="14">
        <v>211303.43</v>
      </c>
      <c r="E2407" s="13" t="s">
        <v>2284</v>
      </c>
      <c r="F2407" s="27">
        <v>44782</v>
      </c>
      <c r="G2407" s="27">
        <v>44573</v>
      </c>
      <c r="H2407" s="14">
        <v>1113289.79</v>
      </c>
      <c r="I2407" s="15">
        <v>100</v>
      </c>
      <c r="J2407" s="13" t="s">
        <v>331</v>
      </c>
      <c r="K2407" s="36">
        <f>D2407*VLOOKUP(L2407,Assumptions!$B$5:$C$11,2,FALSE)</f>
        <v>211303.43</v>
      </c>
      <c r="L2407" s="39" t="s">
        <v>4883</v>
      </c>
      <c r="M2407" s="46">
        <f>DATE(YEAR(F2407),MONTH(F2407),1)</f>
        <v>44774</v>
      </c>
      <c r="N2407" s="47" t="str">
        <f>IF(B2407="",N2406,B2407)</f>
        <v>Hadley Ventures plc</v>
      </c>
    </row>
    <row r="2408" spans="1:14" ht="15.75" x14ac:dyDescent="0.5">
      <c r="A2408" s="7"/>
      <c r="B2408" s="26"/>
      <c r="C2408" s="26"/>
      <c r="D2408" s="14">
        <v>332511.74</v>
      </c>
      <c r="E2408" s="13" t="s">
        <v>2285</v>
      </c>
      <c r="F2408" s="27">
        <v>44782</v>
      </c>
      <c r="G2408" s="27">
        <v>44573</v>
      </c>
      <c r="H2408" s="14">
        <v>819726.14</v>
      </c>
      <c r="I2408" s="15">
        <v>1</v>
      </c>
      <c r="J2408" s="13" t="s">
        <v>352</v>
      </c>
      <c r="K2408" s="36">
        <f>D2408*VLOOKUP(L2408,Assumptions!$B$5:$C$11,2,FALSE)</f>
        <v>332511.74</v>
      </c>
      <c r="L2408" s="39" t="s">
        <v>4883</v>
      </c>
      <c r="M2408" s="46">
        <f>DATE(YEAR(F2408),MONTH(F2408),1)</f>
        <v>44774</v>
      </c>
      <c r="N2408" s="47" t="str">
        <f>IF(B2408="",N2407,B2408)</f>
        <v>Hadley Ventures plc</v>
      </c>
    </row>
    <row r="2409" spans="1:14" ht="15.75" x14ac:dyDescent="0.5">
      <c r="A2409" s="7"/>
      <c r="B2409" s="26"/>
      <c r="C2409" s="26"/>
      <c r="D2409" s="14">
        <v>41321.269999999997</v>
      </c>
      <c r="E2409" s="13" t="s">
        <v>2286</v>
      </c>
      <c r="F2409" s="27">
        <v>44732</v>
      </c>
      <c r="G2409" s="27">
        <v>44574</v>
      </c>
      <c r="H2409" s="14">
        <v>1116369.8</v>
      </c>
      <c r="I2409" s="15">
        <v>12.5</v>
      </c>
      <c r="J2409" s="13" t="s">
        <v>300</v>
      </c>
      <c r="K2409" s="36">
        <f>D2409*VLOOKUP(L2409,Assumptions!$B$5:$C$11,2,FALSE)</f>
        <v>41321.269999999997</v>
      </c>
      <c r="L2409" s="39" t="s">
        <v>4883</v>
      </c>
      <c r="M2409" s="46">
        <f>DATE(YEAR(F2409),MONTH(F2409),1)</f>
        <v>44713</v>
      </c>
      <c r="N2409" s="47" t="str">
        <f>IF(B2409="",N2408,B2409)</f>
        <v>Hadley Ventures plc</v>
      </c>
    </row>
    <row r="2410" spans="1:14" ht="15.75" x14ac:dyDescent="0.5">
      <c r="A2410" s="7"/>
      <c r="B2410" s="26"/>
      <c r="C2410" s="26"/>
      <c r="D2410" s="14">
        <v>64593.99</v>
      </c>
      <c r="E2410" s="13" t="s">
        <v>2287</v>
      </c>
      <c r="F2410" s="27">
        <v>44732</v>
      </c>
      <c r="G2410" s="27">
        <v>44574</v>
      </c>
      <c r="H2410" s="14">
        <v>1337312.8600000001</v>
      </c>
      <c r="I2410" s="15">
        <v>4.5</v>
      </c>
      <c r="J2410" s="13" t="s">
        <v>330</v>
      </c>
      <c r="K2410" s="36">
        <f>D2410*VLOOKUP(L2410,Assumptions!$B$5:$C$11,2,FALSE)</f>
        <v>64593.99</v>
      </c>
      <c r="L2410" s="39" t="s">
        <v>4883</v>
      </c>
      <c r="M2410" s="46">
        <f>DATE(YEAR(F2410),MONTH(F2410),1)</f>
        <v>44713</v>
      </c>
      <c r="N2410" s="47" t="str">
        <f>IF(B2410="",N2409,B2410)</f>
        <v>Hadley Ventures plc</v>
      </c>
    </row>
    <row r="2411" spans="1:14" ht="15.75" x14ac:dyDescent="0.5">
      <c r="A2411" s="7"/>
      <c r="B2411" s="26"/>
      <c r="C2411" s="26"/>
      <c r="D2411" s="14">
        <v>49841.78</v>
      </c>
      <c r="E2411" s="13" t="s">
        <v>2288</v>
      </c>
      <c r="F2411" s="27">
        <v>44732</v>
      </c>
      <c r="G2411" s="27">
        <v>44574</v>
      </c>
      <c r="H2411" s="14">
        <v>1036211.38</v>
      </c>
      <c r="I2411" s="15">
        <v>109</v>
      </c>
      <c r="J2411" s="13" t="s">
        <v>305</v>
      </c>
      <c r="K2411" s="36">
        <f>D2411*VLOOKUP(L2411,Assumptions!$B$5:$C$11,2,FALSE)</f>
        <v>49841.78</v>
      </c>
      <c r="L2411" s="39" t="s">
        <v>4883</v>
      </c>
      <c r="M2411" s="46">
        <f>DATE(YEAR(F2411),MONTH(F2411),1)</f>
        <v>44713</v>
      </c>
      <c r="N2411" s="47" t="str">
        <f>IF(B2411="",N2410,B2411)</f>
        <v>Hadley Ventures plc</v>
      </c>
    </row>
    <row r="2412" spans="1:14" ht="15.75" x14ac:dyDescent="0.5">
      <c r="A2412" s="7"/>
      <c r="B2412" s="26"/>
      <c r="C2412" s="26"/>
      <c r="D2412" s="14">
        <v>62207.16</v>
      </c>
      <c r="E2412" s="13" t="s">
        <v>2289</v>
      </c>
      <c r="F2412" s="27">
        <v>44732</v>
      </c>
      <c r="G2412" s="27">
        <v>44574</v>
      </c>
      <c r="H2412" s="14">
        <v>1330951.27</v>
      </c>
      <c r="I2412" s="15">
        <v>5</v>
      </c>
      <c r="J2412" s="13" t="s">
        <v>324</v>
      </c>
      <c r="K2412" s="36">
        <f>D2412*VLOOKUP(L2412,Assumptions!$B$5:$C$11,2,FALSE)</f>
        <v>62207.16</v>
      </c>
      <c r="L2412" s="39" t="s">
        <v>4883</v>
      </c>
      <c r="M2412" s="46">
        <f>DATE(YEAR(F2412),MONTH(F2412),1)</f>
        <v>44713</v>
      </c>
      <c r="N2412" s="47" t="str">
        <f>IF(B2412="",N2411,B2412)</f>
        <v>Hadley Ventures plc</v>
      </c>
    </row>
    <row r="2413" spans="1:14" ht="15.75" x14ac:dyDescent="0.5">
      <c r="A2413" s="7"/>
      <c r="B2413" s="26"/>
      <c r="C2413" s="26"/>
      <c r="D2413" s="14">
        <v>50980.2</v>
      </c>
      <c r="E2413" s="13" t="s">
        <v>2286</v>
      </c>
      <c r="F2413" s="27">
        <v>44732</v>
      </c>
      <c r="G2413" s="27">
        <v>44574</v>
      </c>
      <c r="H2413" s="14">
        <v>841050.55</v>
      </c>
      <c r="I2413" s="15">
        <v>1</v>
      </c>
      <c r="J2413" s="13" t="s">
        <v>300</v>
      </c>
      <c r="K2413" s="36">
        <f>D2413*VLOOKUP(L2413,Assumptions!$B$5:$C$11,2,FALSE)</f>
        <v>50980.2</v>
      </c>
      <c r="L2413" s="39" t="s">
        <v>4883</v>
      </c>
      <c r="M2413" s="46">
        <f>DATE(YEAR(F2413),MONTH(F2413),1)</f>
        <v>44713</v>
      </c>
      <c r="N2413" s="47" t="str">
        <f>IF(B2413="",N2412,B2413)</f>
        <v>Hadley Ventures plc</v>
      </c>
    </row>
    <row r="2414" spans="1:14" ht="15.75" x14ac:dyDescent="0.5">
      <c r="A2414" s="7"/>
      <c r="B2414" s="26"/>
      <c r="C2414" s="26"/>
      <c r="D2414" s="14">
        <v>5189.8</v>
      </c>
      <c r="E2414" s="13" t="s">
        <v>2257</v>
      </c>
      <c r="F2414" s="27">
        <v>44662</v>
      </c>
      <c r="G2414" s="27">
        <v>44588</v>
      </c>
      <c r="H2414" s="14">
        <v>1313760.6299999999</v>
      </c>
      <c r="I2414" s="15">
        <v>2</v>
      </c>
      <c r="J2414" s="13" t="s">
        <v>307</v>
      </c>
      <c r="K2414" s="36">
        <f>D2414*VLOOKUP(L2414,Assumptions!$B$5:$C$11,2,FALSE)</f>
        <v>5189.8</v>
      </c>
      <c r="L2414" s="39" t="s">
        <v>4883</v>
      </c>
      <c r="M2414" s="46">
        <f>DATE(YEAR(F2414),MONTH(F2414),1)</f>
        <v>44652</v>
      </c>
      <c r="N2414" s="47" t="str">
        <f>IF(B2414="",N2413,B2414)</f>
        <v>Hadley Ventures plc</v>
      </c>
    </row>
    <row r="2415" spans="1:14" ht="15.75" x14ac:dyDescent="0.5">
      <c r="A2415" s="7"/>
      <c r="B2415" s="26"/>
      <c r="C2415" s="26"/>
      <c r="D2415" s="14">
        <v>5311.43</v>
      </c>
      <c r="E2415" s="13" t="s">
        <v>2257</v>
      </c>
      <c r="F2415" s="27">
        <v>44662</v>
      </c>
      <c r="G2415" s="27">
        <v>44588</v>
      </c>
      <c r="H2415" s="14">
        <v>1064810.49</v>
      </c>
      <c r="I2415" s="15">
        <v>1</v>
      </c>
      <c r="J2415" s="13" t="s">
        <v>307</v>
      </c>
      <c r="K2415" s="36">
        <f>D2415*VLOOKUP(L2415,Assumptions!$B$5:$C$11,2,FALSE)</f>
        <v>5311.43</v>
      </c>
      <c r="L2415" s="39" t="s">
        <v>4883</v>
      </c>
      <c r="M2415" s="46">
        <f>DATE(YEAR(F2415),MONTH(F2415),1)</f>
        <v>44652</v>
      </c>
      <c r="N2415" s="47" t="str">
        <f>IF(B2415="",N2414,B2415)</f>
        <v>Hadley Ventures plc</v>
      </c>
    </row>
    <row r="2416" spans="1:14" ht="15.75" x14ac:dyDescent="0.5">
      <c r="A2416" s="7"/>
      <c r="B2416" s="26"/>
      <c r="C2416" s="26"/>
      <c r="D2416" s="14">
        <v>3912.06</v>
      </c>
      <c r="E2416" s="13" t="s">
        <v>2290</v>
      </c>
      <c r="F2416" s="27">
        <v>44746</v>
      </c>
      <c r="G2416" s="27">
        <v>44601</v>
      </c>
      <c r="H2416" s="14">
        <v>1316340.56</v>
      </c>
      <c r="I2416" s="15">
        <v>1</v>
      </c>
      <c r="J2416" s="13" t="s">
        <v>307</v>
      </c>
      <c r="K2416" s="36">
        <f>D2416*VLOOKUP(L2416,Assumptions!$B$5:$C$11,2,FALSE)</f>
        <v>3912.06</v>
      </c>
      <c r="L2416" s="39" t="s">
        <v>4883</v>
      </c>
      <c r="M2416" s="46">
        <f>DATE(YEAR(F2416),MONTH(F2416),1)</f>
        <v>44743</v>
      </c>
      <c r="N2416" s="47" t="str">
        <f>IF(B2416="",N2415,B2416)</f>
        <v>Hadley Ventures plc</v>
      </c>
    </row>
    <row r="2417" spans="1:14" ht="15.75" x14ac:dyDescent="0.5">
      <c r="A2417" s="7"/>
      <c r="B2417" s="26"/>
      <c r="C2417" s="26"/>
      <c r="D2417" s="14">
        <v>3472.56</v>
      </c>
      <c r="E2417" s="13" t="s">
        <v>2290</v>
      </c>
      <c r="F2417" s="27">
        <v>44746</v>
      </c>
      <c r="G2417" s="27">
        <v>44601</v>
      </c>
      <c r="H2417" s="14">
        <v>1097634.21</v>
      </c>
      <c r="I2417" s="15">
        <v>2</v>
      </c>
      <c r="J2417" s="13" t="s">
        <v>307</v>
      </c>
      <c r="K2417" s="36">
        <f>D2417*VLOOKUP(L2417,Assumptions!$B$5:$C$11,2,FALSE)</f>
        <v>3472.56</v>
      </c>
      <c r="L2417" s="39" t="s">
        <v>4883</v>
      </c>
      <c r="M2417" s="46">
        <f>DATE(YEAR(F2417),MONTH(F2417),1)</f>
        <v>44743</v>
      </c>
      <c r="N2417" s="47" t="str">
        <f>IF(B2417="",N2416,B2417)</f>
        <v>Hadley Ventures plc</v>
      </c>
    </row>
    <row r="2418" spans="1:14" ht="15.75" x14ac:dyDescent="0.5">
      <c r="A2418" s="7"/>
      <c r="B2418" s="26"/>
      <c r="C2418" s="26"/>
      <c r="D2418" s="14">
        <v>2951.18</v>
      </c>
      <c r="E2418" s="13" t="s">
        <v>2291</v>
      </c>
      <c r="F2418" s="27">
        <v>44645</v>
      </c>
      <c r="G2418" s="27">
        <v>44636</v>
      </c>
      <c r="H2418" s="14">
        <v>1022918.57</v>
      </c>
      <c r="I2418" s="15">
        <v>1</v>
      </c>
      <c r="J2418" s="13" t="s">
        <v>324</v>
      </c>
      <c r="K2418" s="36">
        <f>D2418*VLOOKUP(L2418,Assumptions!$B$5:$C$11,2,FALSE)</f>
        <v>2951.18</v>
      </c>
      <c r="L2418" s="39" t="s">
        <v>4883</v>
      </c>
      <c r="M2418" s="46">
        <f>DATE(YEAR(F2418),MONTH(F2418),1)</f>
        <v>44621</v>
      </c>
      <c r="N2418" s="47" t="str">
        <f>IF(B2418="",N2417,B2418)</f>
        <v>Hadley Ventures plc</v>
      </c>
    </row>
    <row r="2419" spans="1:14" ht="15.75" x14ac:dyDescent="0.5">
      <c r="A2419" s="7"/>
      <c r="B2419" s="26"/>
      <c r="C2419" s="26"/>
      <c r="D2419" s="14">
        <v>23644.38</v>
      </c>
      <c r="E2419" s="13" t="s">
        <v>2292</v>
      </c>
      <c r="F2419" s="27">
        <v>44991</v>
      </c>
      <c r="G2419" s="27">
        <v>44854</v>
      </c>
      <c r="H2419" s="14">
        <v>1124474.71</v>
      </c>
      <c r="I2419" s="15">
        <v>8.5</v>
      </c>
      <c r="J2419" s="13" t="s">
        <v>300</v>
      </c>
      <c r="K2419" s="36">
        <f>D2419*VLOOKUP(L2419,Assumptions!$B$5:$C$11,2,FALSE)</f>
        <v>23644.38</v>
      </c>
      <c r="L2419" s="39" t="s">
        <v>4883</v>
      </c>
      <c r="M2419" s="46">
        <f>DATE(YEAR(F2419),MONTH(F2419),1)</f>
        <v>44986</v>
      </c>
      <c r="N2419" s="47" t="str">
        <f>IF(B2419="",N2418,B2419)</f>
        <v>Hadley Ventures plc</v>
      </c>
    </row>
    <row r="2420" spans="1:14" ht="15.75" x14ac:dyDescent="0.5">
      <c r="A2420" s="7"/>
      <c r="B2420" s="26"/>
      <c r="C2420" s="26"/>
      <c r="D2420" s="14">
        <v>32756.02</v>
      </c>
      <c r="E2420" s="13" t="s">
        <v>2293</v>
      </c>
      <c r="F2420" s="27">
        <v>44991</v>
      </c>
      <c r="G2420" s="27">
        <v>44854</v>
      </c>
      <c r="H2420" s="14">
        <v>908381.18</v>
      </c>
      <c r="I2420" s="15">
        <v>1</v>
      </c>
      <c r="J2420" s="13" t="s">
        <v>304</v>
      </c>
      <c r="K2420" s="36">
        <f>D2420*VLOOKUP(L2420,Assumptions!$B$5:$C$11,2,FALSE)</f>
        <v>32756.02</v>
      </c>
      <c r="L2420" s="39" t="s">
        <v>4883</v>
      </c>
      <c r="M2420" s="46">
        <f>DATE(YEAR(F2420),MONTH(F2420),1)</f>
        <v>44986</v>
      </c>
      <c r="N2420" s="47" t="str">
        <f>IF(B2420="",N2419,B2420)</f>
        <v>Hadley Ventures plc</v>
      </c>
    </row>
    <row r="2421" spans="1:14" ht="15.75" x14ac:dyDescent="0.5">
      <c r="A2421" s="7"/>
      <c r="B2421" s="26"/>
      <c r="C2421" s="26"/>
      <c r="D2421" s="14">
        <v>30481.86</v>
      </c>
      <c r="E2421" s="13" t="s">
        <v>2294</v>
      </c>
      <c r="F2421" s="27">
        <v>44991</v>
      </c>
      <c r="G2421" s="27">
        <v>44854</v>
      </c>
      <c r="H2421" s="14">
        <v>991857.7</v>
      </c>
      <c r="I2421" s="15">
        <v>53</v>
      </c>
      <c r="J2421" s="13" t="s">
        <v>305</v>
      </c>
      <c r="K2421" s="36">
        <f>D2421*VLOOKUP(L2421,Assumptions!$B$5:$C$11,2,FALSE)</f>
        <v>30481.86</v>
      </c>
      <c r="L2421" s="39" t="s">
        <v>4883</v>
      </c>
      <c r="M2421" s="46">
        <f>DATE(YEAR(F2421),MONTH(F2421),1)</f>
        <v>44986</v>
      </c>
      <c r="N2421" s="47" t="str">
        <f>IF(B2421="",N2420,B2421)</f>
        <v>Hadley Ventures plc</v>
      </c>
    </row>
    <row r="2422" spans="1:14" ht="15.75" x14ac:dyDescent="0.5">
      <c r="A2422" s="7"/>
      <c r="B2422" s="26"/>
      <c r="C2422" s="26"/>
      <c r="D2422" s="14">
        <v>8696.3799999999992</v>
      </c>
      <c r="E2422" s="13" t="s">
        <v>2295</v>
      </c>
      <c r="F2422" s="27">
        <v>45027</v>
      </c>
      <c r="G2422" s="27">
        <v>44854</v>
      </c>
      <c r="H2422" s="14">
        <v>1215825.9099999999</v>
      </c>
      <c r="I2422" s="15">
        <v>3</v>
      </c>
      <c r="J2422" s="13" t="s">
        <v>307</v>
      </c>
      <c r="K2422" s="36">
        <f>D2422*VLOOKUP(L2422,Assumptions!$B$5:$C$11,2,FALSE)</f>
        <v>8696.3799999999992</v>
      </c>
      <c r="L2422" s="39" t="s">
        <v>4883</v>
      </c>
      <c r="M2422" s="46">
        <f>DATE(YEAR(F2422),MONTH(F2422),1)</f>
        <v>45017</v>
      </c>
      <c r="N2422" s="47" t="str">
        <f>IF(B2422="",N2421,B2422)</f>
        <v>Hadley Ventures plc</v>
      </c>
    </row>
    <row r="2423" spans="1:14" ht="15.75" x14ac:dyDescent="0.5">
      <c r="A2423" s="7"/>
      <c r="B2423" s="26"/>
      <c r="C2423" s="26"/>
      <c r="D2423" s="14">
        <v>6449.32</v>
      </c>
      <c r="E2423" s="13" t="s">
        <v>2296</v>
      </c>
      <c r="F2423" s="27">
        <v>45027</v>
      </c>
      <c r="G2423" s="27">
        <v>44854</v>
      </c>
      <c r="H2423" s="14">
        <v>1365362.21</v>
      </c>
      <c r="I2423" s="15">
        <v>1</v>
      </c>
      <c r="J2423" s="13" t="s">
        <v>358</v>
      </c>
      <c r="K2423" s="36">
        <f>D2423*VLOOKUP(L2423,Assumptions!$B$5:$C$11,2,FALSE)</f>
        <v>6449.32</v>
      </c>
      <c r="L2423" s="39" t="s">
        <v>4883</v>
      </c>
      <c r="M2423" s="46">
        <f>DATE(YEAR(F2423),MONTH(F2423),1)</f>
        <v>45017</v>
      </c>
      <c r="N2423" s="47" t="str">
        <f>IF(B2423="",N2422,B2423)</f>
        <v>Hadley Ventures plc</v>
      </c>
    </row>
    <row r="2424" spans="1:14" ht="15.75" x14ac:dyDescent="0.5">
      <c r="A2424" s="7"/>
      <c r="B2424" s="26"/>
      <c r="C2424" s="26"/>
      <c r="D2424" s="14">
        <v>7163.23</v>
      </c>
      <c r="E2424" s="13" t="s">
        <v>2297</v>
      </c>
      <c r="F2424" s="27">
        <v>45027</v>
      </c>
      <c r="G2424" s="27">
        <v>44854</v>
      </c>
      <c r="H2424" s="14">
        <v>1050069.46</v>
      </c>
      <c r="I2424" s="15">
        <v>55</v>
      </c>
      <c r="J2424" s="13" t="s">
        <v>301</v>
      </c>
      <c r="K2424" s="36">
        <f>D2424*VLOOKUP(L2424,Assumptions!$B$5:$C$11,2,FALSE)</f>
        <v>7163.23</v>
      </c>
      <c r="L2424" s="39" t="s">
        <v>4883</v>
      </c>
      <c r="M2424" s="46">
        <f>DATE(YEAR(F2424),MONTH(F2424),1)</f>
        <v>45017</v>
      </c>
      <c r="N2424" s="47" t="str">
        <f>IF(B2424="",N2423,B2424)</f>
        <v>Hadley Ventures plc</v>
      </c>
    </row>
    <row r="2425" spans="1:14" ht="15.75" x14ac:dyDescent="0.5">
      <c r="A2425" s="7"/>
      <c r="B2425" s="26"/>
      <c r="C2425" s="26"/>
      <c r="D2425" s="14">
        <v>18908.68</v>
      </c>
      <c r="E2425" s="13" t="s">
        <v>2298</v>
      </c>
      <c r="F2425" s="27">
        <v>45107</v>
      </c>
      <c r="G2425" s="27">
        <v>45014</v>
      </c>
      <c r="H2425" s="14">
        <v>1260945.93</v>
      </c>
      <c r="I2425" s="15">
        <v>4.5</v>
      </c>
      <c r="J2425" s="13" t="s">
        <v>300</v>
      </c>
      <c r="K2425" s="36">
        <f>D2425*VLOOKUP(L2425,Assumptions!$B$5:$C$11,2,FALSE)</f>
        <v>18908.68</v>
      </c>
      <c r="L2425" s="39" t="s">
        <v>4883</v>
      </c>
      <c r="M2425" s="46">
        <f>DATE(YEAR(F2425),MONTH(F2425),1)</f>
        <v>45078</v>
      </c>
      <c r="N2425" s="47" t="str">
        <f>IF(B2425="",N2424,B2425)</f>
        <v>Hadley Ventures plc</v>
      </c>
    </row>
    <row r="2426" spans="1:14" ht="15.75" x14ac:dyDescent="0.5">
      <c r="A2426" s="7"/>
      <c r="B2426" s="26"/>
      <c r="C2426" s="26"/>
      <c r="D2426" s="14">
        <v>19630.64</v>
      </c>
      <c r="E2426" s="13" t="s">
        <v>2299</v>
      </c>
      <c r="F2426" s="27">
        <v>45107</v>
      </c>
      <c r="G2426" s="27">
        <v>45014</v>
      </c>
      <c r="H2426" s="14">
        <v>1023652.73</v>
      </c>
      <c r="I2426" s="15">
        <v>17</v>
      </c>
      <c r="J2426" s="13" t="s">
        <v>305</v>
      </c>
      <c r="K2426" s="36">
        <f>D2426*VLOOKUP(L2426,Assumptions!$B$5:$C$11,2,FALSE)</f>
        <v>19630.64</v>
      </c>
      <c r="L2426" s="39" t="s">
        <v>4883</v>
      </c>
      <c r="M2426" s="46">
        <f>DATE(YEAR(F2426),MONTH(F2426),1)</f>
        <v>45078</v>
      </c>
      <c r="N2426" s="47" t="str">
        <f>IF(B2426="",N2425,B2426)</f>
        <v>Hadley Ventures plc</v>
      </c>
    </row>
    <row r="2427" spans="1:14" ht="15.75" x14ac:dyDescent="0.5">
      <c r="A2427" s="7"/>
      <c r="B2427" s="26"/>
      <c r="C2427" s="26"/>
      <c r="D2427" s="14">
        <v>7697.8</v>
      </c>
      <c r="E2427" s="13" t="s">
        <v>2298</v>
      </c>
      <c r="F2427" s="27">
        <v>45106</v>
      </c>
      <c r="G2427" s="27">
        <v>45035</v>
      </c>
      <c r="H2427" s="14">
        <v>1262289.95</v>
      </c>
      <c r="I2427" s="15">
        <v>2</v>
      </c>
      <c r="J2427" s="13" t="s">
        <v>300</v>
      </c>
      <c r="K2427" s="36">
        <f>D2427*VLOOKUP(L2427,Assumptions!$B$5:$C$11,2,FALSE)</f>
        <v>7697.8</v>
      </c>
      <c r="L2427" s="39" t="s">
        <v>4883</v>
      </c>
      <c r="M2427" s="46">
        <f>DATE(YEAR(F2427),MONTH(F2427),1)</f>
        <v>45078</v>
      </c>
      <c r="N2427" s="47" t="str">
        <f>IF(B2427="",N2426,B2427)</f>
        <v>Hadley Ventures plc</v>
      </c>
    </row>
    <row r="2428" spans="1:14" ht="15.75" x14ac:dyDescent="0.5">
      <c r="A2428" s="7"/>
      <c r="B2428" s="26"/>
      <c r="C2428" s="26"/>
      <c r="D2428" s="14">
        <v>8045.77</v>
      </c>
      <c r="E2428" s="13" t="s">
        <v>2300</v>
      </c>
      <c r="F2428" s="27">
        <v>45145</v>
      </c>
      <c r="G2428" s="27">
        <v>45035</v>
      </c>
      <c r="H2428" s="14">
        <v>1207991.72</v>
      </c>
      <c r="I2428" s="15">
        <v>1</v>
      </c>
      <c r="J2428" s="13" t="s">
        <v>307</v>
      </c>
      <c r="K2428" s="36">
        <f>D2428*VLOOKUP(L2428,Assumptions!$B$5:$C$11,2,FALSE)</f>
        <v>8045.77</v>
      </c>
      <c r="L2428" s="39" t="s">
        <v>4883</v>
      </c>
      <c r="M2428" s="46">
        <f>DATE(YEAR(F2428),MONTH(F2428),1)</f>
        <v>45139</v>
      </c>
      <c r="N2428" s="47" t="str">
        <f>IF(B2428="",N2427,B2428)</f>
        <v>Hadley Ventures plc</v>
      </c>
    </row>
    <row r="2429" spans="1:14" ht="15.75" x14ac:dyDescent="0.5">
      <c r="A2429" s="7"/>
      <c r="B2429" s="26"/>
      <c r="C2429" s="26"/>
      <c r="D2429" s="14">
        <v>6954.09</v>
      </c>
      <c r="E2429" s="13" t="s">
        <v>2301</v>
      </c>
      <c r="F2429" s="27">
        <v>45145</v>
      </c>
      <c r="G2429" s="27">
        <v>45035</v>
      </c>
      <c r="H2429" s="14">
        <v>982626.51</v>
      </c>
      <c r="I2429" s="15">
        <v>1</v>
      </c>
      <c r="J2429" s="13" t="s">
        <v>300</v>
      </c>
      <c r="K2429" s="36">
        <f>D2429*VLOOKUP(L2429,Assumptions!$B$5:$C$11,2,FALSE)</f>
        <v>6954.09</v>
      </c>
      <c r="L2429" s="39" t="s">
        <v>4883</v>
      </c>
      <c r="M2429" s="46">
        <f>DATE(YEAR(F2429),MONTH(F2429),1)</f>
        <v>45139</v>
      </c>
      <c r="N2429" s="47" t="str">
        <f>IF(B2429="",N2428,B2429)</f>
        <v>Hadley Ventures plc</v>
      </c>
    </row>
    <row r="2430" spans="1:14" ht="15.75" x14ac:dyDescent="0.5">
      <c r="A2430" s="7"/>
      <c r="B2430" s="26"/>
      <c r="C2430" s="26"/>
      <c r="D2430" s="14">
        <v>6084.18</v>
      </c>
      <c r="E2430" s="13" t="s">
        <v>2302</v>
      </c>
      <c r="F2430" s="27">
        <v>45145</v>
      </c>
      <c r="G2430" s="27">
        <v>45035</v>
      </c>
      <c r="H2430" s="14">
        <v>942903.21</v>
      </c>
      <c r="I2430" s="15">
        <v>10</v>
      </c>
      <c r="J2430" s="13" t="s">
        <v>301</v>
      </c>
      <c r="K2430" s="36">
        <f>D2430*VLOOKUP(L2430,Assumptions!$B$5:$C$11,2,FALSE)</f>
        <v>6084.18</v>
      </c>
      <c r="L2430" s="39" t="s">
        <v>4883</v>
      </c>
      <c r="M2430" s="46">
        <f>DATE(YEAR(F2430),MONTH(F2430),1)</f>
        <v>45139</v>
      </c>
      <c r="N2430" s="47" t="str">
        <f>IF(B2430="",N2429,B2430)</f>
        <v>Hadley Ventures plc</v>
      </c>
    </row>
    <row r="2431" spans="1:14" ht="15.75" x14ac:dyDescent="0.5">
      <c r="A2431" s="7"/>
      <c r="B2431" s="26"/>
      <c r="C2431" s="26"/>
      <c r="D2431" s="14">
        <v>11347.07</v>
      </c>
      <c r="E2431" s="13" t="s">
        <v>2303</v>
      </c>
      <c r="F2431" s="27">
        <v>45322</v>
      </c>
      <c r="G2431" s="27">
        <v>45135</v>
      </c>
      <c r="H2431" s="14">
        <v>1023640.11</v>
      </c>
      <c r="I2431" s="15">
        <v>2</v>
      </c>
      <c r="J2431" s="13" t="s">
        <v>300</v>
      </c>
      <c r="K2431" s="36">
        <f>D2431*VLOOKUP(L2431,Assumptions!$B$5:$C$11,2,FALSE)</f>
        <v>11347.07</v>
      </c>
      <c r="L2431" s="39" t="s">
        <v>4883</v>
      </c>
      <c r="M2431" s="46">
        <f>DATE(YEAR(F2431),MONTH(F2431),1)</f>
        <v>45292</v>
      </c>
      <c r="N2431" s="47" t="str">
        <f>IF(B2431="",N2430,B2431)</f>
        <v>Hadley Ventures plc</v>
      </c>
    </row>
    <row r="2432" spans="1:14" ht="15.75" x14ac:dyDescent="0.5">
      <c r="A2432" s="7"/>
      <c r="B2432" s="26"/>
      <c r="C2432" s="26"/>
      <c r="D2432" s="14">
        <v>15682.89</v>
      </c>
      <c r="E2432" s="13" t="s">
        <v>2303</v>
      </c>
      <c r="F2432" s="27">
        <v>45322</v>
      </c>
      <c r="G2432" s="27">
        <v>45135</v>
      </c>
      <c r="H2432" s="14">
        <v>1250387.23</v>
      </c>
      <c r="I2432" s="15">
        <v>2</v>
      </c>
      <c r="J2432" s="13" t="s">
        <v>300</v>
      </c>
      <c r="K2432" s="36">
        <f>D2432*VLOOKUP(L2432,Assumptions!$B$5:$C$11,2,FALSE)</f>
        <v>15682.89</v>
      </c>
      <c r="L2432" s="39" t="s">
        <v>4883</v>
      </c>
      <c r="M2432" s="46">
        <f>DATE(YEAR(F2432),MONTH(F2432),1)</f>
        <v>45292</v>
      </c>
      <c r="N2432" s="47" t="str">
        <f>IF(B2432="",N2431,B2432)</f>
        <v>Hadley Ventures plc</v>
      </c>
    </row>
    <row r="2433" spans="1:14" ht="15.75" x14ac:dyDescent="0.5">
      <c r="A2433" s="7"/>
      <c r="B2433" s="26"/>
      <c r="C2433" s="26"/>
      <c r="D2433" s="14">
        <v>22082.98</v>
      </c>
      <c r="E2433" s="13" t="s">
        <v>2304</v>
      </c>
      <c r="F2433" s="27">
        <v>45471</v>
      </c>
      <c r="G2433" s="27">
        <v>45224</v>
      </c>
      <c r="H2433" s="14">
        <v>1042231.69</v>
      </c>
      <c r="I2433" s="15">
        <v>1</v>
      </c>
      <c r="J2433" s="13" t="s">
        <v>348</v>
      </c>
      <c r="K2433" s="36">
        <f>D2433*VLOOKUP(L2433,Assumptions!$B$5:$C$11,2,FALSE)</f>
        <v>22082.98</v>
      </c>
      <c r="L2433" s="39" t="s">
        <v>4883</v>
      </c>
      <c r="M2433" s="46">
        <f>DATE(YEAR(F2433),MONTH(F2433),1)</f>
        <v>45444</v>
      </c>
      <c r="N2433" s="47" t="str">
        <f>IF(B2433="",N2432,B2433)</f>
        <v>Hadley Ventures plc</v>
      </c>
    </row>
    <row r="2434" spans="1:14" ht="15.75" x14ac:dyDescent="0.5">
      <c r="A2434" s="7"/>
      <c r="B2434" s="26"/>
      <c r="C2434" s="26"/>
      <c r="D2434" s="14">
        <v>14200.11</v>
      </c>
      <c r="E2434" s="13" t="s">
        <v>2305</v>
      </c>
      <c r="F2434" s="27">
        <v>45471</v>
      </c>
      <c r="G2434" s="27">
        <v>45224</v>
      </c>
      <c r="H2434" s="14">
        <v>1065834.07</v>
      </c>
      <c r="I2434" s="15">
        <v>1</v>
      </c>
      <c r="J2434" s="13" t="s">
        <v>304</v>
      </c>
      <c r="K2434" s="36">
        <f>D2434*VLOOKUP(L2434,Assumptions!$B$5:$C$11,2,FALSE)</f>
        <v>14200.11</v>
      </c>
      <c r="L2434" s="39" t="s">
        <v>4883</v>
      </c>
      <c r="M2434" s="46">
        <f>DATE(YEAR(F2434),MONTH(F2434),1)</f>
        <v>45444</v>
      </c>
      <c r="N2434" s="47" t="str">
        <f>IF(B2434="",N2433,B2434)</f>
        <v>Hadley Ventures plc</v>
      </c>
    </row>
    <row r="2435" spans="1:14" ht="15.75" x14ac:dyDescent="0.5">
      <c r="A2435" s="7"/>
      <c r="B2435" s="26"/>
      <c r="C2435" s="26"/>
      <c r="D2435" s="14">
        <v>17683.28</v>
      </c>
      <c r="E2435" s="13" t="s">
        <v>2306</v>
      </c>
      <c r="F2435" s="27">
        <v>45471</v>
      </c>
      <c r="G2435" s="27">
        <v>45224</v>
      </c>
      <c r="H2435" s="14">
        <v>1323371.5900000001</v>
      </c>
      <c r="I2435" s="15">
        <v>18</v>
      </c>
      <c r="J2435" s="13" t="s">
        <v>305</v>
      </c>
      <c r="K2435" s="36">
        <f>D2435*VLOOKUP(L2435,Assumptions!$B$5:$C$11,2,FALSE)</f>
        <v>17683.28</v>
      </c>
      <c r="L2435" s="39" t="s">
        <v>4883</v>
      </c>
      <c r="M2435" s="46">
        <f>DATE(YEAR(F2435),MONTH(F2435),1)</f>
        <v>45444</v>
      </c>
      <c r="N2435" s="47" t="str">
        <f>IF(B2435="",N2434,B2435)</f>
        <v>Hadley Ventures plc</v>
      </c>
    </row>
    <row r="2436" spans="1:14" ht="15.75" x14ac:dyDescent="0.5">
      <c r="A2436" s="7"/>
      <c r="B2436" s="26"/>
      <c r="C2436" s="26"/>
      <c r="D2436" s="14">
        <v>15849.23</v>
      </c>
      <c r="E2436" s="13" t="s">
        <v>2307</v>
      </c>
      <c r="F2436" s="27">
        <v>45471</v>
      </c>
      <c r="G2436" s="27">
        <v>45224</v>
      </c>
      <c r="H2436" s="14">
        <v>1115268.97</v>
      </c>
      <c r="I2436" s="15">
        <v>4</v>
      </c>
      <c r="J2436" s="13" t="s">
        <v>300</v>
      </c>
      <c r="K2436" s="36">
        <f>D2436*VLOOKUP(L2436,Assumptions!$B$5:$C$11,2,FALSE)</f>
        <v>15849.23</v>
      </c>
      <c r="L2436" s="39" t="s">
        <v>4883</v>
      </c>
      <c r="M2436" s="46">
        <f>DATE(YEAR(F2436),MONTH(F2436),1)</f>
        <v>45444</v>
      </c>
      <c r="N2436" s="47" t="str">
        <f>IF(B2436="",N2435,B2436)</f>
        <v>Hadley Ventures plc</v>
      </c>
    </row>
    <row r="2437" spans="1:14" ht="15.75" x14ac:dyDescent="0.5">
      <c r="A2437" s="7"/>
      <c r="B2437" s="26"/>
      <c r="C2437" s="26"/>
      <c r="D2437" s="14">
        <v>19321.45</v>
      </c>
      <c r="E2437" s="13" t="s">
        <v>2308</v>
      </c>
      <c r="F2437" s="27">
        <v>45471</v>
      </c>
      <c r="G2437" s="27">
        <v>45224</v>
      </c>
      <c r="H2437" s="14">
        <v>1195892.49</v>
      </c>
      <c r="I2437" s="15">
        <v>1</v>
      </c>
      <c r="J2437" s="13" t="s">
        <v>307</v>
      </c>
      <c r="K2437" s="36">
        <f>D2437*VLOOKUP(L2437,Assumptions!$B$5:$C$11,2,FALSE)</f>
        <v>19321.45</v>
      </c>
      <c r="L2437" s="39" t="s">
        <v>4883</v>
      </c>
      <c r="M2437" s="46">
        <f>DATE(YEAR(F2437),MONTH(F2437),1)</f>
        <v>45444</v>
      </c>
      <c r="N2437" s="47" t="str">
        <f>IF(B2437="",N2436,B2437)</f>
        <v>Hadley Ventures plc</v>
      </c>
    </row>
    <row r="2438" spans="1:14" ht="15.75" x14ac:dyDescent="0.5">
      <c r="A2438" s="7"/>
      <c r="B2438" s="26"/>
      <c r="C2438" s="26"/>
      <c r="D2438" s="14">
        <v>3959.51</v>
      </c>
      <c r="E2438" s="13" t="s">
        <v>2309</v>
      </c>
      <c r="F2438" s="27">
        <v>45418</v>
      </c>
      <c r="G2438" s="27">
        <v>45327</v>
      </c>
      <c r="H2438" s="14">
        <v>1073120.8500000001</v>
      </c>
      <c r="I2438" s="15">
        <v>1</v>
      </c>
      <c r="J2438" s="13" t="s">
        <v>300</v>
      </c>
      <c r="K2438" s="36">
        <f>D2438*VLOOKUP(L2438,Assumptions!$B$5:$C$11,2,FALSE)</f>
        <v>3959.51</v>
      </c>
      <c r="L2438" s="39" t="s">
        <v>4883</v>
      </c>
      <c r="M2438" s="46">
        <f>DATE(YEAR(F2438),MONTH(F2438),1)</f>
        <v>45413</v>
      </c>
      <c r="N2438" s="47" t="str">
        <f>IF(B2438="",N2437,B2438)</f>
        <v>Hadley Ventures plc</v>
      </c>
    </row>
    <row r="2439" spans="1:14" ht="15.75" x14ac:dyDescent="0.5">
      <c r="A2439" s="7"/>
      <c r="B2439" s="26"/>
      <c r="C2439" s="26"/>
      <c r="D2439" s="14">
        <v>25415.13</v>
      </c>
      <c r="E2439" s="13" t="s">
        <v>2310</v>
      </c>
      <c r="F2439" s="27">
        <v>45508</v>
      </c>
      <c r="G2439" s="27">
        <v>45407</v>
      </c>
      <c r="H2439" s="14">
        <v>1025334.17</v>
      </c>
      <c r="I2439" s="15">
        <v>17</v>
      </c>
      <c r="J2439" s="13" t="s">
        <v>305</v>
      </c>
      <c r="K2439" s="36">
        <f>D2439*VLOOKUP(L2439,Assumptions!$B$5:$C$11,2,FALSE)</f>
        <v>25415.13</v>
      </c>
      <c r="L2439" s="39" t="s">
        <v>4883</v>
      </c>
      <c r="M2439" s="46">
        <f>DATE(YEAR(F2439),MONTH(F2439),1)</f>
        <v>45505</v>
      </c>
      <c r="N2439" s="47" t="str">
        <f>IF(B2439="",N2438,B2439)</f>
        <v>Hadley Ventures plc</v>
      </c>
    </row>
    <row r="2440" spans="1:14" ht="15.75" x14ac:dyDescent="0.5">
      <c r="A2440" s="7"/>
      <c r="B2440" s="26"/>
      <c r="C2440" s="26"/>
      <c r="D2440" s="14">
        <v>19330.34</v>
      </c>
      <c r="E2440" s="13" t="s">
        <v>2311</v>
      </c>
      <c r="F2440" s="27">
        <v>45508</v>
      </c>
      <c r="G2440" s="27">
        <v>45407</v>
      </c>
      <c r="H2440" s="14">
        <v>1079675.6100000001</v>
      </c>
      <c r="I2440" s="15">
        <v>1</v>
      </c>
      <c r="J2440" s="13" t="s">
        <v>304</v>
      </c>
      <c r="K2440" s="36">
        <f>D2440*VLOOKUP(L2440,Assumptions!$B$5:$C$11,2,FALSE)</f>
        <v>19330.34</v>
      </c>
      <c r="L2440" s="39" t="s">
        <v>4883</v>
      </c>
      <c r="M2440" s="46">
        <f>DATE(YEAR(F2440),MONTH(F2440),1)</f>
        <v>45505</v>
      </c>
      <c r="N2440" s="47" t="str">
        <f>IF(B2440="",N2439,B2440)</f>
        <v>Hadley Ventures plc</v>
      </c>
    </row>
    <row r="2441" spans="1:14" ht="15.75" x14ac:dyDescent="0.5">
      <c r="A2441" s="7"/>
      <c r="B2441" s="26"/>
      <c r="C2441" s="26"/>
      <c r="D2441" s="14">
        <v>17129.38</v>
      </c>
      <c r="E2441" s="13" t="s">
        <v>2312</v>
      </c>
      <c r="F2441" s="27">
        <v>45508</v>
      </c>
      <c r="G2441" s="27">
        <v>45407</v>
      </c>
      <c r="H2441" s="14">
        <v>957832.64</v>
      </c>
      <c r="I2441" s="15">
        <v>1</v>
      </c>
      <c r="J2441" s="13" t="s">
        <v>348</v>
      </c>
      <c r="K2441" s="36">
        <f>D2441*VLOOKUP(L2441,Assumptions!$B$5:$C$11,2,FALSE)</f>
        <v>17129.38</v>
      </c>
      <c r="L2441" s="39" t="s">
        <v>4883</v>
      </c>
      <c r="M2441" s="46">
        <f>DATE(YEAR(F2441),MONTH(F2441),1)</f>
        <v>45505</v>
      </c>
      <c r="N2441" s="47" t="str">
        <f>IF(B2441="",N2440,B2441)</f>
        <v>Hadley Ventures plc</v>
      </c>
    </row>
    <row r="2442" spans="1:14" ht="15.75" x14ac:dyDescent="0.5">
      <c r="A2442" s="7"/>
      <c r="B2442" s="26"/>
      <c r="C2442" s="26"/>
      <c r="D2442" s="14">
        <v>27142.57</v>
      </c>
      <c r="E2442" s="13" t="s">
        <v>2313</v>
      </c>
      <c r="F2442" s="27">
        <v>45508</v>
      </c>
      <c r="G2442" s="27">
        <v>45407</v>
      </c>
      <c r="H2442" s="14">
        <v>815389.28</v>
      </c>
      <c r="I2442" s="15">
        <v>17</v>
      </c>
      <c r="J2442" s="13" t="s">
        <v>301</v>
      </c>
      <c r="K2442" s="36">
        <f>D2442*VLOOKUP(L2442,Assumptions!$B$5:$C$11,2,FALSE)</f>
        <v>27142.57</v>
      </c>
      <c r="L2442" s="39" t="s">
        <v>4883</v>
      </c>
      <c r="M2442" s="46">
        <f>DATE(YEAR(F2442),MONTH(F2442),1)</f>
        <v>45505</v>
      </c>
      <c r="N2442" s="47" t="str">
        <f>IF(B2442="",N2441,B2442)</f>
        <v>Hadley Ventures plc</v>
      </c>
    </row>
    <row r="2443" spans="1:14" ht="15.75" x14ac:dyDescent="0.5">
      <c r="A2443" s="7"/>
      <c r="B2443" s="26"/>
      <c r="C2443" s="26"/>
      <c r="D2443" s="14">
        <v>18005.28</v>
      </c>
      <c r="E2443" s="13" t="s">
        <v>2314</v>
      </c>
      <c r="F2443" s="27">
        <v>45508</v>
      </c>
      <c r="G2443" s="27">
        <v>45407</v>
      </c>
      <c r="H2443" s="14">
        <v>859646.26</v>
      </c>
      <c r="I2443" s="15">
        <v>5</v>
      </c>
      <c r="J2443" s="13" t="s">
        <v>300</v>
      </c>
      <c r="K2443" s="36">
        <f>D2443*VLOOKUP(L2443,Assumptions!$B$5:$C$11,2,FALSE)</f>
        <v>18005.28</v>
      </c>
      <c r="L2443" s="39" t="s">
        <v>4883</v>
      </c>
      <c r="M2443" s="46">
        <f>DATE(YEAR(F2443),MONTH(F2443),1)</f>
        <v>45505</v>
      </c>
      <c r="N2443" s="47" t="str">
        <f>IF(B2443="",N2442,B2443)</f>
        <v>Hadley Ventures plc</v>
      </c>
    </row>
    <row r="2444" spans="1:14" ht="15.75" x14ac:dyDescent="0.5">
      <c r="A2444" s="7"/>
      <c r="B2444" s="25" t="s">
        <v>159</v>
      </c>
      <c r="C2444" s="25"/>
      <c r="D2444" s="12">
        <v>2123.4899999999998</v>
      </c>
      <c r="E2444" s="13" t="s">
        <v>2315</v>
      </c>
      <c r="F2444" s="27">
        <v>44273</v>
      </c>
      <c r="G2444" s="27">
        <v>44154</v>
      </c>
      <c r="H2444" s="14">
        <v>160300.06</v>
      </c>
      <c r="I2444" s="15">
        <v>1</v>
      </c>
      <c r="J2444" s="13" t="s">
        <v>340</v>
      </c>
      <c r="K2444" s="36">
        <f>D2444*VLOOKUP(L2444,Assumptions!$B$5:$C$11,2,FALSE)</f>
        <v>72.835706999999985</v>
      </c>
      <c r="L2444" s="39" t="s">
        <v>4889</v>
      </c>
      <c r="M2444" s="46">
        <f>DATE(YEAR(F2444),MONTH(F2444),1)</f>
        <v>44256</v>
      </c>
      <c r="N2444" s="47" t="str">
        <f>IF(B2444="",N2443,B2444)</f>
        <v>Kilburn Group AG</v>
      </c>
    </row>
    <row r="2445" spans="1:14" ht="15.75" x14ac:dyDescent="0.5">
      <c r="A2445" s="7"/>
      <c r="B2445" s="26"/>
      <c r="C2445" s="26"/>
      <c r="D2445" s="12">
        <v>48079.18</v>
      </c>
      <c r="E2445" s="13" t="s">
        <v>2316</v>
      </c>
      <c r="F2445" s="27">
        <v>44358</v>
      </c>
      <c r="G2445" s="27">
        <v>44214</v>
      </c>
      <c r="H2445" s="14">
        <v>121842.48</v>
      </c>
      <c r="I2445" s="15">
        <v>6.5</v>
      </c>
      <c r="J2445" s="13" t="s">
        <v>300</v>
      </c>
      <c r="K2445" s="36">
        <f>D2445*VLOOKUP(L2445,Assumptions!$B$5:$C$11,2,FALSE)</f>
        <v>1649.1158739999998</v>
      </c>
      <c r="L2445" s="39" t="s">
        <v>4889</v>
      </c>
      <c r="M2445" s="46">
        <f>DATE(YEAR(F2445),MONTH(F2445),1)</f>
        <v>44348</v>
      </c>
      <c r="N2445" s="47" t="str">
        <f>IF(B2445="",N2444,B2445)</f>
        <v>Kilburn Group AG</v>
      </c>
    </row>
    <row r="2446" spans="1:14" ht="15.75" x14ac:dyDescent="0.5">
      <c r="A2446" s="7"/>
      <c r="B2446" s="26"/>
      <c r="C2446" s="26"/>
      <c r="D2446" s="12">
        <v>36038.239999999998</v>
      </c>
      <c r="E2446" s="13" t="s">
        <v>2317</v>
      </c>
      <c r="F2446" s="27">
        <v>44358</v>
      </c>
      <c r="G2446" s="27">
        <v>44214</v>
      </c>
      <c r="H2446" s="14">
        <v>191783.33</v>
      </c>
      <c r="I2446" s="15">
        <v>2</v>
      </c>
      <c r="J2446" s="13" t="s">
        <v>330</v>
      </c>
      <c r="K2446" s="36">
        <f>D2446*VLOOKUP(L2446,Assumptions!$B$5:$C$11,2,FALSE)</f>
        <v>1236.1116319999999</v>
      </c>
      <c r="L2446" s="39" t="s">
        <v>4889</v>
      </c>
      <c r="M2446" s="46">
        <f>DATE(YEAR(F2446),MONTH(F2446),1)</f>
        <v>44348</v>
      </c>
      <c r="N2446" s="47" t="str">
        <f>IF(B2446="",N2445,B2446)</f>
        <v>Kilburn Group AG</v>
      </c>
    </row>
    <row r="2447" spans="1:14" ht="15.75" x14ac:dyDescent="0.5">
      <c r="A2447" s="7"/>
      <c r="B2447" s="26"/>
      <c r="C2447" s="26"/>
      <c r="D2447" s="12">
        <v>45805.95</v>
      </c>
      <c r="E2447" s="13" t="s">
        <v>2316</v>
      </c>
      <c r="F2447" s="27">
        <v>44358</v>
      </c>
      <c r="G2447" s="27">
        <v>44214</v>
      </c>
      <c r="H2447" s="14">
        <v>189875.99</v>
      </c>
      <c r="I2447" s="15">
        <v>0.5</v>
      </c>
      <c r="J2447" s="13" t="s">
        <v>300</v>
      </c>
      <c r="K2447" s="36">
        <f>D2447*VLOOKUP(L2447,Assumptions!$B$5:$C$11,2,FALSE)</f>
        <v>1571.1440849999997</v>
      </c>
      <c r="L2447" s="39" t="s">
        <v>4889</v>
      </c>
      <c r="M2447" s="46">
        <f>DATE(YEAR(F2447),MONTH(F2447),1)</f>
        <v>44348</v>
      </c>
      <c r="N2447" s="47" t="str">
        <f>IF(B2447="",N2446,B2447)</f>
        <v>Kilburn Group AG</v>
      </c>
    </row>
    <row r="2448" spans="1:14" ht="15.75" x14ac:dyDescent="0.5">
      <c r="A2448" s="7"/>
      <c r="B2448" s="26"/>
      <c r="C2448" s="26"/>
      <c r="D2448" s="12">
        <v>30398.81</v>
      </c>
      <c r="E2448" s="13" t="s">
        <v>2318</v>
      </c>
      <c r="F2448" s="27">
        <v>44358</v>
      </c>
      <c r="G2448" s="27">
        <v>44214</v>
      </c>
      <c r="H2448" s="14">
        <v>200214.18</v>
      </c>
      <c r="I2448" s="15">
        <v>73</v>
      </c>
      <c r="J2448" s="13" t="s">
        <v>305</v>
      </c>
      <c r="K2448" s="36">
        <f>D2448*VLOOKUP(L2448,Assumptions!$B$5:$C$11,2,FALSE)</f>
        <v>1042.679183</v>
      </c>
      <c r="L2448" s="39" t="s">
        <v>4889</v>
      </c>
      <c r="M2448" s="46">
        <f>DATE(YEAR(F2448),MONTH(F2448),1)</f>
        <v>44348</v>
      </c>
      <c r="N2448" s="47" t="str">
        <f>IF(B2448="",N2447,B2448)</f>
        <v>Kilburn Group AG</v>
      </c>
    </row>
    <row r="2449" spans="1:14" ht="15.75" x14ac:dyDescent="0.5">
      <c r="A2449" s="7"/>
      <c r="B2449" s="26"/>
      <c r="C2449" s="26"/>
      <c r="D2449" s="12">
        <v>55639.48</v>
      </c>
      <c r="E2449" s="13" t="s">
        <v>2319</v>
      </c>
      <c r="F2449" s="27">
        <v>44525</v>
      </c>
      <c r="G2449" s="27">
        <v>44405</v>
      </c>
      <c r="H2449" s="14">
        <v>124601.98</v>
      </c>
      <c r="I2449" s="15">
        <v>6</v>
      </c>
      <c r="J2449" s="13" t="s">
        <v>300</v>
      </c>
      <c r="K2449" s="36">
        <f>D2449*VLOOKUP(L2449,Assumptions!$B$5:$C$11,2,FALSE)</f>
        <v>1908.434164</v>
      </c>
      <c r="L2449" s="39" t="s">
        <v>4889</v>
      </c>
      <c r="M2449" s="46">
        <f>DATE(YEAR(F2449),MONTH(F2449),1)</f>
        <v>44501</v>
      </c>
      <c r="N2449" s="47" t="str">
        <f>IF(B2449="",N2448,B2449)</f>
        <v>Kilburn Group AG</v>
      </c>
    </row>
    <row r="2450" spans="1:14" ht="15.75" x14ac:dyDescent="0.5">
      <c r="A2450" s="7"/>
      <c r="B2450" s="26"/>
      <c r="C2450" s="26"/>
      <c r="D2450" s="12">
        <v>58108.91</v>
      </c>
      <c r="E2450" s="13" t="s">
        <v>2320</v>
      </c>
      <c r="F2450" s="27">
        <v>44525</v>
      </c>
      <c r="G2450" s="27">
        <v>44405</v>
      </c>
      <c r="H2450" s="14">
        <v>126081.49</v>
      </c>
      <c r="I2450" s="15">
        <v>69</v>
      </c>
      <c r="J2450" s="13" t="s">
        <v>301</v>
      </c>
      <c r="K2450" s="36">
        <f>D2450*VLOOKUP(L2450,Assumptions!$B$5:$C$11,2,FALSE)</f>
        <v>1993.1356129999999</v>
      </c>
      <c r="L2450" s="39" t="s">
        <v>4889</v>
      </c>
      <c r="M2450" s="46">
        <f>DATE(YEAR(F2450),MONTH(F2450),1)</f>
        <v>44501</v>
      </c>
      <c r="N2450" s="47" t="str">
        <f>IF(B2450="",N2449,B2450)</f>
        <v>Kilburn Group AG</v>
      </c>
    </row>
    <row r="2451" spans="1:14" ht="15.75" x14ac:dyDescent="0.5">
      <c r="A2451" s="7"/>
      <c r="B2451" s="26"/>
      <c r="C2451" s="26"/>
      <c r="D2451" s="12">
        <v>60897.91</v>
      </c>
      <c r="E2451" s="13" t="s">
        <v>2321</v>
      </c>
      <c r="F2451" s="27">
        <v>44525</v>
      </c>
      <c r="G2451" s="27">
        <v>44405</v>
      </c>
      <c r="H2451" s="14">
        <v>169741.12</v>
      </c>
      <c r="I2451" s="15">
        <v>69</v>
      </c>
      <c r="J2451" s="13" t="s">
        <v>354</v>
      </c>
      <c r="K2451" s="36">
        <f>D2451*VLOOKUP(L2451,Assumptions!$B$5:$C$11,2,FALSE)</f>
        <v>2088.7983129999998</v>
      </c>
      <c r="L2451" s="39" t="s">
        <v>4889</v>
      </c>
      <c r="M2451" s="46">
        <f>DATE(YEAR(F2451),MONTH(F2451),1)</f>
        <v>44501</v>
      </c>
      <c r="N2451" s="47" t="str">
        <f>IF(B2451="",N2450,B2451)</f>
        <v>Kilburn Group AG</v>
      </c>
    </row>
    <row r="2452" spans="1:14" ht="15.75" x14ac:dyDescent="0.5">
      <c r="A2452" s="7"/>
      <c r="B2452" s="26"/>
      <c r="C2452" s="26"/>
      <c r="D2452" s="12">
        <v>57213.57</v>
      </c>
      <c r="E2452" s="13" t="s">
        <v>2322</v>
      </c>
      <c r="F2452" s="27">
        <v>44525</v>
      </c>
      <c r="G2452" s="27">
        <v>44405</v>
      </c>
      <c r="H2452" s="14">
        <v>145445.64000000001</v>
      </c>
      <c r="I2452" s="15">
        <v>69</v>
      </c>
      <c r="J2452" s="13" t="s">
        <v>319</v>
      </c>
      <c r="K2452" s="36">
        <f>D2452*VLOOKUP(L2452,Assumptions!$B$5:$C$11,2,FALSE)</f>
        <v>1962.4254509999998</v>
      </c>
      <c r="L2452" s="39" t="s">
        <v>4889</v>
      </c>
      <c r="M2452" s="46">
        <f>DATE(YEAR(F2452),MONTH(F2452),1)</f>
        <v>44501</v>
      </c>
      <c r="N2452" s="47" t="str">
        <f>IF(B2452="",N2451,B2452)</f>
        <v>Kilburn Group AG</v>
      </c>
    </row>
    <row r="2453" spans="1:14" ht="15.75" x14ac:dyDescent="0.5">
      <c r="A2453" s="7"/>
      <c r="B2453" s="26"/>
      <c r="C2453" s="26"/>
      <c r="D2453" s="12">
        <v>47004.63</v>
      </c>
      <c r="E2453" s="13" t="s">
        <v>2323</v>
      </c>
      <c r="F2453" s="27">
        <v>44525</v>
      </c>
      <c r="G2453" s="27">
        <v>44405</v>
      </c>
      <c r="H2453" s="14">
        <v>165712.59</v>
      </c>
      <c r="I2453" s="15">
        <v>69</v>
      </c>
      <c r="J2453" s="13" t="s">
        <v>320</v>
      </c>
      <c r="K2453" s="36">
        <f>D2453*VLOOKUP(L2453,Assumptions!$B$5:$C$11,2,FALSE)</f>
        <v>1612.2588089999997</v>
      </c>
      <c r="L2453" s="39" t="s">
        <v>4889</v>
      </c>
      <c r="M2453" s="46">
        <f>DATE(YEAR(F2453),MONTH(F2453),1)</f>
        <v>44501</v>
      </c>
      <c r="N2453" s="47" t="str">
        <f>IF(B2453="",N2452,B2453)</f>
        <v>Kilburn Group AG</v>
      </c>
    </row>
    <row r="2454" spans="1:14" ht="15.75" x14ac:dyDescent="0.5">
      <c r="A2454" s="7"/>
      <c r="B2454" s="26"/>
      <c r="C2454" s="26"/>
      <c r="D2454" s="12">
        <v>47771.89</v>
      </c>
      <c r="E2454" s="13" t="s">
        <v>2324</v>
      </c>
      <c r="F2454" s="27">
        <v>44525</v>
      </c>
      <c r="G2454" s="27">
        <v>44405</v>
      </c>
      <c r="H2454" s="14">
        <v>154867.07999999999</v>
      </c>
      <c r="I2454" s="15">
        <v>69</v>
      </c>
      <c r="J2454" s="13" t="s">
        <v>322</v>
      </c>
      <c r="K2454" s="36">
        <f>D2454*VLOOKUP(L2454,Assumptions!$B$5:$C$11,2,FALSE)</f>
        <v>1638.5758269999999</v>
      </c>
      <c r="L2454" s="39" t="s">
        <v>4889</v>
      </c>
      <c r="M2454" s="46">
        <f>DATE(YEAR(F2454),MONTH(F2454),1)</f>
        <v>44501</v>
      </c>
      <c r="N2454" s="47" t="str">
        <f>IF(B2454="",N2453,B2454)</f>
        <v>Kilburn Group AG</v>
      </c>
    </row>
    <row r="2455" spans="1:14" ht="15.75" x14ac:dyDescent="0.5">
      <c r="A2455" s="7"/>
      <c r="B2455" s="26"/>
      <c r="C2455" s="26"/>
      <c r="D2455" s="12">
        <v>65553.31</v>
      </c>
      <c r="E2455" s="13" t="s">
        <v>2325</v>
      </c>
      <c r="F2455" s="27">
        <v>44525</v>
      </c>
      <c r="G2455" s="27">
        <v>44405</v>
      </c>
      <c r="H2455" s="14">
        <v>157725.92000000001</v>
      </c>
      <c r="I2455" s="15">
        <v>69</v>
      </c>
      <c r="J2455" s="13" t="s">
        <v>328</v>
      </c>
      <c r="K2455" s="36">
        <f>D2455*VLOOKUP(L2455,Assumptions!$B$5:$C$11,2,FALSE)</f>
        <v>2248.4785329999995</v>
      </c>
      <c r="L2455" s="39" t="s">
        <v>4889</v>
      </c>
      <c r="M2455" s="46">
        <f>DATE(YEAR(F2455),MONTH(F2455),1)</f>
        <v>44501</v>
      </c>
      <c r="N2455" s="47" t="str">
        <f>IF(B2455="",N2454,B2455)</f>
        <v>Kilburn Group AG</v>
      </c>
    </row>
    <row r="2456" spans="1:14" ht="15.75" x14ac:dyDescent="0.5">
      <c r="A2456" s="7"/>
      <c r="B2456" s="26"/>
      <c r="C2456" s="26"/>
      <c r="D2456" s="12">
        <v>41075.03</v>
      </c>
      <c r="E2456" s="13" t="s">
        <v>2326</v>
      </c>
      <c r="F2456" s="27">
        <v>44525</v>
      </c>
      <c r="G2456" s="27">
        <v>44405</v>
      </c>
      <c r="H2456" s="14">
        <v>165190.81</v>
      </c>
      <c r="I2456" s="15">
        <v>69</v>
      </c>
      <c r="J2456" s="13" t="s">
        <v>334</v>
      </c>
      <c r="K2456" s="36">
        <f>D2456*VLOOKUP(L2456,Assumptions!$B$5:$C$11,2,FALSE)</f>
        <v>1408.8735289999997</v>
      </c>
      <c r="L2456" s="39" t="s">
        <v>4889</v>
      </c>
      <c r="M2456" s="46">
        <f>DATE(YEAR(F2456),MONTH(F2456),1)</f>
        <v>44501</v>
      </c>
      <c r="N2456" s="47" t="str">
        <f>IF(B2456="",N2455,B2456)</f>
        <v>Kilburn Group AG</v>
      </c>
    </row>
    <row r="2457" spans="1:14" ht="15.75" x14ac:dyDescent="0.5">
      <c r="A2457" s="7"/>
      <c r="B2457" s="26"/>
      <c r="C2457" s="26"/>
      <c r="D2457" s="12">
        <v>47565.35</v>
      </c>
      <c r="E2457" s="13" t="s">
        <v>2327</v>
      </c>
      <c r="F2457" s="27">
        <v>44525</v>
      </c>
      <c r="G2457" s="27">
        <v>44405</v>
      </c>
      <c r="H2457" s="14">
        <v>152341.32999999999</v>
      </c>
      <c r="I2457" s="15">
        <v>69</v>
      </c>
      <c r="J2457" s="13" t="s">
        <v>335</v>
      </c>
      <c r="K2457" s="36">
        <f>D2457*VLOOKUP(L2457,Assumptions!$B$5:$C$11,2,FALSE)</f>
        <v>1631.4915049999997</v>
      </c>
      <c r="L2457" s="39" t="s">
        <v>4889</v>
      </c>
      <c r="M2457" s="46">
        <f>DATE(YEAR(F2457),MONTH(F2457),1)</f>
        <v>44501</v>
      </c>
      <c r="N2457" s="47" t="str">
        <f>IF(B2457="",N2456,B2457)</f>
        <v>Kilburn Group AG</v>
      </c>
    </row>
    <row r="2458" spans="1:14" ht="15.75" x14ac:dyDescent="0.5">
      <c r="A2458" s="7"/>
      <c r="B2458" s="26"/>
      <c r="C2458" s="26"/>
      <c r="D2458" s="12">
        <v>51924.94</v>
      </c>
      <c r="E2458" s="13" t="s">
        <v>2328</v>
      </c>
      <c r="F2458" s="27">
        <v>44525</v>
      </c>
      <c r="G2458" s="27">
        <v>44405</v>
      </c>
      <c r="H2458" s="14">
        <v>198104.71</v>
      </c>
      <c r="I2458" s="15">
        <v>69</v>
      </c>
      <c r="J2458" s="13" t="s">
        <v>336</v>
      </c>
      <c r="K2458" s="36">
        <f>D2458*VLOOKUP(L2458,Assumptions!$B$5:$C$11,2,FALSE)</f>
        <v>1781.0254419999999</v>
      </c>
      <c r="L2458" s="39" t="s">
        <v>4889</v>
      </c>
      <c r="M2458" s="46">
        <f>DATE(YEAR(F2458),MONTH(F2458),1)</f>
        <v>44501</v>
      </c>
      <c r="N2458" s="47" t="str">
        <f>IF(B2458="",N2457,B2458)</f>
        <v>Kilburn Group AG</v>
      </c>
    </row>
    <row r="2459" spans="1:14" ht="15.75" x14ac:dyDescent="0.5">
      <c r="A2459" s="7"/>
      <c r="B2459" s="26"/>
      <c r="C2459" s="26"/>
      <c r="D2459" s="12">
        <v>59797.26</v>
      </c>
      <c r="E2459" s="13" t="s">
        <v>2329</v>
      </c>
      <c r="F2459" s="27">
        <v>44525</v>
      </c>
      <c r="G2459" s="27">
        <v>44405</v>
      </c>
      <c r="H2459" s="14">
        <v>171909.13</v>
      </c>
      <c r="I2459" s="15">
        <v>69</v>
      </c>
      <c r="J2459" s="13" t="s">
        <v>333</v>
      </c>
      <c r="K2459" s="36">
        <f>D2459*VLOOKUP(L2459,Assumptions!$B$5:$C$11,2,FALSE)</f>
        <v>2051.046018</v>
      </c>
      <c r="L2459" s="39" t="s">
        <v>4889</v>
      </c>
      <c r="M2459" s="46">
        <f>DATE(YEAR(F2459),MONTH(F2459),1)</f>
        <v>44501</v>
      </c>
      <c r="N2459" s="47" t="str">
        <f>IF(B2459="",N2458,B2459)</f>
        <v>Kilburn Group AG</v>
      </c>
    </row>
    <row r="2460" spans="1:14" ht="15.75" x14ac:dyDescent="0.5">
      <c r="A2460" s="7"/>
      <c r="B2460" s="26"/>
      <c r="C2460" s="26"/>
      <c r="D2460" s="12">
        <v>49078.38</v>
      </c>
      <c r="E2460" s="13" t="s">
        <v>2330</v>
      </c>
      <c r="F2460" s="27">
        <v>44525</v>
      </c>
      <c r="G2460" s="27">
        <v>44405</v>
      </c>
      <c r="H2460" s="14">
        <v>183394.86</v>
      </c>
      <c r="I2460" s="15">
        <v>6</v>
      </c>
      <c r="J2460" s="13" t="s">
        <v>330</v>
      </c>
      <c r="K2460" s="36">
        <f>D2460*VLOOKUP(L2460,Assumptions!$B$5:$C$11,2,FALSE)</f>
        <v>1683.3884339999997</v>
      </c>
      <c r="L2460" s="39" t="s">
        <v>4889</v>
      </c>
      <c r="M2460" s="46">
        <f>DATE(YEAR(F2460),MONTH(F2460),1)</f>
        <v>44501</v>
      </c>
      <c r="N2460" s="47" t="str">
        <f>IF(B2460="",N2459,B2460)</f>
        <v>Kilburn Group AG</v>
      </c>
    </row>
    <row r="2461" spans="1:14" ht="15.75" x14ac:dyDescent="0.5">
      <c r="A2461" s="7"/>
      <c r="B2461" s="26"/>
      <c r="C2461" s="26"/>
      <c r="D2461" s="12">
        <v>47714.58</v>
      </c>
      <c r="E2461" s="13" t="s">
        <v>2331</v>
      </c>
      <c r="F2461" s="27">
        <v>44525</v>
      </c>
      <c r="G2461" s="27">
        <v>44405</v>
      </c>
      <c r="H2461" s="14">
        <v>134719.73000000001</v>
      </c>
      <c r="I2461" s="15">
        <v>1</v>
      </c>
      <c r="J2461" s="13" t="s">
        <v>304</v>
      </c>
      <c r="K2461" s="36">
        <f>D2461*VLOOKUP(L2461,Assumptions!$B$5:$C$11,2,FALSE)</f>
        <v>1636.6100939999999</v>
      </c>
      <c r="L2461" s="39" t="s">
        <v>4889</v>
      </c>
      <c r="M2461" s="46">
        <f>DATE(YEAR(F2461),MONTH(F2461),1)</f>
        <v>44501</v>
      </c>
      <c r="N2461" s="47" t="str">
        <f>IF(B2461="",N2460,B2461)</f>
        <v>Kilburn Group AG</v>
      </c>
    </row>
    <row r="2462" spans="1:14" ht="15.75" x14ac:dyDescent="0.5">
      <c r="A2462" s="7"/>
      <c r="B2462" s="26"/>
      <c r="C2462" s="26"/>
      <c r="D2462" s="12">
        <v>51256.03</v>
      </c>
      <c r="E2462" s="13" t="s">
        <v>2332</v>
      </c>
      <c r="F2462" s="27">
        <v>44722</v>
      </c>
      <c r="G2462" s="27">
        <v>44593</v>
      </c>
      <c r="H2462" s="14">
        <v>192800.12</v>
      </c>
      <c r="I2462" s="15">
        <v>6.5</v>
      </c>
      <c r="J2462" s="13" t="s">
        <v>300</v>
      </c>
      <c r="K2462" s="36">
        <f>D2462*VLOOKUP(L2462,Assumptions!$B$5:$C$11,2,FALSE)</f>
        <v>1758.0818289999997</v>
      </c>
      <c r="L2462" s="39" t="s">
        <v>4889</v>
      </c>
      <c r="M2462" s="46">
        <f>DATE(YEAR(F2462),MONTH(F2462),1)</f>
        <v>44713</v>
      </c>
      <c r="N2462" s="47" t="str">
        <f>IF(B2462="",N2461,B2462)</f>
        <v>Kilburn Group AG</v>
      </c>
    </row>
    <row r="2463" spans="1:14" ht="15.75" x14ac:dyDescent="0.5">
      <c r="A2463" s="7"/>
      <c r="B2463" s="26"/>
      <c r="C2463" s="26"/>
      <c r="D2463" s="12">
        <v>35024.480000000003</v>
      </c>
      <c r="E2463" s="13" t="s">
        <v>2333</v>
      </c>
      <c r="F2463" s="27">
        <v>44722</v>
      </c>
      <c r="G2463" s="27">
        <v>44593</v>
      </c>
      <c r="H2463" s="14">
        <v>176848.59</v>
      </c>
      <c r="I2463" s="15">
        <v>2</v>
      </c>
      <c r="J2463" s="13" t="s">
        <v>330</v>
      </c>
      <c r="K2463" s="36">
        <f>D2463*VLOOKUP(L2463,Assumptions!$B$5:$C$11,2,FALSE)</f>
        <v>1201.3396640000001</v>
      </c>
      <c r="L2463" s="39" t="s">
        <v>4889</v>
      </c>
      <c r="M2463" s="46">
        <f>DATE(YEAR(F2463),MONTH(F2463),1)</f>
        <v>44713</v>
      </c>
      <c r="N2463" s="47" t="str">
        <f>IF(B2463="",N2462,B2463)</f>
        <v>Kilburn Group AG</v>
      </c>
    </row>
    <row r="2464" spans="1:14" ht="15.75" x14ac:dyDescent="0.5">
      <c r="A2464" s="7"/>
      <c r="B2464" s="26"/>
      <c r="C2464" s="26"/>
      <c r="D2464" s="12">
        <v>34660.269999999997</v>
      </c>
      <c r="E2464" s="13" t="s">
        <v>2334</v>
      </c>
      <c r="F2464" s="27">
        <v>44722</v>
      </c>
      <c r="G2464" s="27">
        <v>44593</v>
      </c>
      <c r="H2464" s="14">
        <v>159248.95000000001</v>
      </c>
      <c r="I2464" s="15">
        <v>91</v>
      </c>
      <c r="J2464" s="13" t="s">
        <v>354</v>
      </c>
      <c r="K2464" s="36">
        <f>D2464*VLOOKUP(L2464,Assumptions!$B$5:$C$11,2,FALSE)</f>
        <v>1188.8472609999999</v>
      </c>
      <c r="L2464" s="39" t="s">
        <v>4889</v>
      </c>
      <c r="M2464" s="46">
        <f>DATE(YEAR(F2464),MONTH(F2464),1)</f>
        <v>44713</v>
      </c>
      <c r="N2464" s="47" t="str">
        <f>IF(B2464="",N2463,B2464)</f>
        <v>Kilburn Group AG</v>
      </c>
    </row>
    <row r="2465" spans="1:14" ht="15.75" x14ac:dyDescent="0.5">
      <c r="A2465" s="7"/>
      <c r="B2465" s="26"/>
      <c r="C2465" s="26"/>
      <c r="D2465" s="12">
        <v>46190.46</v>
      </c>
      <c r="E2465" s="13" t="s">
        <v>2334</v>
      </c>
      <c r="F2465" s="27">
        <v>44722</v>
      </c>
      <c r="G2465" s="27">
        <v>44593</v>
      </c>
      <c r="H2465" s="14">
        <v>146780.38</v>
      </c>
      <c r="I2465" s="15">
        <v>10</v>
      </c>
      <c r="J2465" s="13" t="s">
        <v>354</v>
      </c>
      <c r="K2465" s="36">
        <f>D2465*VLOOKUP(L2465,Assumptions!$B$5:$C$11,2,FALSE)</f>
        <v>1584.3327779999997</v>
      </c>
      <c r="L2465" s="39" t="s">
        <v>4889</v>
      </c>
      <c r="M2465" s="46">
        <f>DATE(YEAR(F2465),MONTH(F2465),1)</f>
        <v>44713</v>
      </c>
      <c r="N2465" s="47" t="str">
        <f>IF(B2465="",N2464,B2465)</f>
        <v>Kilburn Group AG</v>
      </c>
    </row>
    <row r="2466" spans="1:14" ht="15.75" x14ac:dyDescent="0.5">
      <c r="A2466" s="7"/>
      <c r="B2466" s="26"/>
      <c r="C2466" s="26"/>
      <c r="D2466" s="14">
        <v>1863.18</v>
      </c>
      <c r="E2466" s="13" t="s">
        <v>2335</v>
      </c>
      <c r="F2466" s="27">
        <v>45082</v>
      </c>
      <c r="G2466" s="27">
        <v>45063</v>
      </c>
      <c r="H2466" s="14">
        <v>132924.93</v>
      </c>
      <c r="I2466" s="15">
        <v>1</v>
      </c>
      <c r="J2466" s="13" t="s">
        <v>304</v>
      </c>
      <c r="K2466" s="36">
        <f>D2466*VLOOKUP(L2466,Assumptions!$B$5:$C$11,2,FALSE)</f>
        <v>1863.18</v>
      </c>
      <c r="L2466" s="39" t="s">
        <v>4883</v>
      </c>
      <c r="M2466" s="46">
        <f>DATE(YEAR(F2466),MONTH(F2466),1)</f>
        <v>45078</v>
      </c>
      <c r="N2466" s="47" t="str">
        <f>IF(B2466="",N2465,B2466)</f>
        <v>Kilburn Group AG</v>
      </c>
    </row>
    <row r="2467" spans="1:14" ht="15.75" x14ac:dyDescent="0.5">
      <c r="A2467" s="7"/>
      <c r="B2467" s="26"/>
      <c r="C2467" s="26"/>
      <c r="D2467" s="14">
        <v>1530.27</v>
      </c>
      <c r="E2467" s="13" t="s">
        <v>2336</v>
      </c>
      <c r="F2467" s="27">
        <v>45082</v>
      </c>
      <c r="G2467" s="27">
        <v>45063</v>
      </c>
      <c r="H2467" s="14">
        <v>118826.31</v>
      </c>
      <c r="I2467" s="15">
        <v>8</v>
      </c>
      <c r="J2467" s="13" t="s">
        <v>305</v>
      </c>
      <c r="K2467" s="36">
        <f>D2467*VLOOKUP(L2467,Assumptions!$B$5:$C$11,2,FALSE)</f>
        <v>1530.27</v>
      </c>
      <c r="L2467" s="39" t="s">
        <v>4883</v>
      </c>
      <c r="M2467" s="46">
        <f>DATE(YEAR(F2467),MONTH(F2467),1)</f>
        <v>45078</v>
      </c>
      <c r="N2467" s="47" t="str">
        <f>IF(B2467="",N2466,B2467)</f>
        <v>Kilburn Group AG</v>
      </c>
    </row>
    <row r="2468" spans="1:14" ht="15.75" x14ac:dyDescent="0.5">
      <c r="A2468" s="7"/>
      <c r="B2468" s="25" t="s">
        <v>160</v>
      </c>
      <c r="C2468" s="25"/>
      <c r="D2468" s="14">
        <v>15394.83</v>
      </c>
      <c r="E2468" s="13" t="s">
        <v>2337</v>
      </c>
      <c r="F2468" s="27">
        <v>45051</v>
      </c>
      <c r="G2468" s="27">
        <v>44957</v>
      </c>
      <c r="H2468" s="14">
        <v>16021.89</v>
      </c>
      <c r="I2468" s="15">
        <v>2</v>
      </c>
      <c r="J2468" s="13" t="s">
        <v>300</v>
      </c>
      <c r="K2468" s="36">
        <f>D2468*VLOOKUP(L2468,Assumptions!$B$5:$C$11,2,FALSE)</f>
        <v>15394.83</v>
      </c>
      <c r="L2468" s="39" t="s">
        <v>4883</v>
      </c>
      <c r="M2468" s="46">
        <f>DATE(YEAR(F2468),MONTH(F2468),1)</f>
        <v>45047</v>
      </c>
      <c r="N2468" s="47" t="str">
        <f>IF(B2468="",N2467,B2468)</f>
        <v>Orwell Group plc</v>
      </c>
    </row>
    <row r="2469" spans="1:14" ht="15.75" x14ac:dyDescent="0.5">
      <c r="A2469" s="7"/>
      <c r="B2469" s="26"/>
      <c r="C2469" s="26"/>
      <c r="D2469" s="14">
        <v>11313.01</v>
      </c>
      <c r="E2469" s="13" t="s">
        <v>2337</v>
      </c>
      <c r="F2469" s="27">
        <v>45051</v>
      </c>
      <c r="G2469" s="27">
        <v>44957</v>
      </c>
      <c r="H2469" s="14">
        <v>14157.77</v>
      </c>
      <c r="I2469" s="15">
        <v>1</v>
      </c>
      <c r="J2469" s="13" t="s">
        <v>300</v>
      </c>
      <c r="K2469" s="36">
        <f>D2469*VLOOKUP(L2469,Assumptions!$B$5:$C$11,2,FALSE)</f>
        <v>11313.01</v>
      </c>
      <c r="L2469" s="39" t="s">
        <v>4883</v>
      </c>
      <c r="M2469" s="46">
        <f>DATE(YEAR(F2469),MONTH(F2469),1)</f>
        <v>45047</v>
      </c>
      <c r="N2469" s="47" t="str">
        <f>IF(B2469="",N2468,B2469)</f>
        <v>Orwell Group plc</v>
      </c>
    </row>
    <row r="2470" spans="1:14" ht="15.75" x14ac:dyDescent="0.5">
      <c r="A2470" s="7"/>
      <c r="B2470" s="26"/>
      <c r="C2470" s="26"/>
      <c r="D2470" s="14">
        <v>12387.73</v>
      </c>
      <c r="E2470" s="13" t="s">
        <v>2338</v>
      </c>
      <c r="F2470" s="27">
        <v>45051</v>
      </c>
      <c r="G2470" s="27">
        <v>44957</v>
      </c>
      <c r="H2470" s="14">
        <v>16342.16</v>
      </c>
      <c r="I2470" s="15">
        <v>12</v>
      </c>
      <c r="J2470" s="13" t="s">
        <v>325</v>
      </c>
      <c r="K2470" s="36">
        <f>D2470*VLOOKUP(L2470,Assumptions!$B$5:$C$11,2,FALSE)</f>
        <v>12387.73</v>
      </c>
      <c r="L2470" s="39" t="s">
        <v>4883</v>
      </c>
      <c r="M2470" s="46">
        <f>DATE(YEAR(F2470),MONTH(F2470),1)</f>
        <v>45047</v>
      </c>
      <c r="N2470" s="47" t="str">
        <f>IF(B2470="",N2469,B2470)</f>
        <v>Orwell Group plc</v>
      </c>
    </row>
    <row r="2471" spans="1:14" ht="15.75" x14ac:dyDescent="0.5">
      <c r="A2471" s="7"/>
      <c r="B2471" s="26"/>
      <c r="C2471" s="26"/>
      <c r="D2471" s="14">
        <v>10524.81</v>
      </c>
      <c r="E2471" s="13" t="s">
        <v>2339</v>
      </c>
      <c r="F2471" s="27">
        <v>45051</v>
      </c>
      <c r="G2471" s="27">
        <v>44957</v>
      </c>
      <c r="H2471" s="14">
        <v>13035.66</v>
      </c>
      <c r="I2471" s="15">
        <v>1</v>
      </c>
      <c r="J2471" s="13" t="s">
        <v>309</v>
      </c>
      <c r="K2471" s="36">
        <f>D2471*VLOOKUP(L2471,Assumptions!$B$5:$C$11,2,FALSE)</f>
        <v>10524.81</v>
      </c>
      <c r="L2471" s="39" t="s">
        <v>4883</v>
      </c>
      <c r="M2471" s="46">
        <f>DATE(YEAR(F2471),MONTH(F2471),1)</f>
        <v>45047</v>
      </c>
      <c r="N2471" s="47" t="str">
        <f>IF(B2471="",N2470,B2471)</f>
        <v>Orwell Group plc</v>
      </c>
    </row>
    <row r="2472" spans="1:14" ht="15.75" x14ac:dyDescent="0.5">
      <c r="A2472" s="7"/>
      <c r="B2472" s="26"/>
      <c r="C2472" s="26"/>
      <c r="D2472" s="14">
        <v>14357.45</v>
      </c>
      <c r="E2472" s="13" t="s">
        <v>2340</v>
      </c>
      <c r="F2472" s="27">
        <v>45051</v>
      </c>
      <c r="G2472" s="27">
        <v>44957</v>
      </c>
      <c r="H2472" s="14">
        <v>11507.62</v>
      </c>
      <c r="I2472" s="15">
        <v>1</v>
      </c>
      <c r="J2472" s="13" t="s">
        <v>318</v>
      </c>
      <c r="K2472" s="36">
        <f>D2472*VLOOKUP(L2472,Assumptions!$B$5:$C$11,2,FALSE)</f>
        <v>14357.45</v>
      </c>
      <c r="L2472" s="39" t="s">
        <v>4883</v>
      </c>
      <c r="M2472" s="46">
        <f>DATE(YEAR(F2472),MONTH(F2472),1)</f>
        <v>45047</v>
      </c>
      <c r="N2472" s="47" t="str">
        <f>IF(B2472="",N2471,B2472)</f>
        <v>Orwell Group plc</v>
      </c>
    </row>
    <row r="2473" spans="1:14" ht="15.75" x14ac:dyDescent="0.5">
      <c r="A2473" s="7"/>
      <c r="B2473" s="26"/>
      <c r="C2473" s="26"/>
      <c r="D2473" s="14">
        <v>15354.7</v>
      </c>
      <c r="E2473" s="13" t="s">
        <v>2341</v>
      </c>
      <c r="F2473" s="27">
        <v>45051</v>
      </c>
      <c r="G2473" s="27">
        <v>44957</v>
      </c>
      <c r="H2473" s="14">
        <v>13435.17</v>
      </c>
      <c r="I2473" s="15">
        <v>1</v>
      </c>
      <c r="J2473" s="13" t="s">
        <v>311</v>
      </c>
      <c r="K2473" s="36">
        <f>D2473*VLOOKUP(L2473,Assumptions!$B$5:$C$11,2,FALSE)</f>
        <v>15354.7</v>
      </c>
      <c r="L2473" s="39" t="s">
        <v>4883</v>
      </c>
      <c r="M2473" s="46">
        <f>DATE(YEAR(F2473),MONTH(F2473),1)</f>
        <v>45047</v>
      </c>
      <c r="N2473" s="47" t="str">
        <f>IF(B2473="",N2472,B2473)</f>
        <v>Orwell Group plc</v>
      </c>
    </row>
    <row r="2474" spans="1:14" ht="15.75" x14ac:dyDescent="0.5">
      <c r="A2474" s="7"/>
      <c r="B2474" s="26"/>
      <c r="C2474" s="26"/>
      <c r="D2474" s="14">
        <v>1694.24</v>
      </c>
      <c r="E2474" s="13" t="s">
        <v>2342</v>
      </c>
      <c r="F2474" s="27">
        <v>45040</v>
      </c>
      <c r="G2474" s="27">
        <v>45012</v>
      </c>
      <c r="H2474" s="14">
        <v>11013.24</v>
      </c>
      <c r="I2474" s="15">
        <v>1</v>
      </c>
      <c r="J2474" s="13" t="s">
        <v>300</v>
      </c>
      <c r="K2474" s="36">
        <f>D2474*VLOOKUP(L2474,Assumptions!$B$5:$C$11,2,FALSE)</f>
        <v>1694.24</v>
      </c>
      <c r="L2474" s="39" t="s">
        <v>4883</v>
      </c>
      <c r="M2474" s="46">
        <f>DATE(YEAR(F2474),MONTH(F2474),1)</f>
        <v>45017</v>
      </c>
      <c r="N2474" s="47" t="str">
        <f>IF(B2474="",N2473,B2474)</f>
        <v>Orwell Group plc</v>
      </c>
    </row>
    <row r="2475" spans="1:14" ht="15.75" x14ac:dyDescent="0.5">
      <c r="A2475" s="7"/>
      <c r="B2475" s="25" t="s">
        <v>161</v>
      </c>
      <c r="C2475" s="25"/>
      <c r="D2475" s="14">
        <v>322.8</v>
      </c>
      <c r="E2475" s="13" t="s">
        <v>2343</v>
      </c>
      <c r="F2475" s="27">
        <v>45688</v>
      </c>
      <c r="G2475" s="27">
        <v>45567</v>
      </c>
      <c r="H2475" s="14">
        <v>0</v>
      </c>
      <c r="I2475" s="15">
        <v>1</v>
      </c>
      <c r="J2475" s="13" t="s">
        <v>301</v>
      </c>
      <c r="K2475" s="36">
        <f>D2475*VLOOKUP(L2475,Assumptions!$B$5:$C$11,2,FALSE)</f>
        <v>322.8</v>
      </c>
      <c r="L2475" s="39" t="s">
        <v>4883</v>
      </c>
      <c r="M2475" s="46">
        <f>DATE(YEAR(F2475),MONTH(F2475),1)</f>
        <v>45658</v>
      </c>
      <c r="N2475" s="47" t="str">
        <f>IF(B2475="",N2474,B2475)</f>
        <v>Granite Advisors</v>
      </c>
    </row>
    <row r="2476" spans="1:14" ht="15.75" x14ac:dyDescent="0.5">
      <c r="A2476" s="7"/>
      <c r="B2476" s="26"/>
      <c r="C2476" s="26"/>
      <c r="D2476" s="14">
        <v>498.19</v>
      </c>
      <c r="E2476" s="13" t="s">
        <v>2344</v>
      </c>
      <c r="F2476" s="27">
        <v>45596</v>
      </c>
      <c r="G2476" s="27">
        <v>45586</v>
      </c>
      <c r="H2476" s="14">
        <v>0</v>
      </c>
      <c r="I2476" s="15">
        <v>1</v>
      </c>
      <c r="J2476" s="13" t="s">
        <v>353</v>
      </c>
      <c r="K2476" s="36">
        <f>D2476*VLOOKUP(L2476,Assumptions!$B$5:$C$11,2,FALSE)</f>
        <v>498.19</v>
      </c>
      <c r="L2476" s="39" t="s">
        <v>4883</v>
      </c>
      <c r="M2476" s="46">
        <f>DATE(YEAR(F2476),MONTH(F2476),1)</f>
        <v>45566</v>
      </c>
      <c r="N2476" s="47" t="str">
        <f>IF(B2476="",N2475,B2476)</f>
        <v>Granite Advisors</v>
      </c>
    </row>
    <row r="2477" spans="1:14" ht="15.75" x14ac:dyDescent="0.5">
      <c r="A2477" s="7"/>
      <c r="B2477" s="25" t="s">
        <v>162</v>
      </c>
      <c r="C2477" s="25"/>
      <c r="D2477" s="14">
        <v>18517.84</v>
      </c>
      <c r="E2477" s="13" t="s">
        <v>2345</v>
      </c>
      <c r="F2477" s="27">
        <v>45128</v>
      </c>
      <c r="G2477" s="27">
        <v>45064</v>
      </c>
      <c r="H2477" s="14">
        <v>18323.46</v>
      </c>
      <c r="I2477" s="15">
        <v>5</v>
      </c>
      <c r="J2477" s="13" t="s">
        <v>300</v>
      </c>
      <c r="K2477" s="36">
        <f>D2477*VLOOKUP(L2477,Assumptions!$B$5:$C$11,2,FALSE)</f>
        <v>18517.84</v>
      </c>
      <c r="L2477" s="39" t="s">
        <v>4883</v>
      </c>
      <c r="M2477" s="46">
        <f>DATE(YEAR(F2477),MONTH(F2477),1)</f>
        <v>45108</v>
      </c>
      <c r="N2477" s="47" t="str">
        <f>IF(B2477="",N2476,B2477)</f>
        <v>Quinnell Financial Inc</v>
      </c>
    </row>
    <row r="2478" spans="1:14" ht="15.75" x14ac:dyDescent="0.5">
      <c r="A2478" s="7"/>
      <c r="B2478" s="26"/>
      <c r="C2478" s="26"/>
      <c r="D2478" s="14">
        <v>29358.74</v>
      </c>
      <c r="E2478" s="13" t="s">
        <v>2346</v>
      </c>
      <c r="F2478" s="27">
        <v>45128</v>
      </c>
      <c r="G2478" s="27">
        <v>45064</v>
      </c>
      <c r="H2478" s="14">
        <v>24529.96</v>
      </c>
      <c r="I2478" s="15">
        <v>40</v>
      </c>
      <c r="J2478" s="13" t="s">
        <v>316</v>
      </c>
      <c r="K2478" s="36">
        <f>D2478*VLOOKUP(L2478,Assumptions!$B$5:$C$11,2,FALSE)</f>
        <v>29358.74</v>
      </c>
      <c r="L2478" s="39" t="s">
        <v>4883</v>
      </c>
      <c r="M2478" s="46">
        <f>DATE(YEAR(F2478),MONTH(F2478),1)</f>
        <v>45108</v>
      </c>
      <c r="N2478" s="47" t="str">
        <f>IF(B2478="",N2477,B2478)</f>
        <v>Quinnell Financial Inc</v>
      </c>
    </row>
    <row r="2479" spans="1:14" ht="15.75" x14ac:dyDescent="0.5">
      <c r="A2479" s="7"/>
      <c r="B2479" s="26"/>
      <c r="C2479" s="26"/>
      <c r="D2479" s="14">
        <v>29539.61</v>
      </c>
      <c r="E2479" s="13" t="s">
        <v>2347</v>
      </c>
      <c r="F2479" s="27">
        <v>45128</v>
      </c>
      <c r="G2479" s="27">
        <v>45064</v>
      </c>
      <c r="H2479" s="14">
        <v>21866.73</v>
      </c>
      <c r="I2479" s="15">
        <v>40</v>
      </c>
      <c r="J2479" s="13" t="s">
        <v>305</v>
      </c>
      <c r="K2479" s="36">
        <f>D2479*VLOOKUP(L2479,Assumptions!$B$5:$C$11,2,FALSE)</f>
        <v>29539.61</v>
      </c>
      <c r="L2479" s="39" t="s">
        <v>4883</v>
      </c>
      <c r="M2479" s="46">
        <f>DATE(YEAR(F2479),MONTH(F2479),1)</f>
        <v>45108</v>
      </c>
      <c r="N2479" s="47" t="str">
        <f>IF(B2479="",N2478,B2479)</f>
        <v>Quinnell Financial Inc</v>
      </c>
    </row>
    <row r="2480" spans="1:14" ht="15.75" x14ac:dyDescent="0.5">
      <c r="A2480" s="7"/>
      <c r="B2480" s="26"/>
      <c r="C2480" s="26"/>
      <c r="D2480" s="14">
        <v>28590.78</v>
      </c>
      <c r="E2480" s="13" t="s">
        <v>2348</v>
      </c>
      <c r="F2480" s="27">
        <v>45128</v>
      </c>
      <c r="G2480" s="27">
        <v>45064</v>
      </c>
      <c r="H2480" s="14">
        <v>24237.599999999999</v>
      </c>
      <c r="I2480" s="15">
        <v>1</v>
      </c>
      <c r="J2480" s="13" t="s">
        <v>304</v>
      </c>
      <c r="K2480" s="36">
        <f>D2480*VLOOKUP(L2480,Assumptions!$B$5:$C$11,2,FALSE)</f>
        <v>28590.78</v>
      </c>
      <c r="L2480" s="39" t="s">
        <v>4883</v>
      </c>
      <c r="M2480" s="46">
        <f>DATE(YEAR(F2480),MONTH(F2480),1)</f>
        <v>45108</v>
      </c>
      <c r="N2480" s="47" t="str">
        <f>IF(B2480="",N2479,B2480)</f>
        <v>Quinnell Financial Inc</v>
      </c>
    </row>
    <row r="2481" spans="1:14" ht="15.75" x14ac:dyDescent="0.5">
      <c r="A2481" s="7"/>
      <c r="B2481" s="26"/>
      <c r="C2481" s="26"/>
      <c r="D2481" s="14">
        <v>30587.03</v>
      </c>
      <c r="E2481" s="13" t="s">
        <v>2349</v>
      </c>
      <c r="F2481" s="27">
        <v>45128</v>
      </c>
      <c r="G2481" s="27">
        <v>45064</v>
      </c>
      <c r="H2481" s="14">
        <v>29893.43</v>
      </c>
      <c r="I2481" s="15">
        <v>40</v>
      </c>
      <c r="J2481" s="13" t="s">
        <v>321</v>
      </c>
      <c r="K2481" s="36">
        <f>D2481*VLOOKUP(L2481,Assumptions!$B$5:$C$11,2,FALSE)</f>
        <v>30587.03</v>
      </c>
      <c r="L2481" s="39" t="s">
        <v>4883</v>
      </c>
      <c r="M2481" s="46">
        <f>DATE(YEAR(F2481),MONTH(F2481),1)</f>
        <v>45108</v>
      </c>
      <c r="N2481" s="47" t="str">
        <f>IF(B2481="",N2480,B2481)</f>
        <v>Quinnell Financial Inc</v>
      </c>
    </row>
    <row r="2482" spans="1:14" ht="15.75" x14ac:dyDescent="0.5">
      <c r="A2482" s="7"/>
      <c r="B2482" s="26"/>
      <c r="C2482" s="26"/>
      <c r="D2482" s="14">
        <v>22187.45</v>
      </c>
      <c r="E2482" s="13" t="s">
        <v>2350</v>
      </c>
      <c r="F2482" s="27">
        <v>45128</v>
      </c>
      <c r="G2482" s="27">
        <v>45064</v>
      </c>
      <c r="H2482" s="14">
        <v>19380.439999999999</v>
      </c>
      <c r="I2482" s="15">
        <v>1</v>
      </c>
      <c r="J2482" s="13" t="s">
        <v>311</v>
      </c>
      <c r="K2482" s="36">
        <f>D2482*VLOOKUP(L2482,Assumptions!$B$5:$C$11,2,FALSE)</f>
        <v>22187.45</v>
      </c>
      <c r="L2482" s="39" t="s">
        <v>4883</v>
      </c>
      <c r="M2482" s="46">
        <f>DATE(YEAR(F2482),MONTH(F2482),1)</f>
        <v>45108</v>
      </c>
      <c r="N2482" s="47" t="str">
        <f>IF(B2482="",N2481,B2482)</f>
        <v>Quinnell Financial Inc</v>
      </c>
    </row>
    <row r="2483" spans="1:14" ht="15.75" x14ac:dyDescent="0.5">
      <c r="A2483" s="7"/>
      <c r="B2483" s="26"/>
      <c r="C2483" s="26"/>
      <c r="D2483" s="14">
        <v>29337.87</v>
      </c>
      <c r="E2483" s="13" t="s">
        <v>2351</v>
      </c>
      <c r="F2483" s="27">
        <v>45128</v>
      </c>
      <c r="G2483" s="27">
        <v>45064</v>
      </c>
      <c r="H2483" s="14">
        <v>28527.06</v>
      </c>
      <c r="I2483" s="15">
        <v>1</v>
      </c>
      <c r="J2483" s="13" t="s">
        <v>310</v>
      </c>
      <c r="K2483" s="36">
        <f>D2483*VLOOKUP(L2483,Assumptions!$B$5:$C$11,2,FALSE)</f>
        <v>29337.87</v>
      </c>
      <c r="L2483" s="39" t="s">
        <v>4883</v>
      </c>
      <c r="M2483" s="46">
        <f>DATE(YEAR(F2483),MONTH(F2483),1)</f>
        <v>45108</v>
      </c>
      <c r="N2483" s="47" t="str">
        <f>IF(B2483="",N2482,B2483)</f>
        <v>Quinnell Financial Inc</v>
      </c>
    </row>
    <row r="2484" spans="1:14" ht="15.75" x14ac:dyDescent="0.5">
      <c r="A2484" s="7"/>
      <c r="B2484" s="26"/>
      <c r="C2484" s="26"/>
      <c r="D2484" s="14">
        <v>27363.16</v>
      </c>
      <c r="E2484" s="13" t="s">
        <v>2352</v>
      </c>
      <c r="F2484" s="27">
        <v>45128</v>
      </c>
      <c r="G2484" s="27">
        <v>45064</v>
      </c>
      <c r="H2484" s="14">
        <v>19028.580000000002</v>
      </c>
      <c r="I2484" s="15">
        <v>1</v>
      </c>
      <c r="J2484" s="13" t="s">
        <v>318</v>
      </c>
      <c r="K2484" s="36">
        <f>D2484*VLOOKUP(L2484,Assumptions!$B$5:$C$11,2,FALSE)</f>
        <v>27363.16</v>
      </c>
      <c r="L2484" s="39" t="s">
        <v>4883</v>
      </c>
      <c r="M2484" s="46">
        <f>DATE(YEAR(F2484),MONTH(F2484),1)</f>
        <v>45108</v>
      </c>
      <c r="N2484" s="47" t="str">
        <f>IF(B2484="",N2483,B2484)</f>
        <v>Quinnell Financial Inc</v>
      </c>
    </row>
    <row r="2485" spans="1:14" ht="15.75" x14ac:dyDescent="0.5">
      <c r="A2485" s="7"/>
      <c r="B2485" s="26"/>
      <c r="C2485" s="26"/>
      <c r="D2485" s="14">
        <v>28698.31</v>
      </c>
      <c r="E2485" s="13" t="s">
        <v>2353</v>
      </c>
      <c r="F2485" s="27">
        <v>45128</v>
      </c>
      <c r="G2485" s="27">
        <v>45064</v>
      </c>
      <c r="H2485" s="14">
        <v>27726.86</v>
      </c>
      <c r="I2485" s="15">
        <v>1</v>
      </c>
      <c r="J2485" s="13" t="s">
        <v>309</v>
      </c>
      <c r="K2485" s="36">
        <f>D2485*VLOOKUP(L2485,Assumptions!$B$5:$C$11,2,FALSE)</f>
        <v>28698.31</v>
      </c>
      <c r="L2485" s="39" t="s">
        <v>4883</v>
      </c>
      <c r="M2485" s="46">
        <f>DATE(YEAR(F2485),MONTH(F2485),1)</f>
        <v>45108</v>
      </c>
      <c r="N2485" s="47" t="str">
        <f>IF(B2485="",N2484,B2485)</f>
        <v>Quinnell Financial Inc</v>
      </c>
    </row>
    <row r="2486" spans="1:14" ht="15.75" x14ac:dyDescent="0.5">
      <c r="A2486" s="7"/>
      <c r="B2486" s="25" t="s">
        <v>163</v>
      </c>
      <c r="C2486" s="25"/>
      <c r="D2486" s="14">
        <v>1729.53</v>
      </c>
      <c r="E2486" s="13" t="s">
        <v>2354</v>
      </c>
      <c r="F2486" s="27">
        <v>45250</v>
      </c>
      <c r="G2486" s="27">
        <v>45222</v>
      </c>
      <c r="H2486" s="14">
        <v>0</v>
      </c>
      <c r="I2486" s="15">
        <v>1</v>
      </c>
      <c r="J2486" s="13" t="s">
        <v>300</v>
      </c>
      <c r="K2486" s="36">
        <f>D2486*VLOOKUP(L2486,Assumptions!$B$5:$C$11,2,FALSE)</f>
        <v>1729.53</v>
      </c>
      <c r="L2486" s="39" t="s">
        <v>4883</v>
      </c>
      <c r="M2486" s="46">
        <f>DATE(YEAR(F2486),MONTH(F2486),1)</f>
        <v>45231</v>
      </c>
      <c r="N2486" s="47" t="str">
        <f>IF(B2486="",N2485,B2486)</f>
        <v>Whitaker Financial SA</v>
      </c>
    </row>
    <row r="2487" spans="1:14" ht="15.75" x14ac:dyDescent="0.5">
      <c r="A2487" s="7"/>
      <c r="B2487" s="25" t="s">
        <v>164</v>
      </c>
      <c r="C2487" s="25"/>
      <c r="D2487" s="12">
        <v>157.18</v>
      </c>
      <c r="E2487" s="13" t="s">
        <v>2355</v>
      </c>
      <c r="F2487" s="27">
        <v>44707</v>
      </c>
      <c r="G2487" s="27">
        <v>44678</v>
      </c>
      <c r="H2487" s="14">
        <v>133.16</v>
      </c>
      <c r="I2487" s="15">
        <v>1</v>
      </c>
      <c r="J2487" s="13" t="s">
        <v>301</v>
      </c>
      <c r="K2487" s="36">
        <f>D2487*VLOOKUP(L2487,Assumptions!$B$5:$C$11,2,FALSE)</f>
        <v>5.3912740000000001</v>
      </c>
      <c r="L2487" s="39" t="s">
        <v>4889</v>
      </c>
      <c r="M2487" s="46">
        <f>DATE(YEAR(F2487),MONTH(F2487),1)</f>
        <v>44682</v>
      </c>
      <c r="N2487" s="47" t="str">
        <f>IF(B2487="",N2486,B2487)</f>
        <v>Monarch Strategies plc</v>
      </c>
    </row>
    <row r="2488" spans="1:14" ht="15.75" x14ac:dyDescent="0.5">
      <c r="A2488" s="7"/>
      <c r="B2488" s="25" t="s">
        <v>165</v>
      </c>
      <c r="C2488" s="25"/>
      <c r="D2488" s="12">
        <v>728.43</v>
      </c>
      <c r="E2488" s="13" t="s">
        <v>2356</v>
      </c>
      <c r="F2488" s="27">
        <v>45747</v>
      </c>
      <c r="G2488" s="27">
        <v>45709</v>
      </c>
      <c r="H2488" s="14">
        <v>0</v>
      </c>
      <c r="I2488" s="15">
        <v>3</v>
      </c>
      <c r="J2488" s="13" t="s">
        <v>359</v>
      </c>
      <c r="K2488" s="36">
        <f>D2488*VLOOKUP(L2488,Assumptions!$B$5:$C$11,2,FALSE)</f>
        <v>24.985148999999996</v>
      </c>
      <c r="L2488" s="39" t="s">
        <v>4889</v>
      </c>
      <c r="M2488" s="46">
        <f>DATE(YEAR(F2488),MONTH(F2488),1)</f>
        <v>45717</v>
      </c>
      <c r="N2488" s="47" t="str">
        <f>IF(B2488="",N2487,B2488)</f>
        <v>Bellweather Group Inc</v>
      </c>
    </row>
    <row r="2489" spans="1:14" ht="15.75" x14ac:dyDescent="0.5">
      <c r="A2489" s="7"/>
      <c r="B2489" s="25" t="s">
        <v>166</v>
      </c>
      <c r="C2489" s="25"/>
      <c r="D2489" s="12">
        <v>705.35</v>
      </c>
      <c r="E2489" s="13" t="s">
        <v>2357</v>
      </c>
      <c r="F2489" s="27">
        <v>45747</v>
      </c>
      <c r="G2489" s="27">
        <v>45737</v>
      </c>
      <c r="H2489" s="14">
        <v>0</v>
      </c>
      <c r="I2489" s="15">
        <v>1</v>
      </c>
      <c r="J2489" s="13" t="s">
        <v>345</v>
      </c>
      <c r="K2489" s="36">
        <f>D2489*VLOOKUP(L2489,Assumptions!$B$5:$C$11,2,FALSE)</f>
        <v>24.193504999999998</v>
      </c>
      <c r="L2489" s="39" t="s">
        <v>4889</v>
      </c>
      <c r="M2489" s="46">
        <f>DATE(YEAR(F2489),MONTH(F2489),1)</f>
        <v>45717</v>
      </c>
      <c r="N2489" s="47" t="str">
        <f>IF(B2489="",N2488,B2489)</f>
        <v>Hadley Equity Inc</v>
      </c>
    </row>
    <row r="2490" spans="1:14" ht="15.75" x14ac:dyDescent="0.5">
      <c r="A2490" s="7"/>
      <c r="B2490" s="25" t="s">
        <v>167</v>
      </c>
      <c r="C2490" s="25"/>
      <c r="D2490" s="14">
        <v>2377.89</v>
      </c>
      <c r="E2490" s="13" t="s">
        <v>2358</v>
      </c>
      <c r="F2490" s="27">
        <v>45117</v>
      </c>
      <c r="G2490" s="27">
        <v>45058</v>
      </c>
      <c r="H2490" s="14">
        <v>1797.57</v>
      </c>
      <c r="I2490" s="15">
        <v>5</v>
      </c>
      <c r="J2490" s="13" t="s">
        <v>301</v>
      </c>
      <c r="K2490" s="36">
        <f>D2490*VLOOKUP(L2490,Assumptions!$B$5:$C$11,2,FALSE)</f>
        <v>2377.89</v>
      </c>
      <c r="L2490" s="39" t="s">
        <v>4883</v>
      </c>
      <c r="M2490" s="46">
        <f>DATE(YEAR(F2490),MONTH(F2490),1)</f>
        <v>45108</v>
      </c>
      <c r="N2490" s="47" t="str">
        <f>IF(B2490="",N2489,B2490)</f>
        <v>Thornfield Financial</v>
      </c>
    </row>
    <row r="2491" spans="1:14" ht="15.75" x14ac:dyDescent="0.5">
      <c r="A2491" s="7"/>
      <c r="B2491" s="25" t="s">
        <v>168</v>
      </c>
      <c r="C2491" s="25"/>
      <c r="D2491" s="14">
        <v>8787.02</v>
      </c>
      <c r="E2491" s="13" t="s">
        <v>2359</v>
      </c>
      <c r="F2491" s="27">
        <v>45461</v>
      </c>
      <c r="G2491" s="27">
        <v>45350</v>
      </c>
      <c r="H2491" s="14">
        <v>0</v>
      </c>
      <c r="I2491" s="15">
        <v>2</v>
      </c>
      <c r="J2491" s="13" t="s">
        <v>300</v>
      </c>
      <c r="K2491" s="36">
        <f>D2491*VLOOKUP(L2491,Assumptions!$B$5:$C$11,2,FALSE)</f>
        <v>8787.02</v>
      </c>
      <c r="L2491" s="39" t="s">
        <v>4883</v>
      </c>
      <c r="M2491" s="46">
        <f>DATE(YEAR(F2491),MONTH(F2491),1)</f>
        <v>45444</v>
      </c>
      <c r="N2491" s="47" t="str">
        <f>IF(B2491="",N2490,B2491)</f>
        <v>Pierpont Investments Ltd</v>
      </c>
    </row>
    <row r="2492" spans="1:14" ht="15.75" x14ac:dyDescent="0.5">
      <c r="A2492" s="7"/>
      <c r="B2492" s="26"/>
      <c r="C2492" s="26"/>
      <c r="D2492" s="14">
        <v>8892.57</v>
      </c>
      <c r="E2492" s="13" t="s">
        <v>2360</v>
      </c>
      <c r="F2492" s="27">
        <v>45461</v>
      </c>
      <c r="G2492" s="27">
        <v>45350</v>
      </c>
      <c r="H2492" s="14">
        <v>0</v>
      </c>
      <c r="I2492" s="15">
        <v>1</v>
      </c>
      <c r="J2492" s="13" t="s">
        <v>304</v>
      </c>
      <c r="K2492" s="36">
        <f>D2492*VLOOKUP(L2492,Assumptions!$B$5:$C$11,2,FALSE)</f>
        <v>8892.57</v>
      </c>
      <c r="L2492" s="39" t="s">
        <v>4883</v>
      </c>
      <c r="M2492" s="46">
        <f>DATE(YEAR(F2492),MONTH(F2492),1)</f>
        <v>45444</v>
      </c>
      <c r="N2492" s="47" t="str">
        <f>IF(B2492="",N2491,B2492)</f>
        <v>Pierpont Investments Ltd</v>
      </c>
    </row>
    <row r="2493" spans="1:14" ht="15.75" x14ac:dyDescent="0.5">
      <c r="A2493" s="7"/>
      <c r="B2493" s="26"/>
      <c r="C2493" s="26"/>
      <c r="D2493" s="14">
        <v>8574.89</v>
      </c>
      <c r="E2493" s="13" t="s">
        <v>2361</v>
      </c>
      <c r="F2493" s="27">
        <v>45461</v>
      </c>
      <c r="G2493" s="27">
        <v>45350</v>
      </c>
      <c r="H2493" s="14">
        <v>0</v>
      </c>
      <c r="I2493" s="15">
        <v>12</v>
      </c>
      <c r="J2493" s="13" t="s">
        <v>305</v>
      </c>
      <c r="K2493" s="36">
        <f>D2493*VLOOKUP(L2493,Assumptions!$B$5:$C$11,2,FALSE)</f>
        <v>8574.89</v>
      </c>
      <c r="L2493" s="39" t="s">
        <v>4883</v>
      </c>
      <c r="M2493" s="46">
        <f>DATE(YEAR(F2493),MONTH(F2493),1)</f>
        <v>45444</v>
      </c>
      <c r="N2493" s="47" t="str">
        <f>IF(B2493="",N2492,B2493)</f>
        <v>Pierpont Investments Ltd</v>
      </c>
    </row>
    <row r="2494" spans="1:14" ht="15.75" x14ac:dyDescent="0.5">
      <c r="A2494" s="7"/>
      <c r="B2494" s="26"/>
      <c r="C2494" s="26"/>
      <c r="D2494" s="14">
        <v>6645.35</v>
      </c>
      <c r="E2494" s="13" t="s">
        <v>2362</v>
      </c>
      <c r="F2494" s="27">
        <v>45824</v>
      </c>
      <c r="G2494" s="27">
        <v>45680</v>
      </c>
      <c r="H2494" s="14">
        <v>0</v>
      </c>
      <c r="I2494" s="15">
        <v>2</v>
      </c>
      <c r="J2494" s="13" t="s">
        <v>300</v>
      </c>
      <c r="K2494" s="36">
        <f>D2494*VLOOKUP(L2494,Assumptions!$B$5:$C$11,2,FALSE)</f>
        <v>6645.35</v>
      </c>
      <c r="L2494" s="39" t="s">
        <v>4883</v>
      </c>
      <c r="M2494" s="46">
        <f>DATE(YEAR(F2494),MONTH(F2494),1)</f>
        <v>45809</v>
      </c>
      <c r="N2494" s="47" t="str">
        <f>IF(B2494="",N2493,B2494)</f>
        <v>Pierpont Investments Ltd</v>
      </c>
    </row>
    <row r="2495" spans="1:14" ht="15.75" x14ac:dyDescent="0.5">
      <c r="A2495" s="7"/>
      <c r="B2495" s="25" t="s">
        <v>169</v>
      </c>
      <c r="C2495" s="25"/>
      <c r="D2495" s="12">
        <v>19694.150000000001</v>
      </c>
      <c r="E2495" s="13" t="s">
        <v>2363</v>
      </c>
      <c r="F2495" s="27">
        <v>44354</v>
      </c>
      <c r="G2495" s="27">
        <v>44172</v>
      </c>
      <c r="H2495" s="14">
        <v>107175.87</v>
      </c>
      <c r="I2495" s="15">
        <v>4</v>
      </c>
      <c r="J2495" s="13" t="s">
        <v>300</v>
      </c>
      <c r="K2495" s="36">
        <f>D2495*VLOOKUP(L2495,Assumptions!$B$5:$C$11,2,FALSE)</f>
        <v>675.50934499999994</v>
      </c>
      <c r="L2495" s="39" t="s">
        <v>4889</v>
      </c>
      <c r="M2495" s="46">
        <f>DATE(YEAR(F2495),MONTH(F2495),1)</f>
        <v>44348</v>
      </c>
      <c r="N2495" s="47" t="str">
        <f>IF(B2495="",N2494,B2495)</f>
        <v>Thornfield Credit</v>
      </c>
    </row>
    <row r="2496" spans="1:14" ht="15.75" x14ac:dyDescent="0.5">
      <c r="A2496" s="7"/>
      <c r="B2496" s="26"/>
      <c r="C2496" s="26"/>
      <c r="D2496" s="12">
        <v>26150.45</v>
      </c>
      <c r="E2496" s="13" t="s">
        <v>2363</v>
      </c>
      <c r="F2496" s="27">
        <v>44355</v>
      </c>
      <c r="G2496" s="27">
        <v>44243</v>
      </c>
      <c r="H2496" s="14">
        <v>86811.43</v>
      </c>
      <c r="I2496" s="15">
        <v>4</v>
      </c>
      <c r="J2496" s="13" t="s">
        <v>300</v>
      </c>
      <c r="K2496" s="36">
        <f>D2496*VLOOKUP(L2496,Assumptions!$B$5:$C$11,2,FALSE)</f>
        <v>896.96043499999996</v>
      </c>
      <c r="L2496" s="39" t="s">
        <v>4889</v>
      </c>
      <c r="M2496" s="46">
        <f>DATE(YEAR(F2496),MONTH(F2496),1)</f>
        <v>44348</v>
      </c>
      <c r="N2496" s="47" t="str">
        <f>IF(B2496="",N2495,B2496)</f>
        <v>Thornfield Credit</v>
      </c>
    </row>
    <row r="2497" spans="1:14" ht="15.75" x14ac:dyDescent="0.5">
      <c r="A2497" s="7"/>
      <c r="B2497" s="26"/>
      <c r="C2497" s="26"/>
      <c r="D2497" s="12">
        <v>22758.97</v>
      </c>
      <c r="E2497" s="13" t="s">
        <v>2364</v>
      </c>
      <c r="F2497" s="27">
        <v>44355</v>
      </c>
      <c r="G2497" s="27">
        <v>44243</v>
      </c>
      <c r="H2497" s="14">
        <v>86245.29</v>
      </c>
      <c r="I2497" s="15">
        <v>39</v>
      </c>
      <c r="J2497" s="13" t="s">
        <v>328</v>
      </c>
      <c r="K2497" s="36">
        <f>D2497*VLOOKUP(L2497,Assumptions!$B$5:$C$11,2,FALSE)</f>
        <v>780.63267099999996</v>
      </c>
      <c r="L2497" s="39" t="s">
        <v>4889</v>
      </c>
      <c r="M2497" s="46">
        <f>DATE(YEAR(F2497),MONTH(F2497),1)</f>
        <v>44348</v>
      </c>
      <c r="N2497" s="47" t="str">
        <f>IF(B2497="",N2496,B2497)</f>
        <v>Thornfield Credit</v>
      </c>
    </row>
    <row r="2498" spans="1:14" ht="15.75" x14ac:dyDescent="0.5">
      <c r="A2498" s="7"/>
      <c r="B2498" s="26"/>
      <c r="C2498" s="26"/>
      <c r="D2498" s="12">
        <v>22104.48</v>
      </c>
      <c r="E2498" s="13" t="s">
        <v>2365</v>
      </c>
      <c r="F2498" s="27">
        <v>44355</v>
      </c>
      <c r="G2498" s="27">
        <v>44243</v>
      </c>
      <c r="H2498" s="14">
        <v>92709.69</v>
      </c>
      <c r="I2498" s="15">
        <v>39</v>
      </c>
      <c r="J2498" s="13" t="s">
        <v>336</v>
      </c>
      <c r="K2498" s="36">
        <f>D2498*VLOOKUP(L2498,Assumptions!$B$5:$C$11,2,FALSE)</f>
        <v>758.18366399999991</v>
      </c>
      <c r="L2498" s="39" t="s">
        <v>4889</v>
      </c>
      <c r="M2498" s="46">
        <f>DATE(YEAR(F2498),MONTH(F2498),1)</f>
        <v>44348</v>
      </c>
      <c r="N2498" s="47" t="str">
        <f>IF(B2498="",N2497,B2498)</f>
        <v>Thornfield Credit</v>
      </c>
    </row>
    <row r="2499" spans="1:14" ht="15.75" x14ac:dyDescent="0.5">
      <c r="A2499" s="7"/>
      <c r="B2499" s="26"/>
      <c r="C2499" s="26"/>
      <c r="D2499" s="12">
        <v>19369.009999999998</v>
      </c>
      <c r="E2499" s="13" t="s">
        <v>2366</v>
      </c>
      <c r="F2499" s="27">
        <v>44355</v>
      </c>
      <c r="G2499" s="27">
        <v>44243</v>
      </c>
      <c r="H2499" s="14">
        <v>125662.53</v>
      </c>
      <c r="I2499" s="15">
        <v>39</v>
      </c>
      <c r="J2499" s="13" t="s">
        <v>322</v>
      </c>
      <c r="K2499" s="36">
        <f>D2499*VLOOKUP(L2499,Assumptions!$B$5:$C$11,2,FALSE)</f>
        <v>664.35704299999986</v>
      </c>
      <c r="L2499" s="39" t="s">
        <v>4889</v>
      </c>
      <c r="M2499" s="46">
        <f>DATE(YEAR(F2499),MONTH(F2499),1)</f>
        <v>44348</v>
      </c>
      <c r="N2499" s="47" t="str">
        <f>IF(B2499="",N2498,B2499)</f>
        <v>Thornfield Credit</v>
      </c>
    </row>
    <row r="2500" spans="1:14" ht="15.75" x14ac:dyDescent="0.5">
      <c r="A2500" s="7"/>
      <c r="B2500" s="26"/>
      <c r="C2500" s="26"/>
      <c r="D2500" s="12">
        <v>24976.65</v>
      </c>
      <c r="E2500" s="13" t="s">
        <v>2367</v>
      </c>
      <c r="F2500" s="27">
        <v>44355</v>
      </c>
      <c r="G2500" s="27">
        <v>44243</v>
      </c>
      <c r="H2500" s="14">
        <v>92825.45</v>
      </c>
      <c r="I2500" s="15">
        <v>39</v>
      </c>
      <c r="J2500" s="13" t="s">
        <v>333</v>
      </c>
      <c r="K2500" s="36">
        <f>D2500*VLOOKUP(L2500,Assumptions!$B$5:$C$11,2,FALSE)</f>
        <v>856.69909499999994</v>
      </c>
      <c r="L2500" s="39" t="s">
        <v>4889</v>
      </c>
      <c r="M2500" s="46">
        <f>DATE(YEAR(F2500),MONTH(F2500),1)</f>
        <v>44348</v>
      </c>
      <c r="N2500" s="47" t="str">
        <f>IF(B2500="",N2499,B2500)</f>
        <v>Thornfield Credit</v>
      </c>
    </row>
    <row r="2501" spans="1:14" ht="15.75" x14ac:dyDescent="0.5">
      <c r="A2501" s="7"/>
      <c r="B2501" s="26"/>
      <c r="C2501" s="26"/>
      <c r="D2501" s="12">
        <v>17371.32</v>
      </c>
      <c r="E2501" s="13" t="s">
        <v>2368</v>
      </c>
      <c r="F2501" s="27">
        <v>44718</v>
      </c>
      <c r="G2501" s="27">
        <v>44545</v>
      </c>
      <c r="H2501" s="14">
        <v>86965.2</v>
      </c>
      <c r="I2501" s="15">
        <v>50</v>
      </c>
      <c r="J2501" s="13" t="s">
        <v>301</v>
      </c>
      <c r="K2501" s="36">
        <f>D2501*VLOOKUP(L2501,Assumptions!$B$5:$C$11,2,FALSE)</f>
        <v>595.83627599999988</v>
      </c>
      <c r="L2501" s="39" t="s">
        <v>4889</v>
      </c>
      <c r="M2501" s="46">
        <f>DATE(YEAR(F2501),MONTH(F2501),1)</f>
        <v>44713</v>
      </c>
      <c r="N2501" s="47" t="str">
        <f>IF(B2501="",N2500,B2501)</f>
        <v>Thornfield Credit</v>
      </c>
    </row>
    <row r="2502" spans="1:14" ht="15.75" x14ac:dyDescent="0.5">
      <c r="A2502" s="7"/>
      <c r="B2502" s="26"/>
      <c r="C2502" s="26"/>
      <c r="D2502" s="12">
        <v>21942.66</v>
      </c>
      <c r="E2502" s="13" t="s">
        <v>2369</v>
      </c>
      <c r="F2502" s="27">
        <v>44718</v>
      </c>
      <c r="G2502" s="27">
        <v>44545</v>
      </c>
      <c r="H2502" s="14">
        <v>123822.54</v>
      </c>
      <c r="I2502" s="15">
        <v>50</v>
      </c>
      <c r="J2502" s="13" t="s">
        <v>305</v>
      </c>
      <c r="K2502" s="36">
        <f>D2502*VLOOKUP(L2502,Assumptions!$B$5:$C$11,2,FALSE)</f>
        <v>752.63323799999989</v>
      </c>
      <c r="L2502" s="39" t="s">
        <v>4889</v>
      </c>
      <c r="M2502" s="46">
        <f>DATE(YEAR(F2502),MONTH(F2502),1)</f>
        <v>44713</v>
      </c>
      <c r="N2502" s="47" t="str">
        <f>IF(B2502="",N2501,B2502)</f>
        <v>Thornfield Credit</v>
      </c>
    </row>
    <row r="2503" spans="1:14" ht="15.75" x14ac:dyDescent="0.5">
      <c r="A2503" s="7"/>
      <c r="B2503" s="26"/>
      <c r="C2503" s="26"/>
      <c r="D2503" s="12">
        <v>21664.17</v>
      </c>
      <c r="E2503" s="13" t="s">
        <v>2370</v>
      </c>
      <c r="F2503" s="27">
        <v>44718</v>
      </c>
      <c r="G2503" s="27">
        <v>44545</v>
      </c>
      <c r="H2503" s="14">
        <v>91684.21</v>
      </c>
      <c r="I2503" s="15">
        <v>1</v>
      </c>
      <c r="J2503" s="13" t="s">
        <v>304</v>
      </c>
      <c r="K2503" s="36">
        <f>D2503*VLOOKUP(L2503,Assumptions!$B$5:$C$11,2,FALSE)</f>
        <v>743.08103099999983</v>
      </c>
      <c r="L2503" s="39" t="s">
        <v>4889</v>
      </c>
      <c r="M2503" s="46">
        <f>DATE(YEAR(F2503),MONTH(F2503),1)</f>
        <v>44713</v>
      </c>
      <c r="N2503" s="47" t="str">
        <f>IF(B2503="",N2502,B2503)</f>
        <v>Thornfield Credit</v>
      </c>
    </row>
    <row r="2504" spans="1:14" ht="15.75" x14ac:dyDescent="0.5">
      <c r="A2504" s="7"/>
      <c r="B2504" s="26"/>
      <c r="C2504" s="26"/>
      <c r="D2504" s="12">
        <v>26182.51</v>
      </c>
      <c r="E2504" s="13" t="s">
        <v>2371</v>
      </c>
      <c r="F2504" s="27">
        <v>44718</v>
      </c>
      <c r="G2504" s="27">
        <v>44545</v>
      </c>
      <c r="H2504" s="14">
        <v>115279.03999999999</v>
      </c>
      <c r="I2504" s="15">
        <v>4</v>
      </c>
      <c r="J2504" s="13" t="s">
        <v>300</v>
      </c>
      <c r="K2504" s="36">
        <f>D2504*VLOOKUP(L2504,Assumptions!$B$5:$C$11,2,FALSE)</f>
        <v>898.06009299999982</v>
      </c>
      <c r="L2504" s="39" t="s">
        <v>4889</v>
      </c>
      <c r="M2504" s="46">
        <f>DATE(YEAR(F2504),MONTH(F2504),1)</f>
        <v>44713</v>
      </c>
      <c r="N2504" s="47" t="str">
        <f>IF(B2504="",N2503,B2504)</f>
        <v>Thornfield Credit</v>
      </c>
    </row>
    <row r="2505" spans="1:14" ht="15.75" x14ac:dyDescent="0.5">
      <c r="A2505" s="7"/>
      <c r="B2505" s="26"/>
      <c r="C2505" s="26"/>
      <c r="D2505" s="12">
        <v>24326.9</v>
      </c>
      <c r="E2505" s="13" t="s">
        <v>2372</v>
      </c>
      <c r="F2505" s="27">
        <v>44718</v>
      </c>
      <c r="G2505" s="27">
        <v>44545</v>
      </c>
      <c r="H2505" s="14">
        <v>136192.47</v>
      </c>
      <c r="I2505" s="15">
        <v>50</v>
      </c>
      <c r="J2505" s="13" t="s">
        <v>333</v>
      </c>
      <c r="K2505" s="36">
        <f>D2505*VLOOKUP(L2505,Assumptions!$B$5:$C$11,2,FALSE)</f>
        <v>834.41266999999993</v>
      </c>
      <c r="L2505" s="39" t="s">
        <v>4889</v>
      </c>
      <c r="M2505" s="46">
        <f>DATE(YEAR(F2505),MONTH(F2505),1)</f>
        <v>44713</v>
      </c>
      <c r="N2505" s="47" t="str">
        <f>IF(B2505="",N2504,B2505)</f>
        <v>Thornfield Credit</v>
      </c>
    </row>
    <row r="2506" spans="1:14" ht="15.75" x14ac:dyDescent="0.5">
      <c r="A2506" s="7"/>
      <c r="B2506" s="26"/>
      <c r="C2506" s="26"/>
      <c r="D2506" s="12">
        <v>17369.04</v>
      </c>
      <c r="E2506" s="13" t="s">
        <v>2373</v>
      </c>
      <c r="F2506" s="27">
        <v>44718</v>
      </c>
      <c r="G2506" s="27">
        <v>44545</v>
      </c>
      <c r="H2506" s="14">
        <v>122036.04</v>
      </c>
      <c r="I2506" s="15">
        <v>50</v>
      </c>
      <c r="J2506" s="13" t="s">
        <v>328</v>
      </c>
      <c r="K2506" s="36">
        <f>D2506*VLOOKUP(L2506,Assumptions!$B$5:$C$11,2,FALSE)</f>
        <v>595.75807199999997</v>
      </c>
      <c r="L2506" s="39" t="s">
        <v>4889</v>
      </c>
      <c r="M2506" s="46">
        <f>DATE(YEAR(F2506),MONTH(F2506),1)</f>
        <v>44713</v>
      </c>
      <c r="N2506" s="47" t="str">
        <f>IF(B2506="",N2505,B2506)</f>
        <v>Thornfield Credit</v>
      </c>
    </row>
    <row r="2507" spans="1:14" ht="15.75" x14ac:dyDescent="0.5">
      <c r="A2507" s="7"/>
      <c r="B2507" s="26"/>
      <c r="C2507" s="26"/>
      <c r="D2507" s="12">
        <v>18478.93</v>
      </c>
      <c r="E2507" s="13" t="s">
        <v>2374</v>
      </c>
      <c r="F2507" s="27">
        <v>44718</v>
      </c>
      <c r="G2507" s="27">
        <v>44545</v>
      </c>
      <c r="H2507" s="14">
        <v>102632.8</v>
      </c>
      <c r="I2507" s="15">
        <v>50</v>
      </c>
      <c r="J2507" s="13" t="s">
        <v>322</v>
      </c>
      <c r="K2507" s="36">
        <f>D2507*VLOOKUP(L2507,Assumptions!$B$5:$C$11,2,FALSE)</f>
        <v>633.82729899999993</v>
      </c>
      <c r="L2507" s="39" t="s">
        <v>4889</v>
      </c>
      <c r="M2507" s="46">
        <f>DATE(YEAR(F2507),MONTH(F2507),1)</f>
        <v>44713</v>
      </c>
      <c r="N2507" s="47" t="str">
        <f>IF(B2507="",N2506,B2507)</f>
        <v>Thornfield Credit</v>
      </c>
    </row>
    <row r="2508" spans="1:14" ht="15.75" x14ac:dyDescent="0.5">
      <c r="A2508" s="7"/>
      <c r="B2508" s="26"/>
      <c r="C2508" s="26"/>
      <c r="D2508" s="12">
        <v>25742.560000000001</v>
      </c>
      <c r="E2508" s="13" t="s">
        <v>2375</v>
      </c>
      <c r="F2508" s="27">
        <v>44718</v>
      </c>
      <c r="G2508" s="27">
        <v>44545</v>
      </c>
      <c r="H2508" s="14">
        <v>102636.1</v>
      </c>
      <c r="I2508" s="15">
        <v>50</v>
      </c>
      <c r="J2508" s="13" t="s">
        <v>336</v>
      </c>
      <c r="K2508" s="36">
        <f>D2508*VLOOKUP(L2508,Assumptions!$B$5:$C$11,2,FALSE)</f>
        <v>882.96980799999994</v>
      </c>
      <c r="L2508" s="39" t="s">
        <v>4889</v>
      </c>
      <c r="M2508" s="46">
        <f>DATE(YEAR(F2508),MONTH(F2508),1)</f>
        <v>44713</v>
      </c>
      <c r="N2508" s="47" t="str">
        <f>IF(B2508="",N2507,B2508)</f>
        <v>Thornfield Credit</v>
      </c>
    </row>
    <row r="2509" spans="1:14" ht="15.75" x14ac:dyDescent="0.5">
      <c r="A2509" s="7"/>
      <c r="B2509" s="26"/>
      <c r="C2509" s="26"/>
      <c r="D2509" s="12">
        <v>27387.96</v>
      </c>
      <c r="E2509" s="13" t="s">
        <v>2369</v>
      </c>
      <c r="F2509" s="27">
        <v>44718</v>
      </c>
      <c r="G2509" s="27">
        <v>44630</v>
      </c>
      <c r="H2509" s="14">
        <v>101156.34</v>
      </c>
      <c r="I2509" s="15">
        <v>14</v>
      </c>
      <c r="J2509" s="13" t="s">
        <v>305</v>
      </c>
      <c r="K2509" s="36">
        <f>D2509*VLOOKUP(L2509,Assumptions!$B$5:$C$11,2,FALSE)</f>
        <v>939.40702799999985</v>
      </c>
      <c r="L2509" s="39" t="s">
        <v>4889</v>
      </c>
      <c r="M2509" s="46">
        <f>DATE(YEAR(F2509),MONTH(F2509),1)</f>
        <v>44713</v>
      </c>
      <c r="N2509" s="47" t="str">
        <f>IF(B2509="",N2508,B2509)</f>
        <v>Thornfield Credit</v>
      </c>
    </row>
    <row r="2510" spans="1:14" ht="15.75" x14ac:dyDescent="0.5">
      <c r="A2510" s="7"/>
      <c r="B2510" s="26"/>
      <c r="C2510" s="26"/>
      <c r="D2510" s="12">
        <v>24269.4</v>
      </c>
      <c r="E2510" s="13" t="s">
        <v>2370</v>
      </c>
      <c r="F2510" s="27">
        <v>44718</v>
      </c>
      <c r="G2510" s="27">
        <v>44630</v>
      </c>
      <c r="H2510" s="14">
        <v>117140.16</v>
      </c>
      <c r="I2510" s="15">
        <v>1</v>
      </c>
      <c r="J2510" s="13" t="s">
        <v>304</v>
      </c>
      <c r="K2510" s="36">
        <f>D2510*VLOOKUP(L2510,Assumptions!$B$5:$C$11,2,FALSE)</f>
        <v>832.44042000000002</v>
      </c>
      <c r="L2510" s="39" t="s">
        <v>4889</v>
      </c>
      <c r="M2510" s="46">
        <f>DATE(YEAR(F2510),MONTH(F2510),1)</f>
        <v>44713</v>
      </c>
      <c r="N2510" s="47" t="str">
        <f>IF(B2510="",N2509,B2510)</f>
        <v>Thornfield Credit</v>
      </c>
    </row>
    <row r="2511" spans="1:14" ht="15.75" x14ac:dyDescent="0.5">
      <c r="A2511" s="7"/>
      <c r="B2511" s="26"/>
      <c r="C2511" s="26"/>
      <c r="D2511" s="12">
        <v>18447.28</v>
      </c>
      <c r="E2511" s="13" t="s">
        <v>2376</v>
      </c>
      <c r="F2511" s="27">
        <v>44718</v>
      </c>
      <c r="G2511" s="27">
        <v>44630</v>
      </c>
      <c r="H2511" s="14">
        <v>91639.79</v>
      </c>
      <c r="I2511" s="15">
        <v>4</v>
      </c>
      <c r="J2511" s="13" t="s">
        <v>327</v>
      </c>
      <c r="K2511" s="36">
        <f>D2511*VLOOKUP(L2511,Assumptions!$B$5:$C$11,2,FALSE)</f>
        <v>632.74170399999991</v>
      </c>
      <c r="L2511" s="39" t="s">
        <v>4889</v>
      </c>
      <c r="M2511" s="46">
        <f>DATE(YEAR(F2511),MONTH(F2511),1)</f>
        <v>44713</v>
      </c>
      <c r="N2511" s="47" t="str">
        <f>IF(B2511="",N2510,B2511)</f>
        <v>Thornfield Credit</v>
      </c>
    </row>
    <row r="2512" spans="1:14" ht="15.75" x14ac:dyDescent="0.5">
      <c r="A2512" s="7"/>
      <c r="B2512" s="26"/>
      <c r="C2512" s="26"/>
      <c r="D2512" s="12">
        <v>27768.400000000001</v>
      </c>
      <c r="E2512" s="13" t="s">
        <v>2377</v>
      </c>
      <c r="F2512" s="27">
        <v>45082</v>
      </c>
      <c r="G2512" s="27">
        <v>44895</v>
      </c>
      <c r="H2512" s="14">
        <v>111649.79</v>
      </c>
      <c r="I2512" s="15">
        <v>4</v>
      </c>
      <c r="J2512" s="13" t="s">
        <v>300</v>
      </c>
      <c r="K2512" s="36">
        <f>D2512*VLOOKUP(L2512,Assumptions!$B$5:$C$11,2,FALSE)</f>
        <v>952.45611999999994</v>
      </c>
      <c r="L2512" s="39" t="s">
        <v>4889</v>
      </c>
      <c r="M2512" s="46">
        <f>DATE(YEAR(F2512),MONTH(F2512),1)</f>
        <v>45078</v>
      </c>
      <c r="N2512" s="47" t="str">
        <f>IF(B2512="",N2511,B2512)</f>
        <v>Thornfield Credit</v>
      </c>
    </row>
    <row r="2513" spans="1:14" ht="15.75" x14ac:dyDescent="0.5">
      <c r="A2513" s="7"/>
      <c r="B2513" s="26"/>
      <c r="C2513" s="26"/>
      <c r="D2513" s="12">
        <v>23660.9</v>
      </c>
      <c r="E2513" s="13" t="s">
        <v>2378</v>
      </c>
      <c r="F2513" s="27">
        <v>45082</v>
      </c>
      <c r="G2513" s="27">
        <v>44895</v>
      </c>
      <c r="H2513" s="14">
        <v>103291.65</v>
      </c>
      <c r="I2513" s="15">
        <v>14</v>
      </c>
      <c r="J2513" s="13" t="s">
        <v>301</v>
      </c>
      <c r="K2513" s="36">
        <f>D2513*VLOOKUP(L2513,Assumptions!$B$5:$C$11,2,FALSE)</f>
        <v>811.56886999999995</v>
      </c>
      <c r="L2513" s="39" t="s">
        <v>4889</v>
      </c>
      <c r="M2513" s="46">
        <f>DATE(YEAR(F2513),MONTH(F2513),1)</f>
        <v>45078</v>
      </c>
      <c r="N2513" s="47" t="str">
        <f>IF(B2513="",N2512,B2513)</f>
        <v>Thornfield Credit</v>
      </c>
    </row>
    <row r="2514" spans="1:14" ht="15.75" x14ac:dyDescent="0.5">
      <c r="A2514" s="7"/>
      <c r="B2514" s="26"/>
      <c r="C2514" s="26"/>
      <c r="D2514" s="12">
        <v>21650.77</v>
      </c>
      <c r="E2514" s="13" t="s">
        <v>2379</v>
      </c>
      <c r="F2514" s="27">
        <v>45082</v>
      </c>
      <c r="G2514" s="27">
        <v>44895</v>
      </c>
      <c r="H2514" s="14">
        <v>126594.44</v>
      </c>
      <c r="I2514" s="15">
        <v>14</v>
      </c>
      <c r="J2514" s="13" t="s">
        <v>305</v>
      </c>
      <c r="K2514" s="36">
        <f>D2514*VLOOKUP(L2514,Assumptions!$B$5:$C$11,2,FALSE)</f>
        <v>742.62141099999997</v>
      </c>
      <c r="L2514" s="39" t="s">
        <v>4889</v>
      </c>
      <c r="M2514" s="46">
        <f>DATE(YEAR(F2514),MONTH(F2514),1)</f>
        <v>45078</v>
      </c>
      <c r="N2514" s="47" t="str">
        <f>IF(B2514="",N2513,B2514)</f>
        <v>Thornfield Credit</v>
      </c>
    </row>
    <row r="2515" spans="1:14" ht="15.75" x14ac:dyDescent="0.5">
      <c r="A2515" s="7"/>
      <c r="B2515" s="26"/>
      <c r="C2515" s="26"/>
      <c r="D2515" s="12">
        <v>22576.799999999999</v>
      </c>
      <c r="E2515" s="13" t="s">
        <v>2380</v>
      </c>
      <c r="F2515" s="27">
        <v>45082</v>
      </c>
      <c r="G2515" s="27">
        <v>44895</v>
      </c>
      <c r="H2515" s="14">
        <v>91726.1</v>
      </c>
      <c r="I2515" s="15">
        <v>1</v>
      </c>
      <c r="J2515" s="13" t="s">
        <v>304</v>
      </c>
      <c r="K2515" s="36">
        <f>D2515*VLOOKUP(L2515,Assumptions!$B$5:$C$11,2,FALSE)</f>
        <v>774.38423999999986</v>
      </c>
      <c r="L2515" s="39" t="s">
        <v>4889</v>
      </c>
      <c r="M2515" s="46">
        <f>DATE(YEAR(F2515),MONTH(F2515),1)</f>
        <v>45078</v>
      </c>
      <c r="N2515" s="47" t="str">
        <f>IF(B2515="",N2514,B2515)</f>
        <v>Thornfield Credit</v>
      </c>
    </row>
    <row r="2516" spans="1:14" ht="15.75" x14ac:dyDescent="0.5">
      <c r="A2516" s="7"/>
      <c r="B2516" s="26"/>
      <c r="C2516" s="26"/>
      <c r="D2516" s="12">
        <v>28765.84</v>
      </c>
      <c r="E2516" s="13" t="s">
        <v>2377</v>
      </c>
      <c r="F2516" s="27">
        <v>45082</v>
      </c>
      <c r="G2516" s="27">
        <v>44895</v>
      </c>
      <c r="H2516" s="14">
        <v>114759.8</v>
      </c>
      <c r="I2516" s="15">
        <v>4</v>
      </c>
      <c r="J2516" s="13" t="s">
        <v>300</v>
      </c>
      <c r="K2516" s="36">
        <f>D2516*VLOOKUP(L2516,Assumptions!$B$5:$C$11,2,FALSE)</f>
        <v>986.6683119999999</v>
      </c>
      <c r="L2516" s="39" t="s">
        <v>4889</v>
      </c>
      <c r="M2516" s="46">
        <f>DATE(YEAR(F2516),MONTH(F2516),1)</f>
        <v>45078</v>
      </c>
      <c r="N2516" s="47" t="str">
        <f>IF(B2516="",N2515,B2516)</f>
        <v>Thornfield Credit</v>
      </c>
    </row>
    <row r="2517" spans="1:14" ht="15.75" x14ac:dyDescent="0.5">
      <c r="A2517" s="7"/>
      <c r="B2517" s="26"/>
      <c r="C2517" s="26"/>
      <c r="D2517" s="12">
        <v>28746.46</v>
      </c>
      <c r="E2517" s="13" t="s">
        <v>2379</v>
      </c>
      <c r="F2517" s="27">
        <v>45082</v>
      </c>
      <c r="G2517" s="27">
        <v>44895</v>
      </c>
      <c r="H2517" s="14">
        <v>89537.02</v>
      </c>
      <c r="I2517" s="15">
        <v>26</v>
      </c>
      <c r="J2517" s="13" t="s">
        <v>305</v>
      </c>
      <c r="K2517" s="36">
        <f>D2517*VLOOKUP(L2517,Assumptions!$B$5:$C$11,2,FALSE)</f>
        <v>986.00357799999983</v>
      </c>
      <c r="L2517" s="39" t="s">
        <v>4889</v>
      </c>
      <c r="M2517" s="46">
        <f>DATE(YEAR(F2517),MONTH(F2517),1)</f>
        <v>45078</v>
      </c>
      <c r="N2517" s="47" t="str">
        <f>IF(B2517="",N2516,B2517)</f>
        <v>Thornfield Credit</v>
      </c>
    </row>
    <row r="2518" spans="1:14" ht="15.75" x14ac:dyDescent="0.5">
      <c r="A2518" s="7"/>
      <c r="B2518" s="26"/>
      <c r="C2518" s="26"/>
      <c r="D2518" s="12">
        <v>19132.16</v>
      </c>
      <c r="E2518" s="13" t="s">
        <v>2380</v>
      </c>
      <c r="F2518" s="27">
        <v>45082</v>
      </c>
      <c r="G2518" s="27">
        <v>44895</v>
      </c>
      <c r="H2518" s="14">
        <v>133675.56</v>
      </c>
      <c r="I2518" s="15">
        <v>1</v>
      </c>
      <c r="J2518" s="13" t="s">
        <v>304</v>
      </c>
      <c r="K2518" s="36">
        <f>D2518*VLOOKUP(L2518,Assumptions!$B$5:$C$11,2,FALSE)</f>
        <v>656.23308799999995</v>
      </c>
      <c r="L2518" s="39" t="s">
        <v>4889</v>
      </c>
      <c r="M2518" s="46">
        <f>DATE(YEAR(F2518),MONTH(F2518),1)</f>
        <v>45078</v>
      </c>
      <c r="N2518" s="47" t="str">
        <f>IF(B2518="",N2517,B2518)</f>
        <v>Thornfield Credit</v>
      </c>
    </row>
    <row r="2519" spans="1:14" ht="15.75" x14ac:dyDescent="0.5">
      <c r="A2519" s="7"/>
      <c r="B2519" s="26"/>
      <c r="C2519" s="26"/>
      <c r="D2519" s="12">
        <v>18445.330000000002</v>
      </c>
      <c r="E2519" s="13" t="s">
        <v>2378</v>
      </c>
      <c r="F2519" s="27">
        <v>45082</v>
      </c>
      <c r="G2519" s="27">
        <v>44895</v>
      </c>
      <c r="H2519" s="14">
        <v>92881.31</v>
      </c>
      <c r="I2519" s="15">
        <v>26</v>
      </c>
      <c r="J2519" s="13" t="s">
        <v>301</v>
      </c>
      <c r="K2519" s="36">
        <f>D2519*VLOOKUP(L2519,Assumptions!$B$5:$C$11,2,FALSE)</f>
        <v>632.67481899999996</v>
      </c>
      <c r="L2519" s="39" t="s">
        <v>4889</v>
      </c>
      <c r="M2519" s="46">
        <f>DATE(YEAR(F2519),MONTH(F2519),1)</f>
        <v>45078</v>
      </c>
      <c r="N2519" s="47" t="str">
        <f>IF(B2519="",N2518,B2519)</f>
        <v>Thornfield Credit</v>
      </c>
    </row>
    <row r="2520" spans="1:14" ht="15.75" x14ac:dyDescent="0.5">
      <c r="A2520" s="7"/>
      <c r="B2520" s="26"/>
      <c r="C2520" s="26"/>
      <c r="D2520" s="12">
        <v>17893.330000000002</v>
      </c>
      <c r="E2520" s="13" t="s">
        <v>2381</v>
      </c>
      <c r="F2520" s="27">
        <v>45082</v>
      </c>
      <c r="G2520" s="27">
        <v>44895</v>
      </c>
      <c r="H2520" s="14">
        <v>111375.41</v>
      </c>
      <c r="I2520" s="15">
        <v>26</v>
      </c>
      <c r="J2520" s="13" t="s">
        <v>328</v>
      </c>
      <c r="K2520" s="36">
        <f>D2520*VLOOKUP(L2520,Assumptions!$B$5:$C$11,2,FALSE)</f>
        <v>613.741219</v>
      </c>
      <c r="L2520" s="39" t="s">
        <v>4889</v>
      </c>
      <c r="M2520" s="46">
        <f>DATE(YEAR(F2520),MONTH(F2520),1)</f>
        <v>45078</v>
      </c>
      <c r="N2520" s="47" t="str">
        <f>IF(B2520="",N2519,B2520)</f>
        <v>Thornfield Credit</v>
      </c>
    </row>
    <row r="2521" spans="1:14" ht="15.75" x14ac:dyDescent="0.5">
      <c r="A2521" s="7"/>
      <c r="B2521" s="26"/>
      <c r="C2521" s="26"/>
      <c r="D2521" s="12">
        <v>18672.98</v>
      </c>
      <c r="E2521" s="13" t="s">
        <v>2382</v>
      </c>
      <c r="F2521" s="27">
        <v>45082</v>
      </c>
      <c r="G2521" s="27">
        <v>44895</v>
      </c>
      <c r="H2521" s="14">
        <v>86102.83</v>
      </c>
      <c r="I2521" s="15">
        <v>26</v>
      </c>
      <c r="J2521" s="13" t="s">
        <v>333</v>
      </c>
      <c r="K2521" s="36">
        <f>D2521*VLOOKUP(L2521,Assumptions!$B$5:$C$11,2,FALSE)</f>
        <v>640.48321399999998</v>
      </c>
      <c r="L2521" s="39" t="s">
        <v>4889</v>
      </c>
      <c r="M2521" s="46">
        <f>DATE(YEAR(F2521),MONTH(F2521),1)</f>
        <v>45078</v>
      </c>
      <c r="N2521" s="47" t="str">
        <f>IF(B2521="",N2520,B2521)</f>
        <v>Thornfield Credit</v>
      </c>
    </row>
    <row r="2522" spans="1:14" ht="15.75" x14ac:dyDescent="0.5">
      <c r="A2522" s="7"/>
      <c r="B2522" s="26"/>
      <c r="C2522" s="26"/>
      <c r="D2522" s="12">
        <v>23360.65</v>
      </c>
      <c r="E2522" s="13" t="s">
        <v>2383</v>
      </c>
      <c r="F2522" s="27">
        <v>45082</v>
      </c>
      <c r="G2522" s="27">
        <v>44895</v>
      </c>
      <c r="H2522" s="14">
        <v>127650.65</v>
      </c>
      <c r="I2522" s="15">
        <v>26</v>
      </c>
      <c r="J2522" s="13" t="s">
        <v>336</v>
      </c>
      <c r="K2522" s="36">
        <f>D2522*VLOOKUP(L2522,Assumptions!$B$5:$C$11,2,FALSE)</f>
        <v>801.27029500000003</v>
      </c>
      <c r="L2522" s="39" t="s">
        <v>4889</v>
      </c>
      <c r="M2522" s="46">
        <f>DATE(YEAR(F2522),MONTH(F2522),1)</f>
        <v>45078</v>
      </c>
      <c r="N2522" s="47" t="str">
        <f>IF(B2522="",N2521,B2522)</f>
        <v>Thornfield Credit</v>
      </c>
    </row>
    <row r="2523" spans="1:14" ht="15.75" x14ac:dyDescent="0.5">
      <c r="A2523" s="7"/>
      <c r="B2523" s="26"/>
      <c r="C2523" s="26"/>
      <c r="D2523" s="12">
        <v>13476.79</v>
      </c>
      <c r="E2523" s="13" t="s">
        <v>2384</v>
      </c>
      <c r="F2523" s="27">
        <v>45446</v>
      </c>
      <c r="G2523" s="27">
        <v>45224</v>
      </c>
      <c r="H2523" s="14">
        <v>86839.9</v>
      </c>
      <c r="I2523" s="15">
        <v>3</v>
      </c>
      <c r="J2523" s="13" t="s">
        <v>300</v>
      </c>
      <c r="K2523" s="36">
        <f>D2523*VLOOKUP(L2523,Assumptions!$B$5:$C$11,2,FALSE)</f>
        <v>462.25389699999999</v>
      </c>
      <c r="L2523" s="39" t="s">
        <v>4889</v>
      </c>
      <c r="M2523" s="46">
        <f>DATE(YEAR(F2523),MONTH(F2523),1)</f>
        <v>45444</v>
      </c>
      <c r="N2523" s="47" t="str">
        <f>IF(B2523="",N2522,B2523)</f>
        <v>Thornfield Credit</v>
      </c>
    </row>
    <row r="2524" spans="1:14" ht="15.75" x14ac:dyDescent="0.5">
      <c r="A2524" s="7"/>
      <c r="B2524" s="26"/>
      <c r="C2524" s="26"/>
      <c r="D2524" s="12">
        <v>21668.5</v>
      </c>
      <c r="E2524" s="13" t="s">
        <v>2385</v>
      </c>
      <c r="F2524" s="27">
        <v>45446</v>
      </c>
      <c r="G2524" s="27">
        <v>45224</v>
      </c>
      <c r="H2524" s="14">
        <v>125264.59</v>
      </c>
      <c r="I2524" s="15">
        <v>27</v>
      </c>
      <c r="J2524" s="13" t="s">
        <v>328</v>
      </c>
      <c r="K2524" s="36">
        <f>D2524*VLOOKUP(L2524,Assumptions!$B$5:$C$11,2,FALSE)</f>
        <v>743.2295499999999</v>
      </c>
      <c r="L2524" s="39" t="s">
        <v>4889</v>
      </c>
      <c r="M2524" s="46">
        <f>DATE(YEAR(F2524),MONTH(F2524),1)</f>
        <v>45444</v>
      </c>
      <c r="N2524" s="47" t="str">
        <f>IF(B2524="",N2523,B2524)</f>
        <v>Thornfield Credit</v>
      </c>
    </row>
    <row r="2525" spans="1:14" ht="15.75" x14ac:dyDescent="0.5">
      <c r="A2525" s="7"/>
      <c r="B2525" s="26"/>
      <c r="C2525" s="26"/>
      <c r="D2525" s="12">
        <v>14096.5</v>
      </c>
      <c r="E2525" s="13" t="s">
        <v>2386</v>
      </c>
      <c r="F2525" s="27">
        <v>45446</v>
      </c>
      <c r="G2525" s="27">
        <v>45224</v>
      </c>
      <c r="H2525" s="14">
        <v>132110.85</v>
      </c>
      <c r="I2525" s="15">
        <v>27</v>
      </c>
      <c r="J2525" s="13" t="s">
        <v>333</v>
      </c>
      <c r="K2525" s="36">
        <f>D2525*VLOOKUP(L2525,Assumptions!$B$5:$C$11,2,FALSE)</f>
        <v>483.50994999999995</v>
      </c>
      <c r="L2525" s="39" t="s">
        <v>4889</v>
      </c>
      <c r="M2525" s="46">
        <f>DATE(YEAR(F2525),MONTH(F2525),1)</f>
        <v>45444</v>
      </c>
      <c r="N2525" s="47" t="str">
        <f>IF(B2525="",N2524,B2525)</f>
        <v>Thornfield Credit</v>
      </c>
    </row>
    <row r="2526" spans="1:14" ht="15.75" x14ac:dyDescent="0.5">
      <c r="A2526" s="7"/>
      <c r="B2526" s="26"/>
      <c r="C2526" s="26"/>
      <c r="D2526" s="12">
        <v>19697.86</v>
      </c>
      <c r="E2526" s="13" t="s">
        <v>2387</v>
      </c>
      <c r="F2526" s="27">
        <v>45446</v>
      </c>
      <c r="G2526" s="27">
        <v>45224</v>
      </c>
      <c r="H2526" s="14">
        <v>141618.1</v>
      </c>
      <c r="I2526" s="15">
        <v>27</v>
      </c>
      <c r="J2526" s="13" t="s">
        <v>336</v>
      </c>
      <c r="K2526" s="36">
        <f>D2526*VLOOKUP(L2526,Assumptions!$B$5:$C$11,2,FALSE)</f>
        <v>675.63659799999994</v>
      </c>
      <c r="L2526" s="39" t="s">
        <v>4889</v>
      </c>
      <c r="M2526" s="46">
        <f>DATE(YEAR(F2526),MONTH(F2526),1)</f>
        <v>45444</v>
      </c>
      <c r="N2526" s="47" t="str">
        <f>IF(B2526="",N2525,B2526)</f>
        <v>Thornfield Credit</v>
      </c>
    </row>
    <row r="2527" spans="1:14" ht="15.75" x14ac:dyDescent="0.5">
      <c r="A2527" s="7"/>
      <c r="B2527" s="26"/>
      <c r="C2527" s="26"/>
      <c r="D2527" s="12">
        <v>17494.939999999999</v>
      </c>
      <c r="E2527" s="13" t="s">
        <v>2388</v>
      </c>
      <c r="F2527" s="27">
        <v>45446</v>
      </c>
      <c r="G2527" s="27">
        <v>45224</v>
      </c>
      <c r="H2527" s="14">
        <v>95087.97</v>
      </c>
      <c r="I2527" s="15">
        <v>27</v>
      </c>
      <c r="J2527" s="13" t="s">
        <v>305</v>
      </c>
      <c r="K2527" s="36">
        <f>D2527*VLOOKUP(L2527,Assumptions!$B$5:$C$11,2,FALSE)</f>
        <v>600.07644199999993</v>
      </c>
      <c r="L2527" s="39" t="s">
        <v>4889</v>
      </c>
      <c r="M2527" s="46">
        <f>DATE(YEAR(F2527),MONTH(F2527),1)</f>
        <v>45444</v>
      </c>
      <c r="N2527" s="47" t="str">
        <f>IF(B2527="",N2526,B2527)</f>
        <v>Thornfield Credit</v>
      </c>
    </row>
    <row r="2528" spans="1:14" ht="15.75" x14ac:dyDescent="0.5">
      <c r="A2528" s="7"/>
      <c r="B2528" s="26"/>
      <c r="C2528" s="26"/>
      <c r="D2528" s="12">
        <v>17466.169999999998</v>
      </c>
      <c r="E2528" s="13" t="s">
        <v>2389</v>
      </c>
      <c r="F2528" s="27">
        <v>45446</v>
      </c>
      <c r="G2528" s="27">
        <v>45224</v>
      </c>
      <c r="H2528" s="14">
        <v>100562.19</v>
      </c>
      <c r="I2528" s="15">
        <v>1</v>
      </c>
      <c r="J2528" s="13" t="s">
        <v>304</v>
      </c>
      <c r="K2528" s="36">
        <f>D2528*VLOOKUP(L2528,Assumptions!$B$5:$C$11,2,FALSE)</f>
        <v>599.08963099999994</v>
      </c>
      <c r="L2528" s="39" t="s">
        <v>4889</v>
      </c>
      <c r="M2528" s="46">
        <f>DATE(YEAR(F2528),MONTH(F2528),1)</f>
        <v>45444</v>
      </c>
      <c r="N2528" s="47" t="str">
        <f>IF(B2528="",N2527,B2528)</f>
        <v>Thornfield Credit</v>
      </c>
    </row>
    <row r="2529" spans="1:14" ht="15.75" x14ac:dyDescent="0.5">
      <c r="A2529" s="7"/>
      <c r="B2529" s="26"/>
      <c r="C2529" s="26"/>
      <c r="D2529" s="12">
        <v>22217.75</v>
      </c>
      <c r="E2529" s="13" t="s">
        <v>2390</v>
      </c>
      <c r="F2529" s="27">
        <v>45446</v>
      </c>
      <c r="G2529" s="27">
        <v>45224</v>
      </c>
      <c r="H2529" s="14">
        <v>86418.44</v>
      </c>
      <c r="I2529" s="15">
        <v>27</v>
      </c>
      <c r="J2529" s="13" t="s">
        <v>301</v>
      </c>
      <c r="K2529" s="36">
        <f>D2529*VLOOKUP(L2529,Assumptions!$B$5:$C$11,2,FALSE)</f>
        <v>762.06882499999995</v>
      </c>
      <c r="L2529" s="39" t="s">
        <v>4889</v>
      </c>
      <c r="M2529" s="46">
        <f>DATE(YEAR(F2529),MONTH(F2529),1)</f>
        <v>45444</v>
      </c>
      <c r="N2529" s="47" t="str">
        <f>IF(B2529="",N2528,B2529)</f>
        <v>Thornfield Credit</v>
      </c>
    </row>
    <row r="2530" spans="1:14" ht="15.75" x14ac:dyDescent="0.5">
      <c r="A2530" s="7"/>
      <c r="B2530" s="26"/>
      <c r="C2530" s="26"/>
      <c r="D2530" s="12">
        <v>26641.55</v>
      </c>
      <c r="E2530" s="13" t="s">
        <v>2384</v>
      </c>
      <c r="F2530" s="27">
        <v>45446</v>
      </c>
      <c r="G2530" s="27">
        <v>45224</v>
      </c>
      <c r="H2530" s="14">
        <v>122582.27</v>
      </c>
      <c r="I2530" s="15">
        <v>4</v>
      </c>
      <c r="J2530" s="13" t="s">
        <v>300</v>
      </c>
      <c r="K2530" s="36">
        <f>D2530*VLOOKUP(L2530,Assumptions!$B$5:$C$11,2,FALSE)</f>
        <v>913.80516499999987</v>
      </c>
      <c r="L2530" s="39" t="s">
        <v>4889</v>
      </c>
      <c r="M2530" s="46">
        <f>DATE(YEAR(F2530),MONTH(F2530),1)</f>
        <v>45444</v>
      </c>
      <c r="N2530" s="47" t="str">
        <f>IF(B2530="",N2529,B2530)</f>
        <v>Thornfield Credit</v>
      </c>
    </row>
    <row r="2531" spans="1:14" ht="15.75" x14ac:dyDescent="0.5">
      <c r="A2531" s="7"/>
      <c r="B2531" s="26"/>
      <c r="C2531" s="26"/>
      <c r="D2531" s="12">
        <v>25353.67</v>
      </c>
      <c r="E2531" s="13" t="s">
        <v>2390</v>
      </c>
      <c r="F2531" s="27">
        <v>45446</v>
      </c>
      <c r="G2531" s="27">
        <v>45224</v>
      </c>
      <c r="H2531" s="14">
        <v>95461.33</v>
      </c>
      <c r="I2531" s="15">
        <v>9</v>
      </c>
      <c r="J2531" s="13" t="s">
        <v>301</v>
      </c>
      <c r="K2531" s="36">
        <f>D2531*VLOOKUP(L2531,Assumptions!$B$5:$C$11,2,FALSE)</f>
        <v>869.63088099999982</v>
      </c>
      <c r="L2531" s="39" t="s">
        <v>4889</v>
      </c>
      <c r="M2531" s="46">
        <f>DATE(YEAR(F2531),MONTH(F2531),1)</f>
        <v>45444</v>
      </c>
      <c r="N2531" s="47" t="str">
        <f>IF(B2531="",N2530,B2531)</f>
        <v>Thornfield Credit</v>
      </c>
    </row>
    <row r="2532" spans="1:14" ht="15.75" x14ac:dyDescent="0.5">
      <c r="A2532" s="7"/>
      <c r="B2532" s="26"/>
      <c r="C2532" s="26"/>
      <c r="D2532" s="12">
        <v>23756.13</v>
      </c>
      <c r="E2532" s="13" t="s">
        <v>2388</v>
      </c>
      <c r="F2532" s="27">
        <v>45446</v>
      </c>
      <c r="G2532" s="27">
        <v>45224</v>
      </c>
      <c r="H2532" s="14">
        <v>120453.1</v>
      </c>
      <c r="I2532" s="15">
        <v>9</v>
      </c>
      <c r="J2532" s="13" t="s">
        <v>305</v>
      </c>
      <c r="K2532" s="36">
        <f>D2532*VLOOKUP(L2532,Assumptions!$B$5:$C$11,2,FALSE)</f>
        <v>814.83525899999995</v>
      </c>
      <c r="L2532" s="39" t="s">
        <v>4889</v>
      </c>
      <c r="M2532" s="46">
        <f>DATE(YEAR(F2532),MONTH(F2532),1)</f>
        <v>45444</v>
      </c>
      <c r="N2532" s="47" t="str">
        <f>IF(B2532="",N2531,B2532)</f>
        <v>Thornfield Credit</v>
      </c>
    </row>
    <row r="2533" spans="1:14" ht="15.75" x14ac:dyDescent="0.5">
      <c r="A2533" s="7"/>
      <c r="B2533" s="26"/>
      <c r="C2533" s="26"/>
      <c r="D2533" s="12">
        <v>22168.639999999999</v>
      </c>
      <c r="E2533" s="13" t="s">
        <v>2389</v>
      </c>
      <c r="F2533" s="27">
        <v>45446</v>
      </c>
      <c r="G2533" s="27">
        <v>45224</v>
      </c>
      <c r="H2533" s="14">
        <v>129748.33</v>
      </c>
      <c r="I2533" s="15">
        <v>1</v>
      </c>
      <c r="J2533" s="13" t="s">
        <v>304</v>
      </c>
      <c r="K2533" s="36">
        <f>D2533*VLOOKUP(L2533,Assumptions!$B$5:$C$11,2,FALSE)</f>
        <v>760.38435199999992</v>
      </c>
      <c r="L2533" s="39" t="s">
        <v>4889</v>
      </c>
      <c r="M2533" s="46">
        <f>DATE(YEAR(F2533),MONTH(F2533),1)</f>
        <v>45444</v>
      </c>
      <c r="N2533" s="47" t="str">
        <f>IF(B2533="",N2532,B2533)</f>
        <v>Thornfield Credit</v>
      </c>
    </row>
    <row r="2534" spans="1:14" ht="15.75" x14ac:dyDescent="0.5">
      <c r="A2534" s="7"/>
      <c r="B2534" s="26"/>
      <c r="C2534" s="26"/>
      <c r="D2534" s="12">
        <v>22406.35</v>
      </c>
      <c r="E2534" s="13" t="s">
        <v>2391</v>
      </c>
      <c r="F2534" s="27">
        <v>45817</v>
      </c>
      <c r="G2534" s="27">
        <v>45617</v>
      </c>
      <c r="H2534" s="14">
        <v>121737.88</v>
      </c>
      <c r="I2534" s="15">
        <v>43</v>
      </c>
      <c r="J2534" s="13" t="s">
        <v>336</v>
      </c>
      <c r="K2534" s="36">
        <f>D2534*VLOOKUP(L2534,Assumptions!$B$5:$C$11,2,FALSE)</f>
        <v>768.53780499999993</v>
      </c>
      <c r="L2534" s="39" t="s">
        <v>4889</v>
      </c>
      <c r="M2534" s="46">
        <f>DATE(YEAR(F2534),MONTH(F2534),1)</f>
        <v>45809</v>
      </c>
      <c r="N2534" s="47" t="str">
        <f>IF(B2534="",N2533,B2534)</f>
        <v>Thornfield Credit</v>
      </c>
    </row>
    <row r="2535" spans="1:14" ht="15.75" x14ac:dyDescent="0.5">
      <c r="A2535" s="7"/>
      <c r="B2535" s="26"/>
      <c r="C2535" s="26"/>
      <c r="D2535" s="12">
        <v>23062.01</v>
      </c>
      <c r="E2535" s="13" t="s">
        <v>2392</v>
      </c>
      <c r="F2535" s="27">
        <v>45817</v>
      </c>
      <c r="G2535" s="27">
        <v>45617</v>
      </c>
      <c r="H2535" s="14">
        <v>116954.14</v>
      </c>
      <c r="I2535" s="15">
        <v>43</v>
      </c>
      <c r="J2535" s="13" t="s">
        <v>333</v>
      </c>
      <c r="K2535" s="36">
        <f>D2535*VLOOKUP(L2535,Assumptions!$B$5:$C$11,2,FALSE)</f>
        <v>791.02694299999985</v>
      </c>
      <c r="L2535" s="39" t="s">
        <v>4889</v>
      </c>
      <c r="M2535" s="46">
        <f>DATE(YEAR(F2535),MONTH(F2535),1)</f>
        <v>45809</v>
      </c>
      <c r="N2535" s="47" t="str">
        <f>IF(B2535="",N2534,B2535)</f>
        <v>Thornfield Credit</v>
      </c>
    </row>
    <row r="2536" spans="1:14" ht="15.75" x14ac:dyDescent="0.5">
      <c r="A2536" s="7"/>
      <c r="B2536" s="26"/>
      <c r="C2536" s="26"/>
      <c r="D2536" s="12">
        <v>23033.26</v>
      </c>
      <c r="E2536" s="13" t="s">
        <v>2393</v>
      </c>
      <c r="F2536" s="27">
        <v>45817</v>
      </c>
      <c r="G2536" s="27">
        <v>45617</v>
      </c>
      <c r="H2536" s="14">
        <v>117982.32</v>
      </c>
      <c r="I2536" s="15">
        <v>43</v>
      </c>
      <c r="J2536" s="13" t="s">
        <v>328</v>
      </c>
      <c r="K2536" s="36">
        <f>D2536*VLOOKUP(L2536,Assumptions!$B$5:$C$11,2,FALSE)</f>
        <v>790.04081799999983</v>
      </c>
      <c r="L2536" s="39" t="s">
        <v>4889</v>
      </c>
      <c r="M2536" s="46">
        <f>DATE(YEAR(F2536),MONTH(F2536),1)</f>
        <v>45809</v>
      </c>
      <c r="N2536" s="47" t="str">
        <f>IF(B2536="",N2535,B2536)</f>
        <v>Thornfield Credit</v>
      </c>
    </row>
    <row r="2537" spans="1:14" ht="15.75" x14ac:dyDescent="0.5">
      <c r="A2537" s="7"/>
      <c r="B2537" s="26"/>
      <c r="C2537" s="26"/>
      <c r="D2537" s="12">
        <v>15977.97</v>
      </c>
      <c r="E2537" s="13" t="s">
        <v>2394</v>
      </c>
      <c r="F2537" s="27">
        <v>45817</v>
      </c>
      <c r="G2537" s="27">
        <v>45617</v>
      </c>
      <c r="H2537" s="14">
        <v>99261.97</v>
      </c>
      <c r="I2537" s="15">
        <v>3</v>
      </c>
      <c r="J2537" s="13" t="s">
        <v>300</v>
      </c>
      <c r="K2537" s="36">
        <f>D2537*VLOOKUP(L2537,Assumptions!$B$5:$C$11,2,FALSE)</f>
        <v>548.04437099999996</v>
      </c>
      <c r="L2537" s="39" t="s">
        <v>4889</v>
      </c>
      <c r="M2537" s="46">
        <f>DATE(YEAR(F2537),MONTH(F2537),1)</f>
        <v>45809</v>
      </c>
      <c r="N2537" s="47" t="str">
        <f>IF(B2537="",N2536,B2537)</f>
        <v>Thornfield Credit</v>
      </c>
    </row>
    <row r="2538" spans="1:14" ht="15.75" x14ac:dyDescent="0.5">
      <c r="A2538" s="7"/>
      <c r="B2538" s="26"/>
      <c r="C2538" s="26"/>
      <c r="D2538" s="12">
        <v>18529.009999999998</v>
      </c>
      <c r="E2538" s="13" t="s">
        <v>2395</v>
      </c>
      <c r="F2538" s="27">
        <v>45817</v>
      </c>
      <c r="G2538" s="27">
        <v>45617</v>
      </c>
      <c r="H2538" s="14">
        <v>119473.86</v>
      </c>
      <c r="I2538" s="15">
        <v>43</v>
      </c>
      <c r="J2538" s="13" t="s">
        <v>301</v>
      </c>
      <c r="K2538" s="36">
        <f>D2538*VLOOKUP(L2538,Assumptions!$B$5:$C$11,2,FALSE)</f>
        <v>635.54504299999985</v>
      </c>
      <c r="L2538" s="39" t="s">
        <v>4889</v>
      </c>
      <c r="M2538" s="46">
        <f>DATE(YEAR(F2538),MONTH(F2538),1)</f>
        <v>45809</v>
      </c>
      <c r="N2538" s="47" t="str">
        <f>IF(B2538="",N2537,B2538)</f>
        <v>Thornfield Credit</v>
      </c>
    </row>
    <row r="2539" spans="1:14" ht="15.75" x14ac:dyDescent="0.5">
      <c r="A2539" s="7"/>
      <c r="B2539" s="26"/>
      <c r="C2539" s="26"/>
      <c r="D2539" s="12">
        <v>17734.28</v>
      </c>
      <c r="E2539" s="13" t="s">
        <v>2396</v>
      </c>
      <c r="F2539" s="27">
        <v>45817</v>
      </c>
      <c r="G2539" s="27">
        <v>45617</v>
      </c>
      <c r="H2539" s="14">
        <v>92861.24</v>
      </c>
      <c r="I2539" s="15">
        <v>1</v>
      </c>
      <c r="J2539" s="13" t="s">
        <v>304</v>
      </c>
      <c r="K2539" s="36">
        <f>D2539*VLOOKUP(L2539,Assumptions!$B$5:$C$11,2,FALSE)</f>
        <v>608.28580399999987</v>
      </c>
      <c r="L2539" s="39" t="s">
        <v>4889</v>
      </c>
      <c r="M2539" s="46">
        <f>DATE(YEAR(F2539),MONTH(F2539),1)</f>
        <v>45809</v>
      </c>
      <c r="N2539" s="47" t="str">
        <f>IF(B2539="",N2538,B2539)</f>
        <v>Thornfield Credit</v>
      </c>
    </row>
    <row r="2540" spans="1:14" ht="15.75" x14ac:dyDescent="0.5">
      <c r="A2540" s="7"/>
      <c r="B2540" s="26"/>
      <c r="C2540" s="26"/>
      <c r="D2540" s="12">
        <v>18974.84</v>
      </c>
      <c r="E2540" s="13" t="s">
        <v>2397</v>
      </c>
      <c r="F2540" s="27">
        <v>45817</v>
      </c>
      <c r="G2540" s="27">
        <v>45617</v>
      </c>
      <c r="H2540" s="14">
        <v>117817.21</v>
      </c>
      <c r="I2540" s="15">
        <v>43</v>
      </c>
      <c r="J2540" s="13" t="s">
        <v>305</v>
      </c>
      <c r="K2540" s="36">
        <f>D2540*VLOOKUP(L2540,Assumptions!$B$5:$C$11,2,FALSE)</f>
        <v>650.83701199999996</v>
      </c>
      <c r="L2540" s="39" t="s">
        <v>4889</v>
      </c>
      <c r="M2540" s="46">
        <f>DATE(YEAR(F2540),MONTH(F2540),1)</f>
        <v>45809</v>
      </c>
      <c r="N2540" s="47" t="str">
        <f>IF(B2540="",N2539,B2540)</f>
        <v>Thornfield Credit</v>
      </c>
    </row>
    <row r="2541" spans="1:14" ht="15.75" x14ac:dyDescent="0.5">
      <c r="A2541" s="7"/>
      <c r="B2541" s="26"/>
      <c r="C2541" s="26"/>
      <c r="D2541" s="12">
        <v>14999.65</v>
      </c>
      <c r="E2541" s="13" t="s">
        <v>2398</v>
      </c>
      <c r="F2541" s="27">
        <v>45817</v>
      </c>
      <c r="G2541" s="27">
        <v>45617</v>
      </c>
      <c r="H2541" s="14">
        <v>137873.29999999999</v>
      </c>
      <c r="I2541" s="15">
        <v>43</v>
      </c>
      <c r="J2541" s="13" t="s">
        <v>322</v>
      </c>
      <c r="K2541" s="36">
        <f>D2541*VLOOKUP(L2541,Assumptions!$B$5:$C$11,2,FALSE)</f>
        <v>514.48799499999996</v>
      </c>
      <c r="L2541" s="39" t="s">
        <v>4889</v>
      </c>
      <c r="M2541" s="46">
        <f>DATE(YEAR(F2541),MONTH(F2541),1)</f>
        <v>45809</v>
      </c>
      <c r="N2541" s="47" t="str">
        <f>IF(B2541="",N2540,B2541)</f>
        <v>Thornfield Credit</v>
      </c>
    </row>
    <row r="2542" spans="1:14" ht="15.75" x14ac:dyDescent="0.5">
      <c r="A2542" s="7"/>
      <c r="B2542" s="26"/>
      <c r="C2542" s="26"/>
      <c r="D2542" s="12">
        <v>26344.89</v>
      </c>
      <c r="E2542" s="13" t="s">
        <v>2397</v>
      </c>
      <c r="F2542" s="27">
        <v>45817</v>
      </c>
      <c r="G2542" s="27">
        <v>45617</v>
      </c>
      <c r="H2542" s="14">
        <v>99356.49</v>
      </c>
      <c r="I2542" s="15">
        <v>12</v>
      </c>
      <c r="J2542" s="13" t="s">
        <v>305</v>
      </c>
      <c r="K2542" s="36">
        <f>D2542*VLOOKUP(L2542,Assumptions!$B$5:$C$11,2,FALSE)</f>
        <v>903.62972699999989</v>
      </c>
      <c r="L2542" s="39" t="s">
        <v>4889</v>
      </c>
      <c r="M2542" s="46">
        <f>DATE(YEAR(F2542),MONTH(F2542),1)</f>
        <v>45809</v>
      </c>
      <c r="N2542" s="47" t="str">
        <f>IF(B2542="",N2541,B2542)</f>
        <v>Thornfield Credit</v>
      </c>
    </row>
    <row r="2543" spans="1:14" ht="15.75" x14ac:dyDescent="0.5">
      <c r="A2543" s="7"/>
      <c r="B2543" s="26"/>
      <c r="C2543" s="26"/>
      <c r="D2543" s="12">
        <v>18791.07</v>
      </c>
      <c r="E2543" s="13" t="s">
        <v>2396</v>
      </c>
      <c r="F2543" s="27">
        <v>45817</v>
      </c>
      <c r="G2543" s="27">
        <v>45617</v>
      </c>
      <c r="H2543" s="14">
        <v>121642.24000000001</v>
      </c>
      <c r="I2543" s="15">
        <v>1</v>
      </c>
      <c r="J2543" s="13" t="s">
        <v>304</v>
      </c>
      <c r="K2543" s="36">
        <f>D2543*VLOOKUP(L2543,Assumptions!$B$5:$C$11,2,FALSE)</f>
        <v>644.53370099999995</v>
      </c>
      <c r="L2543" s="39" t="s">
        <v>4889</v>
      </c>
      <c r="M2543" s="46">
        <f>DATE(YEAR(F2543),MONTH(F2543),1)</f>
        <v>45809</v>
      </c>
      <c r="N2543" s="47" t="str">
        <f>IF(B2543="",N2542,B2543)</f>
        <v>Thornfield Credit</v>
      </c>
    </row>
    <row r="2544" spans="1:14" ht="15.75" x14ac:dyDescent="0.5">
      <c r="A2544" s="7"/>
      <c r="B2544" s="26"/>
      <c r="C2544" s="26"/>
      <c r="D2544" s="12">
        <v>28776.63</v>
      </c>
      <c r="E2544" s="13" t="s">
        <v>2394</v>
      </c>
      <c r="F2544" s="27">
        <v>45817</v>
      </c>
      <c r="G2544" s="27">
        <v>45617</v>
      </c>
      <c r="H2544" s="14">
        <v>99166.11</v>
      </c>
      <c r="I2544" s="15">
        <v>4</v>
      </c>
      <c r="J2544" s="13" t="s">
        <v>300</v>
      </c>
      <c r="K2544" s="36">
        <f>D2544*VLOOKUP(L2544,Assumptions!$B$5:$C$11,2,FALSE)</f>
        <v>987.038409</v>
      </c>
      <c r="L2544" s="39" t="s">
        <v>4889</v>
      </c>
      <c r="M2544" s="46">
        <f>DATE(YEAR(F2544),MONTH(F2544),1)</f>
        <v>45809</v>
      </c>
      <c r="N2544" s="47" t="str">
        <f>IF(B2544="",N2543,B2544)</f>
        <v>Thornfield Credit</v>
      </c>
    </row>
    <row r="2545" spans="1:14" ht="15.75" x14ac:dyDescent="0.5">
      <c r="A2545" s="7"/>
      <c r="B2545" s="26"/>
      <c r="C2545" s="26"/>
      <c r="D2545" s="12">
        <v>21517.26</v>
      </c>
      <c r="E2545" s="13" t="s">
        <v>2395</v>
      </c>
      <c r="F2545" s="27">
        <v>45817</v>
      </c>
      <c r="G2545" s="27">
        <v>45617</v>
      </c>
      <c r="H2545" s="14">
        <v>136940.15</v>
      </c>
      <c r="I2545" s="15">
        <v>12</v>
      </c>
      <c r="J2545" s="13" t="s">
        <v>301</v>
      </c>
      <c r="K2545" s="36">
        <f>D2545*VLOOKUP(L2545,Assumptions!$B$5:$C$11,2,FALSE)</f>
        <v>738.04201799999987</v>
      </c>
      <c r="L2545" s="39" t="s">
        <v>4889</v>
      </c>
      <c r="M2545" s="46">
        <f>DATE(YEAR(F2545),MONTH(F2545),1)</f>
        <v>45809</v>
      </c>
      <c r="N2545" s="47" t="str">
        <f>IF(B2545="",N2544,B2545)</f>
        <v>Thornfield Credit</v>
      </c>
    </row>
    <row r="2546" spans="1:14" ht="15.75" x14ac:dyDescent="0.5">
      <c r="A2546" s="7"/>
      <c r="B2546" s="26"/>
      <c r="C2546" s="26"/>
      <c r="D2546" s="12">
        <v>1943.14</v>
      </c>
      <c r="E2546" s="13" t="s">
        <v>2399</v>
      </c>
      <c r="F2546" s="27">
        <v>45736</v>
      </c>
      <c r="G2546" s="27">
        <v>45638</v>
      </c>
      <c r="H2546" s="14">
        <v>140166.5</v>
      </c>
      <c r="I2546" s="15">
        <v>1</v>
      </c>
      <c r="J2546" s="13" t="s">
        <v>340</v>
      </c>
      <c r="K2546" s="36">
        <f>D2546*VLOOKUP(L2546,Assumptions!$B$5:$C$11,2,FALSE)</f>
        <v>66.649702000000005</v>
      </c>
      <c r="L2546" s="39" t="s">
        <v>4889</v>
      </c>
      <c r="M2546" s="46">
        <f>DATE(YEAR(F2546),MONTH(F2546),1)</f>
        <v>45717</v>
      </c>
      <c r="N2546" s="47" t="str">
        <f>IF(B2546="",N2545,B2546)</f>
        <v>Thornfield Credit</v>
      </c>
    </row>
    <row r="2547" spans="1:14" ht="15.75" x14ac:dyDescent="0.5">
      <c r="A2547" s="7"/>
      <c r="B2547" s="26"/>
      <c r="C2547" s="26"/>
      <c r="D2547" s="12">
        <v>1614.22</v>
      </c>
      <c r="E2547" s="13" t="s">
        <v>2400</v>
      </c>
      <c r="F2547" s="27">
        <v>45769</v>
      </c>
      <c r="G2547" s="27">
        <v>45681</v>
      </c>
      <c r="H2547" s="14">
        <v>110790.18</v>
      </c>
      <c r="I2547" s="15">
        <v>1</v>
      </c>
      <c r="J2547" s="13" t="s">
        <v>340</v>
      </c>
      <c r="K2547" s="36">
        <f>D2547*VLOOKUP(L2547,Assumptions!$B$5:$C$11,2,FALSE)</f>
        <v>55.367745999999997</v>
      </c>
      <c r="L2547" s="39" t="s">
        <v>4889</v>
      </c>
      <c r="M2547" s="46">
        <f>DATE(YEAR(F2547),MONTH(F2547),1)</f>
        <v>45748</v>
      </c>
      <c r="N2547" s="47" t="str">
        <f>IF(B2547="",N2546,B2547)</f>
        <v>Thornfield Credit</v>
      </c>
    </row>
    <row r="2548" spans="1:14" ht="15.75" x14ac:dyDescent="0.5">
      <c r="A2548" s="7"/>
      <c r="B2548" s="26"/>
      <c r="C2548" s="26"/>
      <c r="D2548" s="12">
        <v>1716.19</v>
      </c>
      <c r="E2548" s="13" t="s">
        <v>2401</v>
      </c>
      <c r="F2548" s="27">
        <v>45799</v>
      </c>
      <c r="G2548" s="27">
        <v>45681</v>
      </c>
      <c r="H2548" s="14">
        <v>104198.54</v>
      </c>
      <c r="I2548" s="15">
        <v>1</v>
      </c>
      <c r="J2548" s="13" t="s">
        <v>340</v>
      </c>
      <c r="K2548" s="36">
        <f>D2548*VLOOKUP(L2548,Assumptions!$B$5:$C$11,2,FALSE)</f>
        <v>58.865316999999997</v>
      </c>
      <c r="L2548" s="39" t="s">
        <v>4889</v>
      </c>
      <c r="M2548" s="46">
        <f>DATE(YEAR(F2548),MONTH(F2548),1)</f>
        <v>45778</v>
      </c>
      <c r="N2548" s="47" t="str">
        <f>IF(B2548="",N2547,B2548)</f>
        <v>Thornfield Credit</v>
      </c>
    </row>
    <row r="2549" spans="1:14" ht="15.75" x14ac:dyDescent="0.5">
      <c r="A2549" s="7"/>
      <c r="B2549" s="25" t="s">
        <v>170</v>
      </c>
      <c r="C2549" s="25"/>
      <c r="D2549" s="12">
        <v>11916.26</v>
      </c>
      <c r="E2549" s="13" t="s">
        <v>2402</v>
      </c>
      <c r="F2549" s="27">
        <v>45798</v>
      </c>
      <c r="G2549" s="27">
        <v>45751</v>
      </c>
      <c r="H2549" s="14">
        <v>4153.91</v>
      </c>
      <c r="I2549" s="15">
        <v>2</v>
      </c>
      <c r="J2549" s="13" t="s">
        <v>300</v>
      </c>
      <c r="K2549" s="36">
        <f>D2549*VLOOKUP(L2549,Assumptions!$B$5:$C$11,2,FALSE)</f>
        <v>408.72771799999998</v>
      </c>
      <c r="L2549" s="39" t="s">
        <v>4889</v>
      </c>
      <c r="M2549" s="46">
        <f>DATE(YEAR(F2549),MONTH(F2549),1)</f>
        <v>45778</v>
      </c>
      <c r="N2549" s="47" t="str">
        <f>IF(B2549="",N2548,B2549)</f>
        <v>Alder Partners</v>
      </c>
    </row>
    <row r="2550" spans="1:14" ht="15.75" x14ac:dyDescent="0.5">
      <c r="A2550" s="7"/>
      <c r="B2550" s="25" t="s">
        <v>171</v>
      </c>
      <c r="C2550" s="25"/>
      <c r="D2550" s="14">
        <v>37022.53</v>
      </c>
      <c r="E2550" s="13" t="s">
        <v>2403</v>
      </c>
      <c r="F2550" s="27">
        <v>44227</v>
      </c>
      <c r="G2550" s="27">
        <v>44147</v>
      </c>
      <c r="H2550" s="14">
        <v>364598.12</v>
      </c>
      <c r="I2550" s="15">
        <v>10</v>
      </c>
      <c r="J2550" s="13" t="s">
        <v>300</v>
      </c>
      <c r="K2550" s="36">
        <f>D2550*VLOOKUP(L2550,Assumptions!$B$5:$C$11,2,FALSE)</f>
        <v>37022.53</v>
      </c>
      <c r="L2550" s="39" t="s">
        <v>4883</v>
      </c>
      <c r="M2550" s="46">
        <f>DATE(YEAR(F2550),MONTH(F2550),1)</f>
        <v>44197</v>
      </c>
      <c r="N2550" s="47" t="str">
        <f>IF(B2550="",N2549,B2550)</f>
        <v>Hadley Wealth plc</v>
      </c>
    </row>
    <row r="2551" spans="1:14" ht="15.75" x14ac:dyDescent="0.5">
      <c r="A2551" s="7"/>
      <c r="B2551" s="26"/>
      <c r="C2551" s="26"/>
      <c r="D2551" s="14">
        <v>2322.89</v>
      </c>
      <c r="E2551" s="13" t="s">
        <v>2404</v>
      </c>
      <c r="F2551" s="27">
        <v>44256</v>
      </c>
      <c r="G2551" s="27">
        <v>44172</v>
      </c>
      <c r="H2551" s="14">
        <v>479129.99</v>
      </c>
      <c r="I2551" s="15">
        <v>1</v>
      </c>
      <c r="J2551" s="13" t="s">
        <v>315</v>
      </c>
      <c r="K2551" s="36">
        <f>D2551*VLOOKUP(L2551,Assumptions!$B$5:$C$11,2,FALSE)</f>
        <v>2322.89</v>
      </c>
      <c r="L2551" s="39" t="s">
        <v>4883</v>
      </c>
      <c r="M2551" s="46">
        <f>DATE(YEAR(F2551),MONTH(F2551),1)</f>
        <v>44256</v>
      </c>
      <c r="N2551" s="47" t="str">
        <f>IF(B2551="",N2550,B2551)</f>
        <v>Hadley Wealth plc</v>
      </c>
    </row>
    <row r="2552" spans="1:14" ht="15.75" x14ac:dyDescent="0.5">
      <c r="A2552" s="7"/>
      <c r="B2552" s="26"/>
      <c r="C2552" s="26"/>
      <c r="D2552" s="14">
        <v>2971.5</v>
      </c>
      <c r="E2552" s="13" t="s">
        <v>2405</v>
      </c>
      <c r="F2552" s="27">
        <v>44298</v>
      </c>
      <c r="G2552" s="27">
        <v>44172</v>
      </c>
      <c r="H2552" s="14">
        <v>450647.57</v>
      </c>
      <c r="I2552" s="15">
        <v>1</v>
      </c>
      <c r="J2552" s="13" t="s">
        <v>300</v>
      </c>
      <c r="K2552" s="36">
        <f>D2552*VLOOKUP(L2552,Assumptions!$B$5:$C$11,2,FALSE)</f>
        <v>2971.5</v>
      </c>
      <c r="L2552" s="39" t="s">
        <v>4883</v>
      </c>
      <c r="M2552" s="46">
        <f>DATE(YEAR(F2552),MONTH(F2552),1)</f>
        <v>44287</v>
      </c>
      <c r="N2552" s="47" t="str">
        <f>IF(B2552="",N2551,B2552)</f>
        <v>Hadley Wealth plc</v>
      </c>
    </row>
    <row r="2553" spans="1:14" ht="15.75" x14ac:dyDescent="0.5">
      <c r="A2553" s="7"/>
      <c r="B2553" s="26"/>
      <c r="C2553" s="26"/>
      <c r="D2553" s="14">
        <v>3993.25</v>
      </c>
      <c r="E2553" s="13" t="s">
        <v>2406</v>
      </c>
      <c r="F2553" s="27">
        <v>44348</v>
      </c>
      <c r="G2553" s="27">
        <v>44172</v>
      </c>
      <c r="H2553" s="14">
        <v>380651.88</v>
      </c>
      <c r="I2553" s="15">
        <v>1</v>
      </c>
      <c r="J2553" s="13" t="s">
        <v>300</v>
      </c>
      <c r="K2553" s="36">
        <f>D2553*VLOOKUP(L2553,Assumptions!$B$5:$C$11,2,FALSE)</f>
        <v>3993.25</v>
      </c>
      <c r="L2553" s="39" t="s">
        <v>4883</v>
      </c>
      <c r="M2553" s="46">
        <f>DATE(YEAR(F2553),MONTH(F2553),1)</f>
        <v>44348</v>
      </c>
      <c r="N2553" s="47" t="str">
        <f>IF(B2553="",N2552,B2553)</f>
        <v>Hadley Wealth plc</v>
      </c>
    </row>
    <row r="2554" spans="1:14" ht="15.75" x14ac:dyDescent="0.5">
      <c r="A2554" s="7"/>
      <c r="B2554" s="26"/>
      <c r="C2554" s="26"/>
      <c r="D2554" s="14">
        <v>2848.04</v>
      </c>
      <c r="E2554" s="13" t="s">
        <v>2407</v>
      </c>
      <c r="F2554" s="27">
        <v>44459</v>
      </c>
      <c r="G2554" s="27">
        <v>44172</v>
      </c>
      <c r="H2554" s="14">
        <v>364431.89</v>
      </c>
      <c r="I2554" s="15">
        <v>1</v>
      </c>
      <c r="J2554" s="13" t="s">
        <v>300</v>
      </c>
      <c r="K2554" s="36">
        <f>D2554*VLOOKUP(L2554,Assumptions!$B$5:$C$11,2,FALSE)</f>
        <v>2848.04</v>
      </c>
      <c r="L2554" s="39" t="s">
        <v>4883</v>
      </c>
      <c r="M2554" s="46">
        <f>DATE(YEAR(F2554),MONTH(F2554),1)</f>
        <v>44440</v>
      </c>
      <c r="N2554" s="47" t="str">
        <f>IF(B2554="",N2553,B2554)</f>
        <v>Hadley Wealth plc</v>
      </c>
    </row>
    <row r="2555" spans="1:14" ht="15.75" x14ac:dyDescent="0.5">
      <c r="A2555" s="7"/>
      <c r="B2555" s="26"/>
      <c r="C2555" s="26"/>
      <c r="D2555" s="14">
        <v>14055.77</v>
      </c>
      <c r="E2555" s="13" t="s">
        <v>2406</v>
      </c>
      <c r="F2555" s="27">
        <v>44367</v>
      </c>
      <c r="G2555" s="27">
        <v>44172</v>
      </c>
      <c r="H2555" s="14">
        <v>347254.5</v>
      </c>
      <c r="I2555" s="15">
        <v>4</v>
      </c>
      <c r="J2555" s="13" t="s">
        <v>300</v>
      </c>
      <c r="K2555" s="36">
        <f>D2555*VLOOKUP(L2555,Assumptions!$B$5:$C$11,2,FALSE)</f>
        <v>14055.77</v>
      </c>
      <c r="L2555" s="39" t="s">
        <v>4883</v>
      </c>
      <c r="M2555" s="46">
        <f>DATE(YEAR(F2555),MONTH(F2555),1)</f>
        <v>44348</v>
      </c>
      <c r="N2555" s="47" t="str">
        <f>IF(B2555="",N2554,B2555)</f>
        <v>Hadley Wealth plc</v>
      </c>
    </row>
    <row r="2556" spans="1:14" ht="15.75" x14ac:dyDescent="0.5">
      <c r="A2556" s="7"/>
      <c r="B2556" s="26"/>
      <c r="C2556" s="26"/>
      <c r="D2556" s="14">
        <v>39683.910000000003</v>
      </c>
      <c r="E2556" s="13" t="s">
        <v>2408</v>
      </c>
      <c r="F2556" s="27">
        <v>44409</v>
      </c>
      <c r="G2556" s="27">
        <v>44173</v>
      </c>
      <c r="H2556" s="14">
        <v>523854.04</v>
      </c>
      <c r="I2556" s="15">
        <v>11</v>
      </c>
      <c r="J2556" s="13" t="s">
        <v>300</v>
      </c>
      <c r="K2556" s="36">
        <f>D2556*VLOOKUP(L2556,Assumptions!$B$5:$C$11,2,FALSE)</f>
        <v>39683.910000000003</v>
      </c>
      <c r="L2556" s="39" t="s">
        <v>4883</v>
      </c>
      <c r="M2556" s="46">
        <f>DATE(YEAR(F2556),MONTH(F2556),1)</f>
        <v>44409</v>
      </c>
      <c r="N2556" s="47" t="str">
        <f>IF(B2556="",N2555,B2556)</f>
        <v>Hadley Wealth plc</v>
      </c>
    </row>
    <row r="2557" spans="1:14" ht="15.75" x14ac:dyDescent="0.5">
      <c r="A2557" s="7"/>
      <c r="B2557" s="26"/>
      <c r="C2557" s="26"/>
      <c r="D2557" s="14">
        <v>54603.87</v>
      </c>
      <c r="E2557" s="13" t="s">
        <v>2409</v>
      </c>
      <c r="F2557" s="27">
        <v>44409</v>
      </c>
      <c r="G2557" s="27">
        <v>44173</v>
      </c>
      <c r="H2557" s="14">
        <v>546768.78</v>
      </c>
      <c r="I2557" s="15">
        <v>1</v>
      </c>
      <c r="J2557" s="13" t="s">
        <v>301</v>
      </c>
      <c r="K2557" s="36">
        <f>D2557*VLOOKUP(L2557,Assumptions!$B$5:$C$11,2,FALSE)</f>
        <v>54603.87</v>
      </c>
      <c r="L2557" s="39" t="s">
        <v>4883</v>
      </c>
      <c r="M2557" s="46">
        <f>DATE(YEAR(F2557),MONTH(F2557),1)</f>
        <v>44409</v>
      </c>
      <c r="N2557" s="47" t="str">
        <f>IF(B2557="",N2556,B2557)</f>
        <v>Hadley Wealth plc</v>
      </c>
    </row>
    <row r="2558" spans="1:14" ht="15.75" x14ac:dyDescent="0.5">
      <c r="A2558" s="7"/>
      <c r="B2558" s="26"/>
      <c r="C2558" s="26"/>
      <c r="D2558" s="14">
        <v>38236.17</v>
      </c>
      <c r="E2558" s="13" t="s">
        <v>2410</v>
      </c>
      <c r="F2558" s="27">
        <v>44409</v>
      </c>
      <c r="G2558" s="27">
        <v>44173</v>
      </c>
      <c r="H2558" s="14">
        <v>513528.38</v>
      </c>
      <c r="I2558" s="15">
        <v>134</v>
      </c>
      <c r="J2558" s="13" t="s">
        <v>321</v>
      </c>
      <c r="K2558" s="36">
        <f>D2558*VLOOKUP(L2558,Assumptions!$B$5:$C$11,2,FALSE)</f>
        <v>38236.17</v>
      </c>
      <c r="L2558" s="39" t="s">
        <v>4883</v>
      </c>
      <c r="M2558" s="46">
        <f>DATE(YEAR(F2558),MONTH(F2558),1)</f>
        <v>44409</v>
      </c>
      <c r="N2558" s="47" t="str">
        <f>IF(B2558="",N2557,B2558)</f>
        <v>Hadley Wealth plc</v>
      </c>
    </row>
    <row r="2559" spans="1:14" ht="15.75" x14ac:dyDescent="0.5">
      <c r="A2559" s="7"/>
      <c r="B2559" s="26"/>
      <c r="C2559" s="26"/>
      <c r="D2559" s="14">
        <v>50874.29</v>
      </c>
      <c r="E2559" s="13" t="s">
        <v>2411</v>
      </c>
      <c r="F2559" s="27">
        <v>44409</v>
      </c>
      <c r="G2559" s="27">
        <v>44173</v>
      </c>
      <c r="H2559" s="14">
        <v>556151.25</v>
      </c>
      <c r="I2559" s="15">
        <v>134</v>
      </c>
      <c r="J2559" s="13" t="s">
        <v>319</v>
      </c>
      <c r="K2559" s="36">
        <f>D2559*VLOOKUP(L2559,Assumptions!$B$5:$C$11,2,FALSE)</f>
        <v>50874.29</v>
      </c>
      <c r="L2559" s="39" t="s">
        <v>4883</v>
      </c>
      <c r="M2559" s="46">
        <f>DATE(YEAR(F2559),MONTH(F2559),1)</f>
        <v>44409</v>
      </c>
      <c r="N2559" s="47" t="str">
        <f>IF(B2559="",N2558,B2559)</f>
        <v>Hadley Wealth plc</v>
      </c>
    </row>
    <row r="2560" spans="1:14" ht="15.75" x14ac:dyDescent="0.5">
      <c r="A2560" s="7"/>
      <c r="B2560" s="26"/>
      <c r="C2560" s="26"/>
      <c r="D2560" s="14">
        <v>41285.07</v>
      </c>
      <c r="E2560" s="13" t="s">
        <v>2412</v>
      </c>
      <c r="F2560" s="27">
        <v>44409</v>
      </c>
      <c r="G2560" s="27">
        <v>44173</v>
      </c>
      <c r="H2560" s="14">
        <v>533468.52</v>
      </c>
      <c r="I2560" s="15">
        <v>134</v>
      </c>
      <c r="J2560" s="13" t="s">
        <v>320</v>
      </c>
      <c r="K2560" s="36">
        <f>D2560*VLOOKUP(L2560,Assumptions!$B$5:$C$11,2,FALSE)</f>
        <v>41285.07</v>
      </c>
      <c r="L2560" s="39" t="s">
        <v>4883</v>
      </c>
      <c r="M2560" s="46">
        <f>DATE(YEAR(F2560),MONTH(F2560),1)</f>
        <v>44409</v>
      </c>
      <c r="N2560" s="47" t="str">
        <f>IF(B2560="",N2559,B2560)</f>
        <v>Hadley Wealth plc</v>
      </c>
    </row>
    <row r="2561" spans="1:14" ht="15.75" x14ac:dyDescent="0.5">
      <c r="A2561" s="7"/>
      <c r="B2561" s="26"/>
      <c r="C2561" s="26"/>
      <c r="D2561" s="14">
        <v>35390.58</v>
      </c>
      <c r="E2561" s="13" t="s">
        <v>2413</v>
      </c>
      <c r="F2561" s="27">
        <v>44409</v>
      </c>
      <c r="G2561" s="27">
        <v>44173</v>
      </c>
      <c r="H2561" s="14">
        <v>339145.6</v>
      </c>
      <c r="I2561" s="15">
        <v>134</v>
      </c>
      <c r="J2561" s="13" t="s">
        <v>305</v>
      </c>
      <c r="K2561" s="36">
        <f>D2561*VLOOKUP(L2561,Assumptions!$B$5:$C$11,2,FALSE)</f>
        <v>35390.58</v>
      </c>
      <c r="L2561" s="39" t="s">
        <v>4883</v>
      </c>
      <c r="M2561" s="46">
        <f>DATE(YEAR(F2561),MONTH(F2561),1)</f>
        <v>44409</v>
      </c>
      <c r="N2561" s="47" t="str">
        <f>IF(B2561="",N2560,B2561)</f>
        <v>Hadley Wealth plc</v>
      </c>
    </row>
    <row r="2562" spans="1:14" ht="15.75" x14ac:dyDescent="0.5">
      <c r="A2562" s="7"/>
      <c r="B2562" s="26"/>
      <c r="C2562" s="26"/>
      <c r="D2562" s="14">
        <v>1680.2</v>
      </c>
      <c r="E2562" s="13" t="s">
        <v>2414</v>
      </c>
      <c r="F2562" s="27">
        <v>44501</v>
      </c>
      <c r="G2562" s="27">
        <v>44173</v>
      </c>
      <c r="H2562" s="14">
        <v>454795.08</v>
      </c>
      <c r="I2562" s="15">
        <v>1</v>
      </c>
      <c r="J2562" s="13" t="s">
        <v>315</v>
      </c>
      <c r="K2562" s="36">
        <f>D2562*VLOOKUP(L2562,Assumptions!$B$5:$C$11,2,FALSE)</f>
        <v>1680.2</v>
      </c>
      <c r="L2562" s="39" t="s">
        <v>4883</v>
      </c>
      <c r="M2562" s="46">
        <f>DATE(YEAR(F2562),MONTH(F2562),1)</f>
        <v>44501</v>
      </c>
      <c r="N2562" s="47" t="str">
        <f>IF(B2562="",N2561,B2562)</f>
        <v>Hadley Wealth plc</v>
      </c>
    </row>
    <row r="2563" spans="1:14" ht="15.75" x14ac:dyDescent="0.5">
      <c r="A2563" s="7"/>
      <c r="B2563" s="26"/>
      <c r="C2563" s="26"/>
      <c r="D2563" s="14">
        <v>1558.05</v>
      </c>
      <c r="E2563" s="13" t="s">
        <v>2415</v>
      </c>
      <c r="F2563" s="27">
        <v>44210</v>
      </c>
      <c r="G2563" s="27">
        <v>44210</v>
      </c>
      <c r="H2563" s="14">
        <v>440459.12</v>
      </c>
      <c r="I2563" s="15">
        <v>1</v>
      </c>
      <c r="J2563" s="13" t="s">
        <v>315</v>
      </c>
      <c r="K2563" s="36">
        <f>D2563*VLOOKUP(L2563,Assumptions!$B$5:$C$11,2,FALSE)</f>
        <v>1558.05</v>
      </c>
      <c r="L2563" s="39" t="s">
        <v>4883</v>
      </c>
      <c r="M2563" s="46">
        <f>DATE(YEAR(F2563),MONTH(F2563),1)</f>
        <v>44197</v>
      </c>
      <c r="N2563" s="47" t="str">
        <f>IF(B2563="",N2562,B2563)</f>
        <v>Hadley Wealth plc</v>
      </c>
    </row>
    <row r="2564" spans="1:14" ht="15.75" x14ac:dyDescent="0.5">
      <c r="A2564" s="7"/>
      <c r="B2564" s="26"/>
      <c r="C2564" s="26"/>
      <c r="D2564" s="14">
        <v>32682.32</v>
      </c>
      <c r="E2564" s="13" t="s">
        <v>2406</v>
      </c>
      <c r="F2564" s="27">
        <v>44369</v>
      </c>
      <c r="G2564" s="27">
        <v>44256</v>
      </c>
      <c r="H2564" s="14">
        <v>485973.14</v>
      </c>
      <c r="I2564" s="15">
        <v>4</v>
      </c>
      <c r="J2564" s="13" t="s">
        <v>300</v>
      </c>
      <c r="K2564" s="36">
        <f>D2564*VLOOKUP(L2564,Assumptions!$B$5:$C$11,2,FALSE)</f>
        <v>32682.32</v>
      </c>
      <c r="L2564" s="39" t="s">
        <v>4883</v>
      </c>
      <c r="M2564" s="46">
        <f>DATE(YEAR(F2564),MONTH(F2564),1)</f>
        <v>44348</v>
      </c>
      <c r="N2564" s="47" t="str">
        <f>IF(B2564="",N2563,B2564)</f>
        <v>Hadley Wealth plc</v>
      </c>
    </row>
    <row r="2565" spans="1:14" ht="15.75" x14ac:dyDescent="0.5">
      <c r="A2565" s="7"/>
      <c r="B2565" s="26"/>
      <c r="C2565" s="26"/>
      <c r="D2565" s="14">
        <v>34341.74</v>
      </c>
      <c r="E2565" s="13" t="s">
        <v>2406</v>
      </c>
      <c r="F2565" s="27">
        <v>44369</v>
      </c>
      <c r="G2565" s="27">
        <v>44256</v>
      </c>
      <c r="H2565" s="14">
        <v>424778.71</v>
      </c>
      <c r="I2565" s="15">
        <v>4</v>
      </c>
      <c r="J2565" s="13" t="s">
        <v>300</v>
      </c>
      <c r="K2565" s="36">
        <f>D2565*VLOOKUP(L2565,Assumptions!$B$5:$C$11,2,FALSE)</f>
        <v>34341.74</v>
      </c>
      <c r="L2565" s="39" t="s">
        <v>4883</v>
      </c>
      <c r="M2565" s="46">
        <f>DATE(YEAR(F2565),MONTH(F2565),1)</f>
        <v>44348</v>
      </c>
      <c r="N2565" s="47" t="str">
        <f>IF(B2565="",N2564,B2565)</f>
        <v>Hadley Wealth plc</v>
      </c>
    </row>
    <row r="2566" spans="1:14" ht="15.75" x14ac:dyDescent="0.5">
      <c r="A2566" s="7"/>
      <c r="B2566" s="26"/>
      <c r="C2566" s="26"/>
      <c r="D2566" s="14">
        <v>31329.78</v>
      </c>
      <c r="E2566" s="13" t="s">
        <v>2416</v>
      </c>
      <c r="F2566" s="27">
        <v>44369</v>
      </c>
      <c r="G2566" s="27">
        <v>44256</v>
      </c>
      <c r="H2566" s="14">
        <v>421008.19</v>
      </c>
      <c r="I2566" s="15">
        <v>4</v>
      </c>
      <c r="J2566" s="13" t="s">
        <v>330</v>
      </c>
      <c r="K2566" s="36">
        <f>D2566*VLOOKUP(L2566,Assumptions!$B$5:$C$11,2,FALSE)</f>
        <v>31329.78</v>
      </c>
      <c r="L2566" s="39" t="s">
        <v>4883</v>
      </c>
      <c r="M2566" s="46">
        <f>DATE(YEAR(F2566),MONTH(F2566),1)</f>
        <v>44348</v>
      </c>
      <c r="N2566" s="47" t="str">
        <f>IF(B2566="",N2565,B2566)</f>
        <v>Hadley Wealth plc</v>
      </c>
    </row>
    <row r="2567" spans="1:14" ht="15.75" x14ac:dyDescent="0.5">
      <c r="A2567" s="7"/>
      <c r="B2567" s="26"/>
      <c r="C2567" s="26"/>
      <c r="D2567" s="14">
        <v>39522.519999999997</v>
      </c>
      <c r="E2567" s="13" t="s">
        <v>2416</v>
      </c>
      <c r="F2567" s="27">
        <v>44369</v>
      </c>
      <c r="G2567" s="27">
        <v>44256</v>
      </c>
      <c r="H2567" s="14">
        <v>457725.35</v>
      </c>
      <c r="I2567" s="15">
        <v>4</v>
      </c>
      <c r="J2567" s="13" t="s">
        <v>330</v>
      </c>
      <c r="K2567" s="36">
        <f>D2567*VLOOKUP(L2567,Assumptions!$B$5:$C$11,2,FALSE)</f>
        <v>39522.519999999997</v>
      </c>
      <c r="L2567" s="39" t="s">
        <v>4883</v>
      </c>
      <c r="M2567" s="46">
        <f>DATE(YEAR(F2567),MONTH(F2567),1)</f>
        <v>44348</v>
      </c>
      <c r="N2567" s="47" t="str">
        <f>IF(B2567="",N2566,B2567)</f>
        <v>Hadley Wealth plc</v>
      </c>
    </row>
    <row r="2568" spans="1:14" ht="15.75" x14ac:dyDescent="0.5">
      <c r="A2568" s="7"/>
      <c r="B2568" s="26"/>
      <c r="C2568" s="26"/>
      <c r="D2568" s="14">
        <v>31317.81</v>
      </c>
      <c r="E2568" s="13" t="s">
        <v>2417</v>
      </c>
      <c r="F2568" s="27">
        <v>44369</v>
      </c>
      <c r="G2568" s="27">
        <v>44256</v>
      </c>
      <c r="H2568" s="14">
        <v>419122.84</v>
      </c>
      <c r="I2568" s="15">
        <v>124</v>
      </c>
      <c r="J2568" s="13" t="s">
        <v>328</v>
      </c>
      <c r="K2568" s="36">
        <f>D2568*VLOOKUP(L2568,Assumptions!$B$5:$C$11,2,FALSE)</f>
        <v>31317.81</v>
      </c>
      <c r="L2568" s="39" t="s">
        <v>4883</v>
      </c>
      <c r="M2568" s="46">
        <f>DATE(YEAR(F2568),MONTH(F2568),1)</f>
        <v>44348</v>
      </c>
      <c r="N2568" s="47" t="str">
        <f>IF(B2568="",N2567,B2568)</f>
        <v>Hadley Wealth plc</v>
      </c>
    </row>
    <row r="2569" spans="1:14" ht="15.75" x14ac:dyDescent="0.5">
      <c r="A2569" s="7"/>
      <c r="B2569" s="26"/>
      <c r="C2569" s="26"/>
      <c r="D2569" s="14">
        <v>33363.06</v>
      </c>
      <c r="E2569" s="13" t="s">
        <v>2418</v>
      </c>
      <c r="F2569" s="27">
        <v>44369</v>
      </c>
      <c r="G2569" s="27">
        <v>44256</v>
      </c>
      <c r="H2569" s="14">
        <v>552794.99</v>
      </c>
      <c r="I2569" s="15">
        <v>124</v>
      </c>
      <c r="J2569" s="13" t="s">
        <v>333</v>
      </c>
      <c r="K2569" s="36">
        <f>D2569*VLOOKUP(L2569,Assumptions!$B$5:$C$11,2,FALSE)</f>
        <v>33363.06</v>
      </c>
      <c r="L2569" s="39" t="s">
        <v>4883</v>
      </c>
      <c r="M2569" s="46">
        <f>DATE(YEAR(F2569),MONTH(F2569),1)</f>
        <v>44348</v>
      </c>
      <c r="N2569" s="47" t="str">
        <f>IF(B2569="",N2568,B2569)</f>
        <v>Hadley Wealth plc</v>
      </c>
    </row>
    <row r="2570" spans="1:14" ht="15.75" x14ac:dyDescent="0.5">
      <c r="A2570" s="7"/>
      <c r="B2570" s="26"/>
      <c r="C2570" s="26"/>
      <c r="D2570" s="14">
        <v>39744.11</v>
      </c>
      <c r="E2570" s="13" t="s">
        <v>2419</v>
      </c>
      <c r="F2570" s="27">
        <v>44369</v>
      </c>
      <c r="G2570" s="27">
        <v>44256</v>
      </c>
      <c r="H2570" s="14">
        <v>378039.16</v>
      </c>
      <c r="I2570" s="15">
        <v>124</v>
      </c>
      <c r="J2570" s="13" t="s">
        <v>336</v>
      </c>
      <c r="K2570" s="36">
        <f>D2570*VLOOKUP(L2570,Assumptions!$B$5:$C$11,2,FALSE)</f>
        <v>39744.11</v>
      </c>
      <c r="L2570" s="39" t="s">
        <v>4883</v>
      </c>
      <c r="M2570" s="46">
        <f>DATE(YEAR(F2570),MONTH(F2570),1)</f>
        <v>44348</v>
      </c>
      <c r="N2570" s="47" t="str">
        <f>IF(B2570="",N2569,B2570)</f>
        <v>Hadley Wealth plc</v>
      </c>
    </row>
    <row r="2571" spans="1:14" ht="15.75" x14ac:dyDescent="0.5">
      <c r="A2571" s="7"/>
      <c r="B2571" s="26"/>
      <c r="C2571" s="26"/>
      <c r="D2571" s="14">
        <v>44901.2</v>
      </c>
      <c r="E2571" s="13" t="s">
        <v>2420</v>
      </c>
      <c r="F2571" s="27">
        <v>44369</v>
      </c>
      <c r="G2571" s="27">
        <v>44256</v>
      </c>
      <c r="H2571" s="14">
        <v>469954.72</v>
      </c>
      <c r="I2571" s="15">
        <v>124</v>
      </c>
      <c r="J2571" s="13" t="s">
        <v>322</v>
      </c>
      <c r="K2571" s="36">
        <f>D2571*VLOOKUP(L2571,Assumptions!$B$5:$C$11,2,FALSE)</f>
        <v>44901.2</v>
      </c>
      <c r="L2571" s="39" t="s">
        <v>4883</v>
      </c>
      <c r="M2571" s="46">
        <f>DATE(YEAR(F2571),MONTH(F2571),1)</f>
        <v>44348</v>
      </c>
      <c r="N2571" s="47" t="str">
        <f>IF(B2571="",N2570,B2571)</f>
        <v>Hadley Wealth plc</v>
      </c>
    </row>
    <row r="2572" spans="1:14" ht="15.75" x14ac:dyDescent="0.5">
      <c r="A2572" s="7"/>
      <c r="B2572" s="26"/>
      <c r="C2572" s="26"/>
      <c r="D2572" s="14">
        <v>2107.19</v>
      </c>
      <c r="E2572" s="13" t="s">
        <v>2421</v>
      </c>
      <c r="F2572" s="27">
        <v>44524</v>
      </c>
      <c r="G2572" s="27">
        <v>44508</v>
      </c>
      <c r="H2572" s="14">
        <v>337849.73</v>
      </c>
      <c r="I2572" s="15">
        <v>2</v>
      </c>
      <c r="J2572" s="13" t="s">
        <v>307</v>
      </c>
      <c r="K2572" s="36">
        <f>D2572*VLOOKUP(L2572,Assumptions!$B$5:$C$11,2,FALSE)</f>
        <v>2107.19</v>
      </c>
      <c r="L2572" s="39" t="s">
        <v>4883</v>
      </c>
      <c r="M2572" s="46">
        <f>DATE(YEAR(F2572),MONTH(F2572),1)</f>
        <v>44501</v>
      </c>
      <c r="N2572" s="47" t="str">
        <f>IF(B2572="",N2571,B2572)</f>
        <v>Hadley Wealth plc</v>
      </c>
    </row>
    <row r="2573" spans="1:14" ht="15.75" x14ac:dyDescent="0.5">
      <c r="A2573" s="7"/>
      <c r="B2573" s="26"/>
      <c r="C2573" s="26"/>
      <c r="D2573" s="14">
        <v>973.71</v>
      </c>
      <c r="E2573" s="13" t="s">
        <v>2422</v>
      </c>
      <c r="F2573" s="27">
        <v>44650</v>
      </c>
      <c r="G2573" s="27">
        <v>44508</v>
      </c>
      <c r="H2573" s="14">
        <v>356716.64</v>
      </c>
      <c r="I2573" s="15">
        <v>1</v>
      </c>
      <c r="J2573" s="13" t="s">
        <v>307</v>
      </c>
      <c r="K2573" s="36">
        <f>D2573*VLOOKUP(L2573,Assumptions!$B$5:$C$11,2,FALSE)</f>
        <v>973.71</v>
      </c>
      <c r="L2573" s="39" t="s">
        <v>4883</v>
      </c>
      <c r="M2573" s="46">
        <f>DATE(YEAR(F2573),MONTH(F2573),1)</f>
        <v>44621</v>
      </c>
      <c r="N2573" s="47" t="str">
        <f>IF(B2573="",N2572,B2573)</f>
        <v>Hadley Wealth plc</v>
      </c>
    </row>
    <row r="2574" spans="1:14" ht="15.75" x14ac:dyDescent="0.5">
      <c r="A2574" s="7"/>
      <c r="B2574" s="26"/>
      <c r="C2574" s="26"/>
      <c r="D2574" s="14">
        <v>33808.080000000002</v>
      </c>
      <c r="E2574" s="13" t="s">
        <v>2423</v>
      </c>
      <c r="F2574" s="27">
        <v>44727</v>
      </c>
      <c r="G2574" s="27">
        <v>44545</v>
      </c>
      <c r="H2574" s="14">
        <v>416104.43</v>
      </c>
      <c r="I2574" s="15">
        <v>2</v>
      </c>
      <c r="J2574" s="13" t="s">
        <v>300</v>
      </c>
      <c r="K2574" s="36">
        <f>D2574*VLOOKUP(L2574,Assumptions!$B$5:$C$11,2,FALSE)</f>
        <v>33808.080000000002</v>
      </c>
      <c r="L2574" s="39" t="s">
        <v>4883</v>
      </c>
      <c r="M2574" s="46">
        <f>DATE(YEAR(F2574),MONTH(F2574),1)</f>
        <v>44713</v>
      </c>
      <c r="N2574" s="47" t="str">
        <f>IF(B2574="",N2573,B2574)</f>
        <v>Hadley Wealth plc</v>
      </c>
    </row>
    <row r="2575" spans="1:14" ht="15.75" x14ac:dyDescent="0.5">
      <c r="A2575" s="7"/>
      <c r="B2575" s="26"/>
      <c r="C2575" s="26"/>
      <c r="D2575" s="14">
        <v>34420.239999999998</v>
      </c>
      <c r="E2575" s="13" t="s">
        <v>2424</v>
      </c>
      <c r="F2575" s="27">
        <v>44727</v>
      </c>
      <c r="G2575" s="27">
        <v>44545</v>
      </c>
      <c r="H2575" s="14">
        <v>391779.06</v>
      </c>
      <c r="I2575" s="15">
        <v>8</v>
      </c>
      <c r="J2575" s="13" t="s">
        <v>330</v>
      </c>
      <c r="K2575" s="36">
        <f>D2575*VLOOKUP(L2575,Assumptions!$B$5:$C$11,2,FALSE)</f>
        <v>34420.239999999998</v>
      </c>
      <c r="L2575" s="39" t="s">
        <v>4883</v>
      </c>
      <c r="M2575" s="46">
        <f>DATE(YEAR(F2575),MONTH(F2575),1)</f>
        <v>44713</v>
      </c>
      <c r="N2575" s="47" t="str">
        <f>IF(B2575="",N2574,B2575)</f>
        <v>Hadley Wealth plc</v>
      </c>
    </row>
    <row r="2576" spans="1:14" ht="15.75" x14ac:dyDescent="0.5">
      <c r="A2576" s="7"/>
      <c r="B2576" s="26"/>
      <c r="C2576" s="26"/>
      <c r="D2576" s="14">
        <v>47567.08</v>
      </c>
      <c r="E2576" s="13" t="s">
        <v>2423</v>
      </c>
      <c r="F2576" s="27">
        <v>44727</v>
      </c>
      <c r="G2576" s="27">
        <v>44545</v>
      </c>
      <c r="H2576" s="14">
        <v>422985.88</v>
      </c>
      <c r="I2576" s="15">
        <v>8</v>
      </c>
      <c r="J2576" s="13" t="s">
        <v>300</v>
      </c>
      <c r="K2576" s="36">
        <f>D2576*VLOOKUP(L2576,Assumptions!$B$5:$C$11,2,FALSE)</f>
        <v>47567.08</v>
      </c>
      <c r="L2576" s="39" t="s">
        <v>4883</v>
      </c>
      <c r="M2576" s="46">
        <f>DATE(YEAR(F2576),MONTH(F2576),1)</f>
        <v>44713</v>
      </c>
      <c r="N2576" s="47" t="str">
        <f>IF(B2576="",N2575,B2576)</f>
        <v>Hadley Wealth plc</v>
      </c>
    </row>
    <row r="2577" spans="1:14" ht="15.75" x14ac:dyDescent="0.5">
      <c r="A2577" s="7"/>
      <c r="B2577" s="26"/>
      <c r="C2577" s="26"/>
      <c r="D2577" s="14">
        <v>44670.68</v>
      </c>
      <c r="E2577" s="13" t="s">
        <v>2425</v>
      </c>
      <c r="F2577" s="27">
        <v>44727</v>
      </c>
      <c r="G2577" s="27">
        <v>44545</v>
      </c>
      <c r="H2577" s="14">
        <v>514610.92</v>
      </c>
      <c r="I2577" s="15">
        <v>125</v>
      </c>
      <c r="J2577" s="13" t="s">
        <v>301</v>
      </c>
      <c r="K2577" s="36">
        <f>D2577*VLOOKUP(L2577,Assumptions!$B$5:$C$11,2,FALSE)</f>
        <v>44670.68</v>
      </c>
      <c r="L2577" s="39" t="s">
        <v>4883</v>
      </c>
      <c r="M2577" s="46">
        <f>DATE(YEAR(F2577),MONTH(F2577),1)</f>
        <v>44713</v>
      </c>
      <c r="N2577" s="47" t="str">
        <f>IF(B2577="",N2576,B2577)</f>
        <v>Hadley Wealth plc</v>
      </c>
    </row>
    <row r="2578" spans="1:14" ht="15.75" x14ac:dyDescent="0.5">
      <c r="A2578" s="7"/>
      <c r="B2578" s="26"/>
      <c r="C2578" s="26"/>
      <c r="D2578" s="14">
        <v>50001.4</v>
      </c>
      <c r="E2578" s="13" t="s">
        <v>2426</v>
      </c>
      <c r="F2578" s="27">
        <v>44727</v>
      </c>
      <c r="G2578" s="27">
        <v>44545</v>
      </c>
      <c r="H2578" s="14">
        <v>410882.71</v>
      </c>
      <c r="I2578" s="15">
        <v>125</v>
      </c>
      <c r="J2578" s="13" t="s">
        <v>305</v>
      </c>
      <c r="K2578" s="36">
        <f>D2578*VLOOKUP(L2578,Assumptions!$B$5:$C$11,2,FALSE)</f>
        <v>50001.4</v>
      </c>
      <c r="L2578" s="39" t="s">
        <v>4883</v>
      </c>
      <c r="M2578" s="46">
        <f>DATE(YEAR(F2578),MONTH(F2578),1)</f>
        <v>44713</v>
      </c>
      <c r="N2578" s="47" t="str">
        <f>IF(B2578="",N2577,B2578)</f>
        <v>Hadley Wealth plc</v>
      </c>
    </row>
    <row r="2579" spans="1:14" ht="15.75" x14ac:dyDescent="0.5">
      <c r="A2579" s="7"/>
      <c r="B2579" s="26"/>
      <c r="C2579" s="26"/>
      <c r="D2579" s="14">
        <v>41640.79</v>
      </c>
      <c r="E2579" s="13" t="s">
        <v>2427</v>
      </c>
      <c r="F2579" s="27">
        <v>44727</v>
      </c>
      <c r="G2579" s="27">
        <v>44545</v>
      </c>
      <c r="H2579" s="14">
        <v>540286.18999999994</v>
      </c>
      <c r="I2579" s="15">
        <v>1</v>
      </c>
      <c r="J2579" s="13" t="s">
        <v>304</v>
      </c>
      <c r="K2579" s="36">
        <f>D2579*VLOOKUP(L2579,Assumptions!$B$5:$C$11,2,FALSE)</f>
        <v>41640.79</v>
      </c>
      <c r="L2579" s="39" t="s">
        <v>4883</v>
      </c>
      <c r="M2579" s="46">
        <f>DATE(YEAR(F2579),MONTH(F2579),1)</f>
        <v>44713</v>
      </c>
      <c r="N2579" s="47" t="str">
        <f>IF(B2579="",N2578,B2579)</f>
        <v>Hadley Wealth plc</v>
      </c>
    </row>
    <row r="2580" spans="1:14" ht="15.75" x14ac:dyDescent="0.5">
      <c r="A2580" s="7"/>
      <c r="B2580" s="26"/>
      <c r="C2580" s="26"/>
      <c r="D2580" s="14">
        <v>56966.63</v>
      </c>
      <c r="E2580" s="13" t="s">
        <v>2428</v>
      </c>
      <c r="F2580" s="27">
        <v>44727</v>
      </c>
      <c r="G2580" s="27">
        <v>44545</v>
      </c>
      <c r="H2580" s="14">
        <v>373543.3</v>
      </c>
      <c r="I2580" s="15">
        <v>125</v>
      </c>
      <c r="J2580" s="13" t="s">
        <v>328</v>
      </c>
      <c r="K2580" s="36">
        <f>D2580*VLOOKUP(L2580,Assumptions!$B$5:$C$11,2,FALSE)</f>
        <v>56966.63</v>
      </c>
      <c r="L2580" s="39" t="s">
        <v>4883</v>
      </c>
      <c r="M2580" s="46">
        <f>DATE(YEAR(F2580),MONTH(F2580),1)</f>
        <v>44713</v>
      </c>
      <c r="N2580" s="47" t="str">
        <f>IF(B2580="",N2579,B2580)</f>
        <v>Hadley Wealth plc</v>
      </c>
    </row>
    <row r="2581" spans="1:14" ht="15.75" x14ac:dyDescent="0.5">
      <c r="A2581" s="7"/>
      <c r="B2581" s="26"/>
      <c r="C2581" s="26"/>
      <c r="D2581" s="14">
        <v>50729.86</v>
      </c>
      <c r="E2581" s="13" t="s">
        <v>2429</v>
      </c>
      <c r="F2581" s="27">
        <v>44727</v>
      </c>
      <c r="G2581" s="27">
        <v>44545</v>
      </c>
      <c r="H2581" s="14">
        <v>561472.11</v>
      </c>
      <c r="I2581" s="15">
        <v>125</v>
      </c>
      <c r="J2581" s="13" t="s">
        <v>333</v>
      </c>
      <c r="K2581" s="36">
        <f>D2581*VLOOKUP(L2581,Assumptions!$B$5:$C$11,2,FALSE)</f>
        <v>50729.86</v>
      </c>
      <c r="L2581" s="39" t="s">
        <v>4883</v>
      </c>
      <c r="M2581" s="46">
        <f>DATE(YEAR(F2581),MONTH(F2581),1)</f>
        <v>44713</v>
      </c>
      <c r="N2581" s="47" t="str">
        <f>IF(B2581="",N2580,B2581)</f>
        <v>Hadley Wealth plc</v>
      </c>
    </row>
    <row r="2582" spans="1:14" ht="15.75" x14ac:dyDescent="0.5">
      <c r="A2582" s="7"/>
      <c r="B2582" s="26"/>
      <c r="C2582" s="26"/>
      <c r="D2582" s="14">
        <v>40789.32</v>
      </c>
      <c r="E2582" s="13" t="s">
        <v>2430</v>
      </c>
      <c r="F2582" s="27">
        <v>44727</v>
      </c>
      <c r="G2582" s="27">
        <v>44545</v>
      </c>
      <c r="H2582" s="14">
        <v>356645.2</v>
      </c>
      <c r="I2582" s="15">
        <v>125</v>
      </c>
      <c r="J2582" s="13" t="s">
        <v>322</v>
      </c>
      <c r="K2582" s="36">
        <f>D2582*VLOOKUP(L2582,Assumptions!$B$5:$C$11,2,FALSE)</f>
        <v>40789.32</v>
      </c>
      <c r="L2582" s="39" t="s">
        <v>4883</v>
      </c>
      <c r="M2582" s="46">
        <f>DATE(YEAR(F2582),MONTH(F2582),1)</f>
        <v>44713</v>
      </c>
      <c r="N2582" s="47" t="str">
        <f>IF(B2582="",N2581,B2582)</f>
        <v>Hadley Wealth plc</v>
      </c>
    </row>
    <row r="2583" spans="1:14" ht="15.75" x14ac:dyDescent="0.5">
      <c r="A2583" s="7"/>
      <c r="B2583" s="26"/>
      <c r="C2583" s="26"/>
      <c r="D2583" s="14">
        <v>43528.26</v>
      </c>
      <c r="E2583" s="13" t="s">
        <v>2431</v>
      </c>
      <c r="F2583" s="27">
        <v>44727</v>
      </c>
      <c r="G2583" s="27">
        <v>44545</v>
      </c>
      <c r="H2583" s="14">
        <v>527881.06000000006</v>
      </c>
      <c r="I2583" s="15">
        <v>125</v>
      </c>
      <c r="J2583" s="13" t="s">
        <v>336</v>
      </c>
      <c r="K2583" s="36">
        <f>D2583*VLOOKUP(L2583,Assumptions!$B$5:$C$11,2,FALSE)</f>
        <v>43528.26</v>
      </c>
      <c r="L2583" s="39" t="s">
        <v>4883</v>
      </c>
      <c r="M2583" s="46">
        <f>DATE(YEAR(F2583),MONTH(F2583),1)</f>
        <v>44713</v>
      </c>
      <c r="N2583" s="47" t="str">
        <f>IF(B2583="",N2582,B2583)</f>
        <v>Hadley Wealth plc</v>
      </c>
    </row>
    <row r="2584" spans="1:14" ht="15.75" x14ac:dyDescent="0.5">
      <c r="A2584" s="7"/>
      <c r="B2584" s="26"/>
      <c r="C2584" s="26"/>
      <c r="D2584" s="14">
        <v>3392.63</v>
      </c>
      <c r="E2584" s="13" t="s">
        <v>2432</v>
      </c>
      <c r="F2584" s="27">
        <v>44670</v>
      </c>
      <c r="G2584" s="27">
        <v>44573</v>
      </c>
      <c r="H2584" s="14">
        <v>510400.97</v>
      </c>
      <c r="I2584" s="15">
        <v>1</v>
      </c>
      <c r="J2584" s="13" t="s">
        <v>300</v>
      </c>
      <c r="K2584" s="36">
        <f>D2584*VLOOKUP(L2584,Assumptions!$B$5:$C$11,2,FALSE)</f>
        <v>3392.63</v>
      </c>
      <c r="L2584" s="39" t="s">
        <v>4883</v>
      </c>
      <c r="M2584" s="46">
        <f>DATE(YEAR(F2584),MONTH(F2584),1)</f>
        <v>44652</v>
      </c>
      <c r="N2584" s="47" t="str">
        <f>IF(B2584="",N2583,B2584)</f>
        <v>Hadley Wealth plc</v>
      </c>
    </row>
    <row r="2585" spans="1:14" ht="15.75" x14ac:dyDescent="0.5">
      <c r="A2585" s="7"/>
      <c r="B2585" s="26"/>
      <c r="C2585" s="26"/>
      <c r="D2585" s="14">
        <v>4011</v>
      </c>
      <c r="E2585" s="13" t="s">
        <v>2433</v>
      </c>
      <c r="F2585" s="27">
        <v>44853</v>
      </c>
      <c r="G2585" s="27">
        <v>44573</v>
      </c>
      <c r="H2585" s="14">
        <v>448171.45</v>
      </c>
      <c r="I2585" s="15">
        <v>1</v>
      </c>
      <c r="J2585" s="13" t="s">
        <v>300</v>
      </c>
      <c r="K2585" s="36">
        <f>D2585*VLOOKUP(L2585,Assumptions!$B$5:$C$11,2,FALSE)</f>
        <v>4011</v>
      </c>
      <c r="L2585" s="39" t="s">
        <v>4883</v>
      </c>
      <c r="M2585" s="46">
        <f>DATE(YEAR(F2585),MONTH(F2585),1)</f>
        <v>44835</v>
      </c>
      <c r="N2585" s="47" t="str">
        <f>IF(B2585="",N2584,B2585)</f>
        <v>Hadley Wealth plc</v>
      </c>
    </row>
    <row r="2586" spans="1:14" ht="15.75" x14ac:dyDescent="0.5">
      <c r="A2586" s="7"/>
      <c r="B2586" s="26"/>
      <c r="C2586" s="26"/>
      <c r="D2586" s="14">
        <v>1598.53</v>
      </c>
      <c r="E2586" s="13" t="s">
        <v>2434</v>
      </c>
      <c r="F2586" s="27">
        <v>44621</v>
      </c>
      <c r="G2586" s="27">
        <v>44610</v>
      </c>
      <c r="H2586" s="14">
        <v>511056.45</v>
      </c>
      <c r="I2586" s="15">
        <v>1</v>
      </c>
      <c r="J2586" s="13" t="s">
        <v>315</v>
      </c>
      <c r="K2586" s="36">
        <f>D2586*VLOOKUP(L2586,Assumptions!$B$5:$C$11,2,FALSE)</f>
        <v>1598.53</v>
      </c>
      <c r="L2586" s="39" t="s">
        <v>4883</v>
      </c>
      <c r="M2586" s="46">
        <f>DATE(YEAR(F2586),MONTH(F2586),1)</f>
        <v>44621</v>
      </c>
      <c r="N2586" s="47" t="str">
        <f>IF(B2586="",N2585,B2586)</f>
        <v>Hadley Wealth plc</v>
      </c>
    </row>
    <row r="2587" spans="1:14" ht="15.75" x14ac:dyDescent="0.5">
      <c r="A2587" s="7"/>
      <c r="B2587" s="26"/>
      <c r="C2587" s="26"/>
      <c r="D2587" s="14">
        <v>4760.2299999999996</v>
      </c>
      <c r="E2587" s="13" t="s">
        <v>2432</v>
      </c>
      <c r="F2587" s="27">
        <v>44680</v>
      </c>
      <c r="G2587" s="27">
        <v>44628</v>
      </c>
      <c r="H2587" s="14">
        <v>510215.94</v>
      </c>
      <c r="I2587" s="15">
        <v>3</v>
      </c>
      <c r="J2587" s="13" t="s">
        <v>300</v>
      </c>
      <c r="K2587" s="36">
        <f>D2587*VLOOKUP(L2587,Assumptions!$B$5:$C$11,2,FALSE)</f>
        <v>4760.2299999999996</v>
      </c>
      <c r="L2587" s="39" t="s">
        <v>4883</v>
      </c>
      <c r="M2587" s="46">
        <f>DATE(YEAR(F2587),MONTH(F2587),1)</f>
        <v>44652</v>
      </c>
      <c r="N2587" s="47" t="str">
        <f>IF(B2587="",N2586,B2587)</f>
        <v>Hadley Wealth plc</v>
      </c>
    </row>
    <row r="2588" spans="1:14" ht="15.75" x14ac:dyDescent="0.5">
      <c r="A2588" s="7"/>
      <c r="B2588" s="26"/>
      <c r="C2588" s="26"/>
      <c r="D2588" s="14">
        <v>11327.5</v>
      </c>
      <c r="E2588" s="13" t="s">
        <v>2426</v>
      </c>
      <c r="F2588" s="27">
        <v>44732</v>
      </c>
      <c r="G2588" s="27">
        <v>44630</v>
      </c>
      <c r="H2588" s="14">
        <v>478032.46</v>
      </c>
      <c r="I2588" s="15">
        <v>18</v>
      </c>
      <c r="J2588" s="13" t="s">
        <v>305</v>
      </c>
      <c r="K2588" s="36">
        <f>D2588*VLOOKUP(L2588,Assumptions!$B$5:$C$11,2,FALSE)</f>
        <v>11327.5</v>
      </c>
      <c r="L2588" s="39" t="s">
        <v>4883</v>
      </c>
      <c r="M2588" s="46">
        <f>DATE(YEAR(F2588),MONTH(F2588),1)</f>
        <v>44713</v>
      </c>
      <c r="N2588" s="47" t="str">
        <f>IF(B2588="",N2587,B2588)</f>
        <v>Hadley Wealth plc</v>
      </c>
    </row>
    <row r="2589" spans="1:14" ht="15.75" x14ac:dyDescent="0.5">
      <c r="A2589" s="7"/>
      <c r="B2589" s="26"/>
      <c r="C2589" s="26"/>
      <c r="D2589" s="14">
        <v>13712.04</v>
      </c>
      <c r="E2589" s="13" t="s">
        <v>2427</v>
      </c>
      <c r="F2589" s="27">
        <v>44732</v>
      </c>
      <c r="G2589" s="27">
        <v>44630</v>
      </c>
      <c r="H2589" s="14">
        <v>370393.82</v>
      </c>
      <c r="I2589" s="15">
        <v>1</v>
      </c>
      <c r="J2589" s="13" t="s">
        <v>304</v>
      </c>
      <c r="K2589" s="36">
        <f>D2589*VLOOKUP(L2589,Assumptions!$B$5:$C$11,2,FALSE)</f>
        <v>13712.04</v>
      </c>
      <c r="L2589" s="39" t="s">
        <v>4883</v>
      </c>
      <c r="M2589" s="46">
        <f>DATE(YEAR(F2589),MONTH(F2589),1)</f>
        <v>44713</v>
      </c>
      <c r="N2589" s="47" t="str">
        <f>IF(B2589="",N2588,B2589)</f>
        <v>Hadley Wealth plc</v>
      </c>
    </row>
    <row r="2590" spans="1:14" ht="15.75" x14ac:dyDescent="0.5">
      <c r="A2590" s="7"/>
      <c r="B2590" s="26"/>
      <c r="C2590" s="26"/>
      <c r="D2590" s="14">
        <v>12992.59</v>
      </c>
      <c r="E2590" s="13" t="s">
        <v>2435</v>
      </c>
      <c r="F2590" s="27">
        <v>44732</v>
      </c>
      <c r="G2590" s="27">
        <v>44630</v>
      </c>
      <c r="H2590" s="14">
        <v>389590.48</v>
      </c>
      <c r="I2590" s="15">
        <v>4</v>
      </c>
      <c r="J2590" s="13" t="s">
        <v>327</v>
      </c>
      <c r="K2590" s="36">
        <f>D2590*VLOOKUP(L2590,Assumptions!$B$5:$C$11,2,FALSE)</f>
        <v>12992.59</v>
      </c>
      <c r="L2590" s="39" t="s">
        <v>4883</v>
      </c>
      <c r="M2590" s="46">
        <f>DATE(YEAR(F2590),MONTH(F2590),1)</f>
        <v>44713</v>
      </c>
      <c r="N2590" s="47" t="str">
        <f>IF(B2590="",N2589,B2590)</f>
        <v>Hadley Wealth plc</v>
      </c>
    </row>
    <row r="2591" spans="1:14" ht="15.75" x14ac:dyDescent="0.5">
      <c r="A2591" s="7"/>
      <c r="B2591" s="26"/>
      <c r="C2591" s="26"/>
      <c r="D2591" s="14">
        <v>33119.5</v>
      </c>
      <c r="E2591" s="13" t="s">
        <v>2433</v>
      </c>
      <c r="F2591" s="27">
        <v>44835</v>
      </c>
      <c r="G2591" s="27">
        <v>44643</v>
      </c>
      <c r="H2591" s="14">
        <v>568098.30000000005</v>
      </c>
      <c r="I2591" s="15">
        <v>10</v>
      </c>
      <c r="J2591" s="13" t="s">
        <v>300</v>
      </c>
      <c r="K2591" s="36">
        <f>D2591*VLOOKUP(L2591,Assumptions!$B$5:$C$11,2,FALSE)</f>
        <v>33119.5</v>
      </c>
      <c r="L2591" s="39" t="s">
        <v>4883</v>
      </c>
      <c r="M2591" s="46">
        <f>DATE(YEAR(F2591),MONTH(F2591),1)</f>
        <v>44835</v>
      </c>
      <c r="N2591" s="47" t="str">
        <f>IF(B2591="",N2590,B2591)</f>
        <v>Hadley Wealth plc</v>
      </c>
    </row>
    <row r="2592" spans="1:14" ht="15.75" x14ac:dyDescent="0.5">
      <c r="A2592" s="7"/>
      <c r="B2592" s="26"/>
      <c r="C2592" s="26"/>
      <c r="D2592" s="14">
        <v>26676.68</v>
      </c>
      <c r="E2592" s="13" t="s">
        <v>2436</v>
      </c>
      <c r="F2592" s="27">
        <v>44835</v>
      </c>
      <c r="G2592" s="27">
        <v>44643</v>
      </c>
      <c r="H2592" s="14">
        <v>425617.53</v>
      </c>
      <c r="I2592" s="15">
        <v>14</v>
      </c>
      <c r="J2592" s="13" t="s">
        <v>305</v>
      </c>
      <c r="K2592" s="36">
        <f>D2592*VLOOKUP(L2592,Assumptions!$B$5:$C$11,2,FALSE)</f>
        <v>26676.68</v>
      </c>
      <c r="L2592" s="39" t="s">
        <v>4883</v>
      </c>
      <c r="M2592" s="46">
        <f>DATE(YEAR(F2592),MONTH(F2592),1)</f>
        <v>44835</v>
      </c>
      <c r="N2592" s="47" t="str">
        <f>IF(B2592="",N2591,B2592)</f>
        <v>Hadley Wealth plc</v>
      </c>
    </row>
    <row r="2593" spans="1:14" ht="15.75" x14ac:dyDescent="0.5">
      <c r="A2593" s="7"/>
      <c r="B2593" s="26"/>
      <c r="C2593" s="26"/>
      <c r="D2593" s="14">
        <v>42939.07</v>
      </c>
      <c r="E2593" s="13" t="s">
        <v>2437</v>
      </c>
      <c r="F2593" s="27">
        <v>44835</v>
      </c>
      <c r="G2593" s="27">
        <v>44643</v>
      </c>
      <c r="H2593" s="14">
        <v>415779.64</v>
      </c>
      <c r="I2593" s="15">
        <v>14</v>
      </c>
      <c r="J2593" s="13" t="s">
        <v>331</v>
      </c>
      <c r="K2593" s="36">
        <f>D2593*VLOOKUP(L2593,Assumptions!$B$5:$C$11,2,FALSE)</f>
        <v>42939.07</v>
      </c>
      <c r="L2593" s="39" t="s">
        <v>4883</v>
      </c>
      <c r="M2593" s="46">
        <f>DATE(YEAR(F2593),MONTH(F2593),1)</f>
        <v>44835</v>
      </c>
      <c r="N2593" s="47" t="str">
        <f>IF(B2593="",N2592,B2593)</f>
        <v>Hadley Wealth plc</v>
      </c>
    </row>
    <row r="2594" spans="1:14" ht="15.75" x14ac:dyDescent="0.5">
      <c r="A2594" s="7"/>
      <c r="B2594" s="26"/>
      <c r="C2594" s="26"/>
      <c r="D2594" s="14">
        <v>39063.07</v>
      </c>
      <c r="E2594" s="13" t="s">
        <v>2438</v>
      </c>
      <c r="F2594" s="27">
        <v>44835</v>
      </c>
      <c r="G2594" s="27">
        <v>44643</v>
      </c>
      <c r="H2594" s="14">
        <v>552184.76</v>
      </c>
      <c r="I2594" s="15">
        <v>14</v>
      </c>
      <c r="J2594" s="13" t="s">
        <v>319</v>
      </c>
      <c r="K2594" s="36">
        <f>D2594*VLOOKUP(L2594,Assumptions!$B$5:$C$11,2,FALSE)</f>
        <v>39063.07</v>
      </c>
      <c r="L2594" s="39" t="s">
        <v>4883</v>
      </c>
      <c r="M2594" s="46">
        <f>DATE(YEAR(F2594),MONTH(F2594),1)</f>
        <v>44835</v>
      </c>
      <c r="N2594" s="47" t="str">
        <f>IF(B2594="",N2593,B2594)</f>
        <v>Hadley Wealth plc</v>
      </c>
    </row>
    <row r="2595" spans="1:14" ht="15.75" x14ac:dyDescent="0.5">
      <c r="A2595" s="7"/>
      <c r="B2595" s="26"/>
      <c r="C2595" s="26"/>
      <c r="D2595" s="14">
        <v>42693.120000000003</v>
      </c>
      <c r="E2595" s="13" t="s">
        <v>2439</v>
      </c>
      <c r="F2595" s="27">
        <v>44835</v>
      </c>
      <c r="G2595" s="27">
        <v>44643</v>
      </c>
      <c r="H2595" s="14">
        <v>537462.97</v>
      </c>
      <c r="I2595" s="15">
        <v>14</v>
      </c>
      <c r="J2595" s="13" t="s">
        <v>321</v>
      </c>
      <c r="K2595" s="36">
        <f>D2595*VLOOKUP(L2595,Assumptions!$B$5:$C$11,2,FALSE)</f>
        <v>42693.120000000003</v>
      </c>
      <c r="L2595" s="39" t="s">
        <v>4883</v>
      </c>
      <c r="M2595" s="46">
        <f>DATE(YEAR(F2595),MONTH(F2595),1)</f>
        <v>44835</v>
      </c>
      <c r="N2595" s="47" t="str">
        <f>IF(B2595="",N2594,B2595)</f>
        <v>Hadley Wealth plc</v>
      </c>
    </row>
    <row r="2596" spans="1:14" ht="15.75" x14ac:dyDescent="0.5">
      <c r="A2596" s="7"/>
      <c r="B2596" s="26"/>
      <c r="C2596" s="26"/>
      <c r="D2596" s="14">
        <v>1970.66</v>
      </c>
      <c r="E2596" s="13" t="s">
        <v>2440</v>
      </c>
      <c r="F2596" s="27">
        <v>44678</v>
      </c>
      <c r="G2596" s="27">
        <v>44649</v>
      </c>
      <c r="H2596" s="14">
        <v>455075.26</v>
      </c>
      <c r="I2596" s="15">
        <v>1</v>
      </c>
      <c r="J2596" s="13" t="s">
        <v>307</v>
      </c>
      <c r="K2596" s="36">
        <f>D2596*VLOOKUP(L2596,Assumptions!$B$5:$C$11,2,FALSE)</f>
        <v>1970.66</v>
      </c>
      <c r="L2596" s="39" t="s">
        <v>4883</v>
      </c>
      <c r="M2596" s="46">
        <f>DATE(YEAR(F2596),MONTH(F2596),1)</f>
        <v>44652</v>
      </c>
      <c r="N2596" s="47" t="str">
        <f>IF(B2596="",N2595,B2596)</f>
        <v>Hadley Wealth plc</v>
      </c>
    </row>
    <row r="2597" spans="1:14" ht="15.75" x14ac:dyDescent="0.5">
      <c r="A2597" s="7"/>
      <c r="B2597" s="26"/>
      <c r="C2597" s="26"/>
      <c r="D2597" s="14">
        <v>8122.63</v>
      </c>
      <c r="E2597" s="13" t="s">
        <v>2441</v>
      </c>
      <c r="F2597" s="27">
        <v>44781</v>
      </c>
      <c r="G2597" s="27">
        <v>44742</v>
      </c>
      <c r="H2597" s="14">
        <v>463262.54</v>
      </c>
      <c r="I2597" s="15">
        <v>83</v>
      </c>
      <c r="J2597" s="13" t="s">
        <v>301</v>
      </c>
      <c r="K2597" s="36">
        <f>D2597*VLOOKUP(L2597,Assumptions!$B$5:$C$11,2,FALSE)</f>
        <v>8122.63</v>
      </c>
      <c r="L2597" s="39" t="s">
        <v>4883</v>
      </c>
      <c r="M2597" s="46">
        <f>DATE(YEAR(F2597),MONTH(F2597),1)</f>
        <v>44774</v>
      </c>
      <c r="N2597" s="47" t="str">
        <f>IF(B2597="",N2596,B2597)</f>
        <v>Hadley Wealth plc</v>
      </c>
    </row>
    <row r="2598" spans="1:14" ht="15.75" x14ac:dyDescent="0.5">
      <c r="A2598" s="7"/>
      <c r="B2598" s="26"/>
      <c r="C2598" s="26"/>
      <c r="D2598" s="14">
        <v>861.42</v>
      </c>
      <c r="E2598" s="13" t="s">
        <v>2442</v>
      </c>
      <c r="F2598" s="27">
        <v>44868</v>
      </c>
      <c r="G2598" s="27">
        <v>44867</v>
      </c>
      <c r="H2598" s="14">
        <v>390633.76</v>
      </c>
      <c r="I2598" s="15">
        <v>5</v>
      </c>
      <c r="J2598" s="13" t="s">
        <v>360</v>
      </c>
      <c r="K2598" s="36">
        <f>D2598*VLOOKUP(L2598,Assumptions!$B$5:$C$11,2,FALSE)</f>
        <v>861.42</v>
      </c>
      <c r="L2598" s="39" t="s">
        <v>4883</v>
      </c>
      <c r="M2598" s="46">
        <f>DATE(YEAR(F2598),MONTH(F2598),1)</f>
        <v>44866</v>
      </c>
      <c r="N2598" s="47" t="str">
        <f>IF(B2598="",N2597,B2598)</f>
        <v>Hadley Wealth plc</v>
      </c>
    </row>
    <row r="2599" spans="1:14" ht="15.75" x14ac:dyDescent="0.5">
      <c r="A2599" s="7"/>
      <c r="B2599" s="26"/>
      <c r="C2599" s="26"/>
      <c r="D2599" s="14">
        <v>1778.81</v>
      </c>
      <c r="E2599" s="13" t="s">
        <v>2443</v>
      </c>
      <c r="F2599" s="27">
        <v>44866</v>
      </c>
      <c r="G2599" s="27">
        <v>44848</v>
      </c>
      <c r="H2599" s="14">
        <v>338052.4</v>
      </c>
      <c r="I2599" s="15">
        <v>1</v>
      </c>
      <c r="J2599" s="13" t="s">
        <v>315</v>
      </c>
      <c r="K2599" s="36">
        <f>D2599*VLOOKUP(L2599,Assumptions!$B$5:$C$11,2,FALSE)</f>
        <v>1778.81</v>
      </c>
      <c r="L2599" s="39" t="s">
        <v>4883</v>
      </c>
      <c r="M2599" s="46">
        <f>DATE(YEAR(F2599),MONTH(F2599),1)</f>
        <v>44866</v>
      </c>
      <c r="N2599" s="47" t="str">
        <f>IF(B2599="",N2598,B2599)</f>
        <v>Hadley Wealth plc</v>
      </c>
    </row>
    <row r="2600" spans="1:14" ht="15.75" x14ac:dyDescent="0.5">
      <c r="A2600" s="7"/>
      <c r="B2600" s="26"/>
      <c r="C2600" s="26"/>
      <c r="D2600" s="14">
        <v>2260.92</v>
      </c>
      <c r="E2600" s="13" t="s">
        <v>2444</v>
      </c>
      <c r="F2600" s="27">
        <v>44986</v>
      </c>
      <c r="G2600" s="27">
        <v>44895</v>
      </c>
      <c r="H2600" s="14">
        <v>538676.76</v>
      </c>
      <c r="I2600" s="15">
        <v>1</v>
      </c>
      <c r="J2600" s="13" t="s">
        <v>315</v>
      </c>
      <c r="K2600" s="36">
        <f>D2600*VLOOKUP(L2600,Assumptions!$B$5:$C$11,2,FALSE)</f>
        <v>2260.92</v>
      </c>
      <c r="L2600" s="39" t="s">
        <v>4883</v>
      </c>
      <c r="M2600" s="46">
        <f>DATE(YEAR(F2600),MONTH(F2600),1)</f>
        <v>44986</v>
      </c>
      <c r="N2600" s="47" t="str">
        <f>IF(B2600="",N2599,B2600)</f>
        <v>Hadley Wealth plc</v>
      </c>
    </row>
    <row r="2601" spans="1:14" ht="15.75" x14ac:dyDescent="0.5">
      <c r="A2601" s="7"/>
      <c r="B2601" s="26"/>
      <c r="C2601" s="26"/>
      <c r="D2601" s="14">
        <v>39996.49</v>
      </c>
      <c r="E2601" s="13" t="s">
        <v>2445</v>
      </c>
      <c r="F2601" s="27">
        <v>45098</v>
      </c>
      <c r="G2601" s="27">
        <v>44895</v>
      </c>
      <c r="H2601" s="14">
        <v>352730.54</v>
      </c>
      <c r="I2601" s="15">
        <v>12</v>
      </c>
      <c r="J2601" s="13" t="s">
        <v>300</v>
      </c>
      <c r="K2601" s="36">
        <f>D2601*VLOOKUP(L2601,Assumptions!$B$5:$C$11,2,FALSE)</f>
        <v>39996.49</v>
      </c>
      <c r="L2601" s="39" t="s">
        <v>4883</v>
      </c>
      <c r="M2601" s="46">
        <f>DATE(YEAR(F2601),MONTH(F2601),1)</f>
        <v>45078</v>
      </c>
      <c r="N2601" s="47" t="str">
        <f>IF(B2601="",N2600,B2601)</f>
        <v>Hadley Wealth plc</v>
      </c>
    </row>
    <row r="2602" spans="1:14" ht="15.75" x14ac:dyDescent="0.5">
      <c r="A2602" s="7"/>
      <c r="B2602" s="26"/>
      <c r="C2602" s="26"/>
      <c r="D2602" s="14">
        <v>46682.62</v>
      </c>
      <c r="E2602" s="13" t="s">
        <v>2446</v>
      </c>
      <c r="F2602" s="27">
        <v>45098</v>
      </c>
      <c r="G2602" s="27">
        <v>44895</v>
      </c>
      <c r="H2602" s="14">
        <v>524133.86</v>
      </c>
      <c r="I2602" s="15">
        <v>8</v>
      </c>
      <c r="J2602" s="13" t="s">
        <v>330</v>
      </c>
      <c r="K2602" s="36">
        <f>D2602*VLOOKUP(L2602,Assumptions!$B$5:$C$11,2,FALSE)</f>
        <v>46682.62</v>
      </c>
      <c r="L2602" s="39" t="s">
        <v>4883</v>
      </c>
      <c r="M2602" s="46">
        <f>DATE(YEAR(F2602),MONTH(F2602),1)</f>
        <v>45078</v>
      </c>
      <c r="N2602" s="47" t="str">
        <f>IF(B2602="",N2601,B2602)</f>
        <v>Hadley Wealth plc</v>
      </c>
    </row>
    <row r="2603" spans="1:14" ht="15.75" x14ac:dyDescent="0.5">
      <c r="A2603" s="7"/>
      <c r="B2603" s="26"/>
      <c r="C2603" s="26"/>
      <c r="D2603" s="14">
        <v>61064.27</v>
      </c>
      <c r="E2603" s="13" t="s">
        <v>2447</v>
      </c>
      <c r="F2603" s="27">
        <v>45098</v>
      </c>
      <c r="G2603" s="27">
        <v>44895</v>
      </c>
      <c r="H2603" s="14">
        <v>437786.78</v>
      </c>
      <c r="I2603" s="15">
        <v>123</v>
      </c>
      <c r="J2603" s="13" t="s">
        <v>305</v>
      </c>
      <c r="K2603" s="36">
        <f>D2603*VLOOKUP(L2603,Assumptions!$B$5:$C$11,2,FALSE)</f>
        <v>61064.27</v>
      </c>
      <c r="L2603" s="39" t="s">
        <v>4883</v>
      </c>
      <c r="M2603" s="46">
        <f>DATE(YEAR(F2603),MONTH(F2603),1)</f>
        <v>45078</v>
      </c>
      <c r="N2603" s="47" t="str">
        <f>IF(B2603="",N2602,B2603)</f>
        <v>Hadley Wealth plc</v>
      </c>
    </row>
    <row r="2604" spans="1:14" ht="15.75" x14ac:dyDescent="0.5">
      <c r="A2604" s="7"/>
      <c r="B2604" s="26"/>
      <c r="C2604" s="26"/>
      <c r="D2604" s="14">
        <v>50040.49</v>
      </c>
      <c r="E2604" s="13" t="s">
        <v>2448</v>
      </c>
      <c r="F2604" s="27">
        <v>45098</v>
      </c>
      <c r="G2604" s="27">
        <v>44895</v>
      </c>
      <c r="H2604" s="14">
        <v>563075.13</v>
      </c>
      <c r="I2604" s="15">
        <v>1</v>
      </c>
      <c r="J2604" s="13" t="s">
        <v>304</v>
      </c>
      <c r="K2604" s="36">
        <f>D2604*VLOOKUP(L2604,Assumptions!$B$5:$C$11,2,FALSE)</f>
        <v>50040.49</v>
      </c>
      <c r="L2604" s="39" t="s">
        <v>4883</v>
      </c>
      <c r="M2604" s="46">
        <f>DATE(YEAR(F2604),MONTH(F2604),1)</f>
        <v>45078</v>
      </c>
      <c r="N2604" s="47" t="str">
        <f>IF(B2604="",N2603,B2604)</f>
        <v>Hadley Wealth plc</v>
      </c>
    </row>
    <row r="2605" spans="1:14" ht="15.75" x14ac:dyDescent="0.5">
      <c r="A2605" s="7"/>
      <c r="B2605" s="26"/>
      <c r="C2605" s="26"/>
      <c r="D2605" s="14">
        <v>54695.47</v>
      </c>
      <c r="E2605" s="13" t="s">
        <v>2449</v>
      </c>
      <c r="F2605" s="27">
        <v>45098</v>
      </c>
      <c r="G2605" s="27">
        <v>44895</v>
      </c>
      <c r="H2605" s="14">
        <v>362906</v>
      </c>
      <c r="I2605" s="15">
        <v>123</v>
      </c>
      <c r="J2605" s="13" t="s">
        <v>301</v>
      </c>
      <c r="K2605" s="36">
        <f>D2605*VLOOKUP(L2605,Assumptions!$B$5:$C$11,2,FALSE)</f>
        <v>54695.47</v>
      </c>
      <c r="L2605" s="39" t="s">
        <v>4883</v>
      </c>
      <c r="M2605" s="46">
        <f>DATE(YEAR(F2605),MONTH(F2605),1)</f>
        <v>45078</v>
      </c>
      <c r="N2605" s="47" t="str">
        <f>IF(B2605="",N2604,B2605)</f>
        <v>Hadley Wealth plc</v>
      </c>
    </row>
    <row r="2606" spans="1:14" ht="15.75" x14ac:dyDescent="0.5">
      <c r="A2606" s="7"/>
      <c r="B2606" s="26"/>
      <c r="C2606" s="26"/>
      <c r="D2606" s="14">
        <v>60812.07</v>
      </c>
      <c r="E2606" s="13" t="s">
        <v>2450</v>
      </c>
      <c r="F2606" s="27">
        <v>45098</v>
      </c>
      <c r="G2606" s="27">
        <v>44895</v>
      </c>
      <c r="H2606" s="14">
        <v>562594.59</v>
      </c>
      <c r="I2606" s="15">
        <v>123</v>
      </c>
      <c r="J2606" s="13" t="s">
        <v>328</v>
      </c>
      <c r="K2606" s="36">
        <f>D2606*VLOOKUP(L2606,Assumptions!$B$5:$C$11,2,FALSE)</f>
        <v>60812.07</v>
      </c>
      <c r="L2606" s="39" t="s">
        <v>4883</v>
      </c>
      <c r="M2606" s="46">
        <f>DATE(YEAR(F2606),MONTH(F2606),1)</f>
        <v>45078</v>
      </c>
      <c r="N2606" s="47" t="str">
        <f>IF(B2606="",N2605,B2606)</f>
        <v>Hadley Wealth plc</v>
      </c>
    </row>
    <row r="2607" spans="1:14" ht="15.75" x14ac:dyDescent="0.5">
      <c r="A2607" s="7"/>
      <c r="B2607" s="26"/>
      <c r="C2607" s="26"/>
      <c r="D2607" s="14">
        <v>42325.88</v>
      </c>
      <c r="E2607" s="13" t="s">
        <v>2451</v>
      </c>
      <c r="F2607" s="27">
        <v>45098</v>
      </c>
      <c r="G2607" s="27">
        <v>44895</v>
      </c>
      <c r="H2607" s="14">
        <v>427636.69</v>
      </c>
      <c r="I2607" s="15">
        <v>123</v>
      </c>
      <c r="J2607" s="13" t="s">
        <v>322</v>
      </c>
      <c r="K2607" s="36">
        <f>D2607*VLOOKUP(L2607,Assumptions!$B$5:$C$11,2,FALSE)</f>
        <v>42325.88</v>
      </c>
      <c r="L2607" s="39" t="s">
        <v>4883</v>
      </c>
      <c r="M2607" s="46">
        <f>DATE(YEAR(F2607),MONTH(F2607),1)</f>
        <v>45078</v>
      </c>
      <c r="N2607" s="47" t="str">
        <f>IF(B2607="",N2606,B2607)</f>
        <v>Hadley Wealth plc</v>
      </c>
    </row>
    <row r="2608" spans="1:14" ht="15.75" x14ac:dyDescent="0.5">
      <c r="A2608" s="7"/>
      <c r="B2608" s="26"/>
      <c r="C2608" s="26"/>
      <c r="D2608" s="14">
        <v>39456.730000000003</v>
      </c>
      <c r="E2608" s="13" t="s">
        <v>2452</v>
      </c>
      <c r="F2608" s="27">
        <v>45098</v>
      </c>
      <c r="G2608" s="27">
        <v>44895</v>
      </c>
      <c r="H2608" s="14">
        <v>468415.63</v>
      </c>
      <c r="I2608" s="15">
        <v>123</v>
      </c>
      <c r="J2608" s="13" t="s">
        <v>336</v>
      </c>
      <c r="K2608" s="36">
        <f>D2608*VLOOKUP(L2608,Assumptions!$B$5:$C$11,2,FALSE)</f>
        <v>39456.730000000003</v>
      </c>
      <c r="L2608" s="39" t="s">
        <v>4883</v>
      </c>
      <c r="M2608" s="46">
        <f>DATE(YEAR(F2608),MONTH(F2608),1)</f>
        <v>45078</v>
      </c>
      <c r="N2608" s="47" t="str">
        <f>IF(B2608="",N2607,B2608)</f>
        <v>Hadley Wealth plc</v>
      </c>
    </row>
    <row r="2609" spans="1:14" ht="15.75" x14ac:dyDescent="0.5">
      <c r="A2609" s="7"/>
      <c r="B2609" s="26"/>
      <c r="C2609" s="26"/>
      <c r="D2609" s="14">
        <v>50280.1</v>
      </c>
      <c r="E2609" s="13" t="s">
        <v>2453</v>
      </c>
      <c r="F2609" s="27">
        <v>45098</v>
      </c>
      <c r="G2609" s="27">
        <v>44895</v>
      </c>
      <c r="H2609" s="14">
        <v>414851.01</v>
      </c>
      <c r="I2609" s="15">
        <v>123</v>
      </c>
      <c r="J2609" s="13" t="s">
        <v>333</v>
      </c>
      <c r="K2609" s="36">
        <f>D2609*VLOOKUP(L2609,Assumptions!$B$5:$C$11,2,FALSE)</f>
        <v>50280.1</v>
      </c>
      <c r="L2609" s="39" t="s">
        <v>4883</v>
      </c>
      <c r="M2609" s="46">
        <f>DATE(YEAR(F2609),MONTH(F2609),1)</f>
        <v>45078</v>
      </c>
      <c r="N2609" s="47" t="str">
        <f>IF(B2609="",N2608,B2609)</f>
        <v>Hadley Wealth plc</v>
      </c>
    </row>
    <row r="2610" spans="1:14" ht="15.75" x14ac:dyDescent="0.5">
      <c r="A2610" s="7"/>
      <c r="B2610" s="26"/>
      <c r="C2610" s="26"/>
      <c r="D2610" s="14">
        <v>15895.73</v>
      </c>
      <c r="E2610" s="13" t="s">
        <v>2445</v>
      </c>
      <c r="F2610" s="27">
        <v>45103</v>
      </c>
      <c r="G2610" s="27">
        <v>44895</v>
      </c>
      <c r="H2610" s="14">
        <v>488944.17</v>
      </c>
      <c r="I2610" s="15">
        <v>4</v>
      </c>
      <c r="J2610" s="13" t="s">
        <v>300</v>
      </c>
      <c r="K2610" s="36">
        <f>D2610*VLOOKUP(L2610,Assumptions!$B$5:$C$11,2,FALSE)</f>
        <v>15895.73</v>
      </c>
      <c r="L2610" s="39" t="s">
        <v>4883</v>
      </c>
      <c r="M2610" s="46">
        <f>DATE(YEAR(F2610),MONTH(F2610),1)</f>
        <v>45078</v>
      </c>
      <c r="N2610" s="47" t="str">
        <f>IF(B2610="",N2609,B2610)</f>
        <v>Hadley Wealth plc</v>
      </c>
    </row>
    <row r="2611" spans="1:14" ht="15.75" x14ac:dyDescent="0.5">
      <c r="A2611" s="7"/>
      <c r="B2611" s="26"/>
      <c r="C2611" s="26"/>
      <c r="D2611" s="14">
        <v>14118.1</v>
      </c>
      <c r="E2611" s="13" t="s">
        <v>2448</v>
      </c>
      <c r="F2611" s="27">
        <v>45103</v>
      </c>
      <c r="G2611" s="27">
        <v>44895</v>
      </c>
      <c r="H2611" s="14">
        <v>570618.79</v>
      </c>
      <c r="I2611" s="15">
        <v>1</v>
      </c>
      <c r="J2611" s="13" t="s">
        <v>304</v>
      </c>
      <c r="K2611" s="36">
        <f>D2611*VLOOKUP(L2611,Assumptions!$B$5:$C$11,2,FALSE)</f>
        <v>14118.1</v>
      </c>
      <c r="L2611" s="39" t="s">
        <v>4883</v>
      </c>
      <c r="M2611" s="46">
        <f>DATE(YEAR(F2611),MONTH(F2611),1)</f>
        <v>45078</v>
      </c>
      <c r="N2611" s="47" t="str">
        <f>IF(B2611="",N2610,B2611)</f>
        <v>Hadley Wealth plc</v>
      </c>
    </row>
    <row r="2612" spans="1:14" ht="15.75" x14ac:dyDescent="0.5">
      <c r="A2612" s="7"/>
      <c r="B2612" s="26"/>
      <c r="C2612" s="26"/>
      <c r="D2612" s="14">
        <v>16935.68</v>
      </c>
      <c r="E2612" s="13" t="s">
        <v>2447</v>
      </c>
      <c r="F2612" s="27">
        <v>45103</v>
      </c>
      <c r="G2612" s="27">
        <v>44895</v>
      </c>
      <c r="H2612" s="14">
        <v>518971.06</v>
      </c>
      <c r="I2612" s="15">
        <v>20</v>
      </c>
      <c r="J2612" s="13" t="s">
        <v>305</v>
      </c>
      <c r="K2612" s="36">
        <f>D2612*VLOOKUP(L2612,Assumptions!$B$5:$C$11,2,FALSE)</f>
        <v>16935.68</v>
      </c>
      <c r="L2612" s="39" t="s">
        <v>4883</v>
      </c>
      <c r="M2612" s="46">
        <f>DATE(YEAR(F2612),MONTH(F2612),1)</f>
        <v>45078</v>
      </c>
      <c r="N2612" s="47" t="str">
        <f>IF(B2612="",N2611,B2612)</f>
        <v>Hadley Wealth plc</v>
      </c>
    </row>
    <row r="2613" spans="1:14" ht="15.75" x14ac:dyDescent="0.5">
      <c r="A2613" s="7"/>
      <c r="B2613" s="26"/>
      <c r="C2613" s="26"/>
      <c r="D2613" s="14">
        <v>11884.88</v>
      </c>
      <c r="E2613" s="13" t="s">
        <v>2449</v>
      </c>
      <c r="F2613" s="27">
        <v>45103</v>
      </c>
      <c r="G2613" s="27">
        <v>44895</v>
      </c>
      <c r="H2613" s="14">
        <v>344072.01</v>
      </c>
      <c r="I2613" s="15">
        <v>20</v>
      </c>
      <c r="J2613" s="13" t="s">
        <v>301</v>
      </c>
      <c r="K2613" s="36">
        <f>D2613*VLOOKUP(L2613,Assumptions!$B$5:$C$11,2,FALSE)</f>
        <v>11884.88</v>
      </c>
      <c r="L2613" s="39" t="s">
        <v>4883</v>
      </c>
      <c r="M2613" s="46">
        <f>DATE(YEAR(F2613),MONTH(F2613),1)</f>
        <v>45078</v>
      </c>
      <c r="N2613" s="47" t="str">
        <f>IF(B2613="",N2612,B2613)</f>
        <v>Hadley Wealth plc</v>
      </c>
    </row>
    <row r="2614" spans="1:14" ht="15.75" x14ac:dyDescent="0.5">
      <c r="A2614" s="7"/>
      <c r="B2614" s="26"/>
      <c r="C2614" s="26"/>
      <c r="D2614" s="14">
        <v>2797.96</v>
      </c>
      <c r="E2614" s="13" t="s">
        <v>2454</v>
      </c>
      <c r="F2614" s="27">
        <v>44964</v>
      </c>
      <c r="G2614" s="27">
        <v>44930</v>
      </c>
      <c r="H2614" s="14">
        <v>562012.25</v>
      </c>
      <c r="I2614" s="15">
        <v>0.6</v>
      </c>
      <c r="J2614" s="13" t="s">
        <v>327</v>
      </c>
      <c r="K2614" s="36">
        <f>D2614*VLOOKUP(L2614,Assumptions!$B$5:$C$11,2,FALSE)</f>
        <v>2797.96</v>
      </c>
      <c r="L2614" s="39" t="s">
        <v>4883</v>
      </c>
      <c r="M2614" s="46">
        <f>DATE(YEAR(F2614),MONTH(F2614),1)</f>
        <v>44958</v>
      </c>
      <c r="N2614" s="47" t="str">
        <f>IF(B2614="",N2613,B2614)</f>
        <v>Hadley Wealth plc</v>
      </c>
    </row>
    <row r="2615" spans="1:14" ht="15.75" x14ac:dyDescent="0.5">
      <c r="A2615" s="7"/>
      <c r="B2615" s="26"/>
      <c r="C2615" s="26"/>
      <c r="D2615" s="14">
        <v>2181.36</v>
      </c>
      <c r="E2615" s="13" t="s">
        <v>2455</v>
      </c>
      <c r="F2615" s="27">
        <v>44964</v>
      </c>
      <c r="G2615" s="27">
        <v>44930</v>
      </c>
      <c r="H2615" s="14">
        <v>524189.67</v>
      </c>
      <c r="I2615" s="15">
        <v>18</v>
      </c>
      <c r="J2615" s="13" t="s">
        <v>322</v>
      </c>
      <c r="K2615" s="36">
        <f>D2615*VLOOKUP(L2615,Assumptions!$B$5:$C$11,2,FALSE)</f>
        <v>2181.36</v>
      </c>
      <c r="L2615" s="39" t="s">
        <v>4883</v>
      </c>
      <c r="M2615" s="46">
        <f>DATE(YEAR(F2615),MONTH(F2615),1)</f>
        <v>44958</v>
      </c>
      <c r="N2615" s="47" t="str">
        <f>IF(B2615="",N2614,B2615)</f>
        <v>Hadley Wealth plc</v>
      </c>
    </row>
    <row r="2616" spans="1:14" ht="15.75" x14ac:dyDescent="0.5">
      <c r="A2616" s="7"/>
      <c r="B2616" s="26"/>
      <c r="C2616" s="26"/>
      <c r="D2616" s="14">
        <v>196.24</v>
      </c>
      <c r="E2616" s="13" t="s">
        <v>2456</v>
      </c>
      <c r="F2616" s="27">
        <v>44941</v>
      </c>
      <c r="G2616" s="27">
        <v>44939</v>
      </c>
      <c r="H2616" s="14">
        <v>540856.69999999995</v>
      </c>
      <c r="I2616" s="15">
        <v>1</v>
      </c>
      <c r="J2616" s="13" t="s">
        <v>308</v>
      </c>
      <c r="K2616" s="36">
        <f>D2616*VLOOKUP(L2616,Assumptions!$B$5:$C$11,2,FALSE)</f>
        <v>196.24</v>
      </c>
      <c r="L2616" s="39" t="s">
        <v>4883</v>
      </c>
      <c r="M2616" s="46">
        <f>DATE(YEAR(F2616),MONTH(F2616),1)</f>
        <v>44927</v>
      </c>
      <c r="N2616" s="47" t="str">
        <f>IF(B2616="",N2615,B2616)</f>
        <v>Hadley Wealth plc</v>
      </c>
    </row>
    <row r="2617" spans="1:14" ht="15.75" x14ac:dyDescent="0.5">
      <c r="A2617" s="7"/>
      <c r="B2617" s="26"/>
      <c r="C2617" s="26"/>
      <c r="D2617" s="14">
        <v>14420.75</v>
      </c>
      <c r="E2617" s="13" t="s">
        <v>2445</v>
      </c>
      <c r="F2617" s="27">
        <v>45081</v>
      </c>
      <c r="G2617" s="27">
        <v>45022</v>
      </c>
      <c r="H2617" s="14">
        <v>490255.83</v>
      </c>
      <c r="I2617" s="15">
        <v>5</v>
      </c>
      <c r="J2617" s="13" t="s">
        <v>300</v>
      </c>
      <c r="K2617" s="36">
        <f>D2617*VLOOKUP(L2617,Assumptions!$B$5:$C$11,2,FALSE)</f>
        <v>14420.75</v>
      </c>
      <c r="L2617" s="39" t="s">
        <v>4883</v>
      </c>
      <c r="M2617" s="46">
        <f>DATE(YEAR(F2617),MONTH(F2617),1)</f>
        <v>45078</v>
      </c>
      <c r="N2617" s="47" t="str">
        <f>IF(B2617="",N2616,B2617)</f>
        <v>Hadley Wealth plc</v>
      </c>
    </row>
    <row r="2618" spans="1:14" ht="15.75" x14ac:dyDescent="0.5">
      <c r="A2618" s="7"/>
      <c r="B2618" s="26"/>
      <c r="C2618" s="26"/>
      <c r="D2618" s="14">
        <v>2088.8200000000002</v>
      </c>
      <c r="E2618" s="13" t="s">
        <v>2457</v>
      </c>
      <c r="F2618" s="27">
        <v>45230</v>
      </c>
      <c r="G2618" s="27">
        <v>45209</v>
      </c>
      <c r="H2618" s="14">
        <v>478463.31</v>
      </c>
      <c r="I2618" s="15">
        <v>1</v>
      </c>
      <c r="J2618" s="13" t="s">
        <v>315</v>
      </c>
      <c r="K2618" s="36">
        <f>D2618*VLOOKUP(L2618,Assumptions!$B$5:$C$11,2,FALSE)</f>
        <v>2088.8200000000002</v>
      </c>
      <c r="L2618" s="39" t="s">
        <v>4883</v>
      </c>
      <c r="M2618" s="46">
        <f>DATE(YEAR(F2618),MONTH(F2618),1)</f>
        <v>45200</v>
      </c>
      <c r="N2618" s="47" t="str">
        <f>IF(B2618="",N2617,B2618)</f>
        <v>Hadley Wealth plc</v>
      </c>
    </row>
    <row r="2619" spans="1:14" ht="15.75" x14ac:dyDescent="0.5">
      <c r="A2619" s="7"/>
      <c r="B2619" s="26"/>
      <c r="C2619" s="26"/>
      <c r="D2619" s="14">
        <v>2021.96</v>
      </c>
      <c r="E2619" s="13" t="s">
        <v>2458</v>
      </c>
      <c r="F2619" s="27">
        <v>45352</v>
      </c>
      <c r="G2619" s="27">
        <v>45224</v>
      </c>
      <c r="H2619" s="14">
        <v>339332.65</v>
      </c>
      <c r="I2619" s="15">
        <v>1</v>
      </c>
      <c r="J2619" s="13" t="s">
        <v>315</v>
      </c>
      <c r="K2619" s="36">
        <f>D2619*VLOOKUP(L2619,Assumptions!$B$5:$C$11,2,FALSE)</f>
        <v>2021.96</v>
      </c>
      <c r="L2619" s="39" t="s">
        <v>4883</v>
      </c>
      <c r="M2619" s="46">
        <f>DATE(YEAR(F2619),MONTH(F2619),1)</f>
        <v>45352</v>
      </c>
      <c r="N2619" s="47" t="str">
        <f>IF(B2619="",N2618,B2619)</f>
        <v>Hadley Wealth plc</v>
      </c>
    </row>
    <row r="2620" spans="1:14" ht="15.75" x14ac:dyDescent="0.5">
      <c r="A2620" s="7"/>
      <c r="B2620" s="26"/>
      <c r="C2620" s="26"/>
      <c r="D2620" s="14">
        <v>41134.75</v>
      </c>
      <c r="E2620" s="13" t="s">
        <v>2459</v>
      </c>
      <c r="F2620" s="27">
        <v>45462</v>
      </c>
      <c r="G2620" s="27">
        <v>45224</v>
      </c>
      <c r="H2620" s="14">
        <v>518518.1</v>
      </c>
      <c r="I2620" s="15">
        <v>8</v>
      </c>
      <c r="J2620" s="13" t="s">
        <v>300</v>
      </c>
      <c r="K2620" s="36">
        <f>D2620*VLOOKUP(L2620,Assumptions!$B$5:$C$11,2,FALSE)</f>
        <v>41134.75</v>
      </c>
      <c r="L2620" s="39" t="s">
        <v>4883</v>
      </c>
      <c r="M2620" s="46">
        <f>DATE(YEAR(F2620),MONTH(F2620),1)</f>
        <v>45444</v>
      </c>
      <c r="N2620" s="47" t="str">
        <f>IF(B2620="",N2619,B2620)</f>
        <v>Hadley Wealth plc</v>
      </c>
    </row>
    <row r="2621" spans="1:14" ht="15.75" x14ac:dyDescent="0.5">
      <c r="A2621" s="7"/>
      <c r="B2621" s="26"/>
      <c r="C2621" s="26"/>
      <c r="D2621" s="14">
        <v>48623.69</v>
      </c>
      <c r="E2621" s="13" t="s">
        <v>2460</v>
      </c>
      <c r="F2621" s="27">
        <v>45462</v>
      </c>
      <c r="G2621" s="27">
        <v>45224</v>
      </c>
      <c r="H2621" s="14">
        <v>461425.44</v>
      </c>
      <c r="I2621" s="15">
        <v>6</v>
      </c>
      <c r="J2621" s="13" t="s">
        <v>330</v>
      </c>
      <c r="K2621" s="36">
        <f>D2621*VLOOKUP(L2621,Assumptions!$B$5:$C$11,2,FALSE)</f>
        <v>48623.69</v>
      </c>
      <c r="L2621" s="39" t="s">
        <v>4883</v>
      </c>
      <c r="M2621" s="46">
        <f>DATE(YEAR(F2621),MONTH(F2621),1)</f>
        <v>45444</v>
      </c>
      <c r="N2621" s="47" t="str">
        <f>IF(B2621="",N2620,B2621)</f>
        <v>Hadley Wealth plc</v>
      </c>
    </row>
    <row r="2622" spans="1:14" ht="15.75" x14ac:dyDescent="0.5">
      <c r="A2622" s="7"/>
      <c r="B2622" s="26"/>
      <c r="C2622" s="26"/>
      <c r="D2622" s="14">
        <v>45545.82</v>
      </c>
      <c r="E2622" s="13" t="s">
        <v>2461</v>
      </c>
      <c r="F2622" s="27">
        <v>45462</v>
      </c>
      <c r="G2622" s="27">
        <v>45224</v>
      </c>
      <c r="H2622" s="14">
        <v>369034.92</v>
      </c>
      <c r="I2622" s="15">
        <v>135</v>
      </c>
      <c r="J2622" s="13" t="s">
        <v>328</v>
      </c>
      <c r="K2622" s="36">
        <f>D2622*VLOOKUP(L2622,Assumptions!$B$5:$C$11,2,FALSE)</f>
        <v>45545.82</v>
      </c>
      <c r="L2622" s="39" t="s">
        <v>4883</v>
      </c>
      <c r="M2622" s="46">
        <f>DATE(YEAR(F2622),MONTH(F2622),1)</f>
        <v>45444</v>
      </c>
      <c r="N2622" s="47" t="str">
        <f>IF(B2622="",N2621,B2622)</f>
        <v>Hadley Wealth plc</v>
      </c>
    </row>
    <row r="2623" spans="1:14" ht="15.75" x14ac:dyDescent="0.5">
      <c r="A2623" s="7"/>
      <c r="B2623" s="26"/>
      <c r="C2623" s="26"/>
      <c r="D2623" s="14">
        <v>33261.03</v>
      </c>
      <c r="E2623" s="13" t="s">
        <v>2462</v>
      </c>
      <c r="F2623" s="27">
        <v>45462</v>
      </c>
      <c r="G2623" s="27">
        <v>45224</v>
      </c>
      <c r="H2623" s="14">
        <v>452794.64</v>
      </c>
      <c r="I2623" s="15">
        <v>135</v>
      </c>
      <c r="J2623" s="13" t="s">
        <v>333</v>
      </c>
      <c r="K2623" s="36">
        <f>D2623*VLOOKUP(L2623,Assumptions!$B$5:$C$11,2,FALSE)</f>
        <v>33261.03</v>
      </c>
      <c r="L2623" s="39" t="s">
        <v>4883</v>
      </c>
      <c r="M2623" s="46">
        <f>DATE(YEAR(F2623),MONTH(F2623),1)</f>
        <v>45444</v>
      </c>
      <c r="N2623" s="47" t="str">
        <f>IF(B2623="",N2622,B2623)</f>
        <v>Hadley Wealth plc</v>
      </c>
    </row>
    <row r="2624" spans="1:14" ht="15.75" x14ac:dyDescent="0.5">
      <c r="A2624" s="7"/>
      <c r="B2624" s="26"/>
      <c r="C2624" s="26"/>
      <c r="D2624" s="14">
        <v>42237.13</v>
      </c>
      <c r="E2624" s="13" t="s">
        <v>2463</v>
      </c>
      <c r="F2624" s="27">
        <v>45462</v>
      </c>
      <c r="G2624" s="27">
        <v>45224</v>
      </c>
      <c r="H2624" s="14">
        <v>521784.59</v>
      </c>
      <c r="I2624" s="15">
        <v>135</v>
      </c>
      <c r="J2624" s="13" t="s">
        <v>322</v>
      </c>
      <c r="K2624" s="36">
        <f>D2624*VLOOKUP(L2624,Assumptions!$B$5:$C$11,2,FALSE)</f>
        <v>42237.13</v>
      </c>
      <c r="L2624" s="39" t="s">
        <v>4883</v>
      </c>
      <c r="M2624" s="46">
        <f>DATE(YEAR(F2624),MONTH(F2624),1)</f>
        <v>45444</v>
      </c>
      <c r="N2624" s="47" t="str">
        <f>IF(B2624="",N2623,B2624)</f>
        <v>Hadley Wealth plc</v>
      </c>
    </row>
    <row r="2625" spans="1:14" ht="15.75" x14ac:dyDescent="0.5">
      <c r="A2625" s="7"/>
      <c r="B2625" s="26"/>
      <c r="C2625" s="26"/>
      <c r="D2625" s="14">
        <v>30695.31</v>
      </c>
      <c r="E2625" s="13" t="s">
        <v>2464</v>
      </c>
      <c r="F2625" s="27">
        <v>45462</v>
      </c>
      <c r="G2625" s="27">
        <v>45224</v>
      </c>
      <c r="H2625" s="14">
        <v>549968.59</v>
      </c>
      <c r="I2625" s="15">
        <v>135</v>
      </c>
      <c r="J2625" s="13" t="s">
        <v>305</v>
      </c>
      <c r="K2625" s="36">
        <f>D2625*VLOOKUP(L2625,Assumptions!$B$5:$C$11,2,FALSE)</f>
        <v>30695.31</v>
      </c>
      <c r="L2625" s="39" t="s">
        <v>4883</v>
      </c>
      <c r="M2625" s="46">
        <f>DATE(YEAR(F2625),MONTH(F2625),1)</f>
        <v>45444</v>
      </c>
      <c r="N2625" s="47" t="str">
        <f>IF(B2625="",N2624,B2625)</f>
        <v>Hadley Wealth plc</v>
      </c>
    </row>
    <row r="2626" spans="1:14" ht="15.75" x14ac:dyDescent="0.5">
      <c r="A2626" s="7"/>
      <c r="B2626" s="26"/>
      <c r="C2626" s="26"/>
      <c r="D2626" s="14">
        <v>35638.43</v>
      </c>
      <c r="E2626" s="13" t="s">
        <v>2465</v>
      </c>
      <c r="F2626" s="27">
        <v>45462</v>
      </c>
      <c r="G2626" s="27">
        <v>45224</v>
      </c>
      <c r="H2626" s="14">
        <v>420033.57</v>
      </c>
      <c r="I2626" s="15">
        <v>1</v>
      </c>
      <c r="J2626" s="13" t="s">
        <v>304</v>
      </c>
      <c r="K2626" s="36">
        <f>D2626*VLOOKUP(L2626,Assumptions!$B$5:$C$11,2,FALSE)</f>
        <v>35638.43</v>
      </c>
      <c r="L2626" s="39" t="s">
        <v>4883</v>
      </c>
      <c r="M2626" s="46">
        <f>DATE(YEAR(F2626),MONTH(F2626),1)</f>
        <v>45444</v>
      </c>
      <c r="N2626" s="47" t="str">
        <f>IF(B2626="",N2625,B2626)</f>
        <v>Hadley Wealth plc</v>
      </c>
    </row>
    <row r="2627" spans="1:14" ht="15.75" x14ac:dyDescent="0.5">
      <c r="A2627" s="7"/>
      <c r="B2627" s="26"/>
      <c r="C2627" s="26"/>
      <c r="D2627" s="14">
        <v>41574.14</v>
      </c>
      <c r="E2627" s="13" t="s">
        <v>2466</v>
      </c>
      <c r="F2627" s="27">
        <v>45462</v>
      </c>
      <c r="G2627" s="27">
        <v>45224</v>
      </c>
      <c r="H2627" s="14">
        <v>549396.07999999996</v>
      </c>
      <c r="I2627" s="15">
        <v>135</v>
      </c>
      <c r="J2627" s="13" t="s">
        <v>301</v>
      </c>
      <c r="K2627" s="36">
        <f>D2627*VLOOKUP(L2627,Assumptions!$B$5:$C$11,2,FALSE)</f>
        <v>41574.14</v>
      </c>
      <c r="L2627" s="39" t="s">
        <v>4883</v>
      </c>
      <c r="M2627" s="46">
        <f>DATE(YEAR(F2627),MONTH(F2627),1)</f>
        <v>45444</v>
      </c>
      <c r="N2627" s="47" t="str">
        <f>IF(B2627="",N2626,B2627)</f>
        <v>Hadley Wealth plc</v>
      </c>
    </row>
    <row r="2628" spans="1:14" ht="15.75" x14ac:dyDescent="0.5">
      <c r="A2628" s="7"/>
      <c r="B2628" s="26"/>
      <c r="C2628" s="26"/>
      <c r="D2628" s="14">
        <v>39050.01</v>
      </c>
      <c r="E2628" s="13" t="s">
        <v>2467</v>
      </c>
      <c r="F2628" s="27">
        <v>45462</v>
      </c>
      <c r="G2628" s="27">
        <v>45224</v>
      </c>
      <c r="H2628" s="14">
        <v>440181.88</v>
      </c>
      <c r="I2628" s="15">
        <v>135</v>
      </c>
      <c r="J2628" s="13" t="s">
        <v>336</v>
      </c>
      <c r="K2628" s="36">
        <f>D2628*VLOOKUP(L2628,Assumptions!$B$5:$C$11,2,FALSE)</f>
        <v>39050.01</v>
      </c>
      <c r="L2628" s="39" t="s">
        <v>4883</v>
      </c>
      <c r="M2628" s="46">
        <f>DATE(YEAR(F2628),MONTH(F2628),1)</f>
        <v>45444</v>
      </c>
      <c r="N2628" s="47" t="str">
        <f>IF(B2628="",N2627,B2628)</f>
        <v>Hadley Wealth plc</v>
      </c>
    </row>
    <row r="2629" spans="1:14" ht="15.75" x14ac:dyDescent="0.5">
      <c r="A2629" s="7"/>
      <c r="B2629" s="26"/>
      <c r="C2629" s="26"/>
      <c r="D2629" s="14">
        <v>1980.93</v>
      </c>
      <c r="E2629" s="13" t="s">
        <v>2468</v>
      </c>
      <c r="F2629" s="27">
        <v>45596</v>
      </c>
      <c r="G2629" s="27">
        <v>45224</v>
      </c>
      <c r="H2629" s="14">
        <v>378645.03</v>
      </c>
      <c r="I2629" s="15">
        <v>1</v>
      </c>
      <c r="J2629" s="13" t="s">
        <v>315</v>
      </c>
      <c r="K2629" s="36">
        <f>D2629*VLOOKUP(L2629,Assumptions!$B$5:$C$11,2,FALSE)</f>
        <v>1980.93</v>
      </c>
      <c r="L2629" s="39" t="s">
        <v>4883</v>
      </c>
      <c r="M2629" s="46">
        <f>DATE(YEAR(F2629),MONTH(F2629),1)</f>
        <v>45566</v>
      </c>
      <c r="N2629" s="47" t="str">
        <f>IF(B2629="",N2628,B2629)</f>
        <v>Hadley Wealth plc</v>
      </c>
    </row>
    <row r="2630" spans="1:14" ht="15.75" x14ac:dyDescent="0.5">
      <c r="A2630" s="7"/>
      <c r="B2630" s="26"/>
      <c r="C2630" s="26"/>
      <c r="D2630" s="14">
        <v>12685.64</v>
      </c>
      <c r="E2630" s="13" t="s">
        <v>2459</v>
      </c>
      <c r="F2630" s="27">
        <v>45467</v>
      </c>
      <c r="G2630" s="27">
        <v>45224</v>
      </c>
      <c r="H2630" s="14">
        <v>432123.19</v>
      </c>
      <c r="I2630" s="15">
        <v>4</v>
      </c>
      <c r="J2630" s="13" t="s">
        <v>300</v>
      </c>
      <c r="K2630" s="36">
        <f>D2630*VLOOKUP(L2630,Assumptions!$B$5:$C$11,2,FALSE)</f>
        <v>12685.64</v>
      </c>
      <c r="L2630" s="39" t="s">
        <v>4883</v>
      </c>
      <c r="M2630" s="46">
        <f>DATE(YEAR(F2630),MONTH(F2630),1)</f>
        <v>45444</v>
      </c>
      <c r="N2630" s="47" t="str">
        <f>IF(B2630="",N2629,B2630)</f>
        <v>Hadley Wealth plc</v>
      </c>
    </row>
    <row r="2631" spans="1:14" ht="15.75" x14ac:dyDescent="0.5">
      <c r="A2631" s="7"/>
      <c r="B2631" s="26"/>
      <c r="C2631" s="26"/>
      <c r="D2631" s="14">
        <v>14065.45</v>
      </c>
      <c r="E2631" s="13" t="s">
        <v>2466</v>
      </c>
      <c r="F2631" s="27">
        <v>45467</v>
      </c>
      <c r="G2631" s="27">
        <v>45224</v>
      </c>
      <c r="H2631" s="14">
        <v>413480.43</v>
      </c>
      <c r="I2631" s="15">
        <v>11</v>
      </c>
      <c r="J2631" s="13" t="s">
        <v>301</v>
      </c>
      <c r="K2631" s="36">
        <f>D2631*VLOOKUP(L2631,Assumptions!$B$5:$C$11,2,FALSE)</f>
        <v>14065.45</v>
      </c>
      <c r="L2631" s="39" t="s">
        <v>4883</v>
      </c>
      <c r="M2631" s="46">
        <f>DATE(YEAR(F2631),MONTH(F2631),1)</f>
        <v>45444</v>
      </c>
      <c r="N2631" s="47" t="str">
        <f>IF(B2631="",N2630,B2631)</f>
        <v>Hadley Wealth plc</v>
      </c>
    </row>
    <row r="2632" spans="1:14" ht="15.75" x14ac:dyDescent="0.5">
      <c r="A2632" s="7"/>
      <c r="B2632" s="26"/>
      <c r="C2632" s="26"/>
      <c r="D2632" s="14">
        <v>14059.01</v>
      </c>
      <c r="E2632" s="13" t="s">
        <v>2464</v>
      </c>
      <c r="F2632" s="27">
        <v>45467</v>
      </c>
      <c r="G2632" s="27">
        <v>45224</v>
      </c>
      <c r="H2632" s="14">
        <v>469533.1</v>
      </c>
      <c r="I2632" s="15">
        <v>11</v>
      </c>
      <c r="J2632" s="13" t="s">
        <v>305</v>
      </c>
      <c r="K2632" s="36">
        <f>D2632*VLOOKUP(L2632,Assumptions!$B$5:$C$11,2,FALSE)</f>
        <v>14059.01</v>
      </c>
      <c r="L2632" s="39" t="s">
        <v>4883</v>
      </c>
      <c r="M2632" s="46">
        <f>DATE(YEAR(F2632),MONTH(F2632),1)</f>
        <v>45444</v>
      </c>
      <c r="N2632" s="47" t="str">
        <f>IF(B2632="",N2631,B2632)</f>
        <v>Hadley Wealth plc</v>
      </c>
    </row>
    <row r="2633" spans="1:14" ht="15.75" x14ac:dyDescent="0.5">
      <c r="A2633" s="7"/>
      <c r="B2633" s="26"/>
      <c r="C2633" s="26"/>
      <c r="D2633" s="14">
        <v>12739.59</v>
      </c>
      <c r="E2633" s="13" t="s">
        <v>2465</v>
      </c>
      <c r="F2633" s="27">
        <v>45467</v>
      </c>
      <c r="G2633" s="27">
        <v>45224</v>
      </c>
      <c r="H2633" s="14">
        <v>385622.07</v>
      </c>
      <c r="I2633" s="15">
        <v>1</v>
      </c>
      <c r="J2633" s="13" t="s">
        <v>304</v>
      </c>
      <c r="K2633" s="36">
        <f>D2633*VLOOKUP(L2633,Assumptions!$B$5:$C$11,2,FALSE)</f>
        <v>12739.59</v>
      </c>
      <c r="L2633" s="39" t="s">
        <v>4883</v>
      </c>
      <c r="M2633" s="46">
        <f>DATE(YEAR(F2633),MONTH(F2633),1)</f>
        <v>45444</v>
      </c>
      <c r="N2633" s="47" t="str">
        <f>IF(B2633="",N2632,B2633)</f>
        <v>Hadley Wealth plc</v>
      </c>
    </row>
    <row r="2634" spans="1:14" ht="15.75" x14ac:dyDescent="0.5">
      <c r="A2634" s="7"/>
      <c r="B2634" s="26"/>
      <c r="C2634" s="26"/>
      <c r="D2634" s="14">
        <v>38178.949999999997</v>
      </c>
      <c r="E2634" s="13" t="s">
        <v>2469</v>
      </c>
      <c r="F2634" s="27">
        <v>45585</v>
      </c>
      <c r="G2634" s="27">
        <v>45477</v>
      </c>
      <c r="H2634" s="14">
        <v>376101.13</v>
      </c>
      <c r="I2634" s="15">
        <v>10</v>
      </c>
      <c r="J2634" s="13" t="s">
        <v>300</v>
      </c>
      <c r="K2634" s="36">
        <f>D2634*VLOOKUP(L2634,Assumptions!$B$5:$C$11,2,FALSE)</f>
        <v>38178.949999999997</v>
      </c>
      <c r="L2634" s="39" t="s">
        <v>4883</v>
      </c>
      <c r="M2634" s="46">
        <f>DATE(YEAR(F2634),MONTH(F2634),1)</f>
        <v>45566</v>
      </c>
      <c r="N2634" s="47" t="str">
        <f>IF(B2634="",N2633,B2634)</f>
        <v>Hadley Wealth plc</v>
      </c>
    </row>
    <row r="2635" spans="1:14" ht="15.75" x14ac:dyDescent="0.5">
      <c r="A2635" s="7"/>
      <c r="B2635" s="26"/>
      <c r="C2635" s="26"/>
      <c r="D2635" s="14">
        <v>44156.26</v>
      </c>
      <c r="E2635" s="13" t="s">
        <v>2470</v>
      </c>
      <c r="F2635" s="27">
        <v>45585</v>
      </c>
      <c r="G2635" s="27">
        <v>45477</v>
      </c>
      <c r="H2635" s="14">
        <v>485078.92</v>
      </c>
      <c r="I2635" s="15">
        <v>14</v>
      </c>
      <c r="J2635" s="13" t="s">
        <v>331</v>
      </c>
      <c r="K2635" s="36">
        <f>D2635*VLOOKUP(L2635,Assumptions!$B$5:$C$11,2,FALSE)</f>
        <v>44156.26</v>
      </c>
      <c r="L2635" s="39" t="s">
        <v>4883</v>
      </c>
      <c r="M2635" s="46">
        <f>DATE(YEAR(F2635),MONTH(F2635),1)</f>
        <v>45566</v>
      </c>
      <c r="N2635" s="47" t="str">
        <f>IF(B2635="",N2634,B2635)</f>
        <v>Hadley Wealth plc</v>
      </c>
    </row>
    <row r="2636" spans="1:14" ht="15.75" x14ac:dyDescent="0.5">
      <c r="A2636" s="7"/>
      <c r="B2636" s="26"/>
      <c r="C2636" s="26"/>
      <c r="D2636" s="14">
        <v>33579.519999999997</v>
      </c>
      <c r="E2636" s="13" t="s">
        <v>2471</v>
      </c>
      <c r="F2636" s="27">
        <v>45585</v>
      </c>
      <c r="G2636" s="27">
        <v>45477</v>
      </c>
      <c r="H2636" s="14">
        <v>436383.36</v>
      </c>
      <c r="I2636" s="15">
        <v>14</v>
      </c>
      <c r="J2636" s="13" t="s">
        <v>305</v>
      </c>
      <c r="K2636" s="36">
        <f>D2636*VLOOKUP(L2636,Assumptions!$B$5:$C$11,2,FALSE)</f>
        <v>33579.519999999997</v>
      </c>
      <c r="L2636" s="39" t="s">
        <v>4883</v>
      </c>
      <c r="M2636" s="46">
        <f>DATE(YEAR(F2636),MONTH(F2636),1)</f>
        <v>45566</v>
      </c>
      <c r="N2636" s="47" t="str">
        <f>IF(B2636="",N2635,B2636)</f>
        <v>Hadley Wealth plc</v>
      </c>
    </row>
    <row r="2637" spans="1:14" ht="15.75" x14ac:dyDescent="0.5">
      <c r="A2637" s="7"/>
      <c r="B2637" s="26"/>
      <c r="C2637" s="26"/>
      <c r="D2637" s="14">
        <v>26459.58</v>
      </c>
      <c r="E2637" s="13" t="s">
        <v>2472</v>
      </c>
      <c r="F2637" s="27">
        <v>45585</v>
      </c>
      <c r="G2637" s="27">
        <v>45477</v>
      </c>
      <c r="H2637" s="14">
        <v>437329.39</v>
      </c>
      <c r="I2637" s="15">
        <v>14</v>
      </c>
      <c r="J2637" s="13" t="s">
        <v>328</v>
      </c>
      <c r="K2637" s="36">
        <f>D2637*VLOOKUP(L2637,Assumptions!$B$5:$C$11,2,FALSE)</f>
        <v>26459.58</v>
      </c>
      <c r="L2637" s="39" t="s">
        <v>4883</v>
      </c>
      <c r="M2637" s="46">
        <f>DATE(YEAR(F2637),MONTH(F2637),1)</f>
        <v>45566</v>
      </c>
      <c r="N2637" s="47" t="str">
        <f>IF(B2637="",N2636,B2637)</f>
        <v>Hadley Wealth plc</v>
      </c>
    </row>
    <row r="2638" spans="1:14" ht="15.75" x14ac:dyDescent="0.5">
      <c r="A2638" s="7"/>
      <c r="B2638" s="26"/>
      <c r="C2638" s="26"/>
      <c r="D2638" s="14">
        <v>31411.65</v>
      </c>
      <c r="E2638" s="13" t="s">
        <v>2473</v>
      </c>
      <c r="F2638" s="27">
        <v>45585</v>
      </c>
      <c r="G2638" s="27">
        <v>45477</v>
      </c>
      <c r="H2638" s="14">
        <v>508595.42</v>
      </c>
      <c r="I2638" s="15">
        <v>14</v>
      </c>
      <c r="J2638" s="13" t="s">
        <v>333</v>
      </c>
      <c r="K2638" s="36">
        <f>D2638*VLOOKUP(L2638,Assumptions!$B$5:$C$11,2,FALSE)</f>
        <v>31411.65</v>
      </c>
      <c r="L2638" s="39" t="s">
        <v>4883</v>
      </c>
      <c r="M2638" s="46">
        <f>DATE(YEAR(F2638),MONTH(F2638),1)</f>
        <v>45566</v>
      </c>
      <c r="N2638" s="47" t="str">
        <f>IF(B2638="",N2637,B2638)</f>
        <v>Hadley Wealth plc</v>
      </c>
    </row>
    <row r="2639" spans="1:14" ht="15.75" x14ac:dyDescent="0.5">
      <c r="A2639" s="7"/>
      <c r="B2639" s="26"/>
      <c r="C2639" s="26"/>
      <c r="D2639" s="14">
        <v>33591.980000000003</v>
      </c>
      <c r="E2639" s="13" t="s">
        <v>2474</v>
      </c>
      <c r="F2639" s="27">
        <v>45585</v>
      </c>
      <c r="G2639" s="27">
        <v>45477</v>
      </c>
      <c r="H2639" s="14">
        <v>416611.13</v>
      </c>
      <c r="I2639" s="15">
        <v>14</v>
      </c>
      <c r="J2639" s="13" t="s">
        <v>334</v>
      </c>
      <c r="K2639" s="36">
        <f>D2639*VLOOKUP(L2639,Assumptions!$B$5:$C$11,2,FALSE)</f>
        <v>33591.980000000003</v>
      </c>
      <c r="L2639" s="39" t="s">
        <v>4883</v>
      </c>
      <c r="M2639" s="46">
        <f>DATE(YEAR(F2639),MONTH(F2639),1)</f>
        <v>45566</v>
      </c>
      <c r="N2639" s="47" t="str">
        <f>IF(B2639="",N2638,B2639)</f>
        <v>Hadley Wealth plc</v>
      </c>
    </row>
    <row r="2640" spans="1:14" ht="15.75" x14ac:dyDescent="0.5">
      <c r="A2640" s="7"/>
      <c r="B2640" s="26"/>
      <c r="C2640" s="26"/>
      <c r="D2640" s="14">
        <v>44808.43</v>
      </c>
      <c r="E2640" s="13" t="s">
        <v>2475</v>
      </c>
      <c r="F2640" s="27">
        <v>45585</v>
      </c>
      <c r="G2640" s="27">
        <v>45477</v>
      </c>
      <c r="H2640" s="14">
        <v>449956.25</v>
      </c>
      <c r="I2640" s="15">
        <v>14</v>
      </c>
      <c r="J2640" s="13" t="s">
        <v>335</v>
      </c>
      <c r="K2640" s="36">
        <f>D2640*VLOOKUP(L2640,Assumptions!$B$5:$C$11,2,FALSE)</f>
        <v>44808.43</v>
      </c>
      <c r="L2640" s="39" t="s">
        <v>4883</v>
      </c>
      <c r="M2640" s="46">
        <f>DATE(YEAR(F2640),MONTH(F2640),1)</f>
        <v>45566</v>
      </c>
      <c r="N2640" s="47" t="str">
        <f>IF(B2640="",N2639,B2640)</f>
        <v>Hadley Wealth plc</v>
      </c>
    </row>
    <row r="2641" spans="1:14" ht="15.75" x14ac:dyDescent="0.5">
      <c r="A2641" s="7"/>
      <c r="B2641" s="26"/>
      <c r="C2641" s="26"/>
      <c r="D2641" s="14">
        <v>30934.959999999999</v>
      </c>
      <c r="E2641" s="13" t="s">
        <v>2476</v>
      </c>
      <c r="F2641" s="27">
        <v>45585</v>
      </c>
      <c r="G2641" s="27">
        <v>45477</v>
      </c>
      <c r="H2641" s="14">
        <v>536199.15</v>
      </c>
      <c r="I2641" s="15">
        <v>14</v>
      </c>
      <c r="J2641" s="13" t="s">
        <v>322</v>
      </c>
      <c r="K2641" s="36">
        <f>D2641*VLOOKUP(L2641,Assumptions!$B$5:$C$11,2,FALSE)</f>
        <v>30934.959999999999</v>
      </c>
      <c r="L2641" s="39" t="s">
        <v>4883</v>
      </c>
      <c r="M2641" s="46">
        <f>DATE(YEAR(F2641),MONTH(F2641),1)</f>
        <v>45566</v>
      </c>
      <c r="N2641" s="47" t="str">
        <f>IF(B2641="",N2640,B2641)</f>
        <v>Hadley Wealth plc</v>
      </c>
    </row>
    <row r="2642" spans="1:14" ht="15.75" x14ac:dyDescent="0.5">
      <c r="A2642" s="7"/>
      <c r="B2642" s="26"/>
      <c r="C2642" s="26"/>
      <c r="D2642" s="14">
        <v>43024.52</v>
      </c>
      <c r="E2642" s="13" t="s">
        <v>2477</v>
      </c>
      <c r="F2642" s="27">
        <v>45585</v>
      </c>
      <c r="G2642" s="27">
        <v>45477</v>
      </c>
      <c r="H2642" s="14">
        <v>394497.4</v>
      </c>
      <c r="I2642" s="15">
        <v>14</v>
      </c>
      <c r="J2642" s="13" t="s">
        <v>336</v>
      </c>
      <c r="K2642" s="36">
        <f>D2642*VLOOKUP(L2642,Assumptions!$B$5:$C$11,2,FALSE)</f>
        <v>43024.52</v>
      </c>
      <c r="L2642" s="39" t="s">
        <v>4883</v>
      </c>
      <c r="M2642" s="46">
        <f>DATE(YEAR(F2642),MONTH(F2642),1)</f>
        <v>45566</v>
      </c>
      <c r="N2642" s="47" t="str">
        <f>IF(B2642="",N2641,B2642)</f>
        <v>Hadley Wealth plc</v>
      </c>
    </row>
    <row r="2643" spans="1:14" ht="15.75" x14ac:dyDescent="0.5">
      <c r="A2643" s="7"/>
      <c r="B2643" s="26"/>
      <c r="C2643" s="26"/>
      <c r="D2643" s="14">
        <v>31851.18</v>
      </c>
      <c r="E2643" s="13" t="s">
        <v>2478</v>
      </c>
      <c r="F2643" s="27">
        <v>45585</v>
      </c>
      <c r="G2643" s="27">
        <v>45477</v>
      </c>
      <c r="H2643" s="14">
        <v>486230.06</v>
      </c>
      <c r="I2643" s="15">
        <v>14</v>
      </c>
      <c r="J2643" s="13" t="s">
        <v>319</v>
      </c>
      <c r="K2643" s="36">
        <f>D2643*VLOOKUP(L2643,Assumptions!$B$5:$C$11,2,FALSE)</f>
        <v>31851.18</v>
      </c>
      <c r="L2643" s="39" t="s">
        <v>4883</v>
      </c>
      <c r="M2643" s="46">
        <f>DATE(YEAR(F2643),MONTH(F2643),1)</f>
        <v>45566</v>
      </c>
      <c r="N2643" s="47" t="str">
        <f>IF(B2643="",N2642,B2643)</f>
        <v>Hadley Wealth plc</v>
      </c>
    </row>
    <row r="2644" spans="1:14" ht="15.75" x14ac:dyDescent="0.5">
      <c r="A2644" s="7"/>
      <c r="B2644" s="26"/>
      <c r="C2644" s="26"/>
      <c r="D2644" s="14">
        <v>29294.94</v>
      </c>
      <c r="E2644" s="13" t="s">
        <v>2479</v>
      </c>
      <c r="F2644" s="27">
        <v>45585</v>
      </c>
      <c r="G2644" s="27">
        <v>45477</v>
      </c>
      <c r="H2644" s="14">
        <v>546997.38</v>
      </c>
      <c r="I2644" s="15">
        <v>14</v>
      </c>
      <c r="J2644" s="13" t="s">
        <v>320</v>
      </c>
      <c r="K2644" s="36">
        <f>D2644*VLOOKUP(L2644,Assumptions!$B$5:$C$11,2,FALSE)</f>
        <v>29294.94</v>
      </c>
      <c r="L2644" s="39" t="s">
        <v>4883</v>
      </c>
      <c r="M2644" s="46">
        <f>DATE(YEAR(F2644),MONTH(F2644),1)</f>
        <v>45566</v>
      </c>
      <c r="N2644" s="47" t="str">
        <f>IF(B2644="",N2643,B2644)</f>
        <v>Hadley Wealth plc</v>
      </c>
    </row>
    <row r="2645" spans="1:14" ht="15.75" x14ac:dyDescent="0.5">
      <c r="A2645" s="7"/>
      <c r="B2645" s="26"/>
      <c r="C2645" s="26"/>
      <c r="D2645" s="14">
        <v>30975.95</v>
      </c>
      <c r="E2645" s="13" t="s">
        <v>2480</v>
      </c>
      <c r="F2645" s="27">
        <v>45718</v>
      </c>
      <c r="G2645" s="27">
        <v>45600</v>
      </c>
      <c r="H2645" s="14">
        <v>468438.81</v>
      </c>
      <c r="I2645" s="15">
        <v>31</v>
      </c>
      <c r="J2645" s="13" t="s">
        <v>305</v>
      </c>
      <c r="K2645" s="36">
        <f>D2645*VLOOKUP(L2645,Assumptions!$B$5:$C$11,2,FALSE)</f>
        <v>30975.95</v>
      </c>
      <c r="L2645" s="39" t="s">
        <v>4883</v>
      </c>
      <c r="M2645" s="46">
        <f>DATE(YEAR(F2645),MONTH(F2645),1)</f>
        <v>45717</v>
      </c>
      <c r="N2645" s="47" t="str">
        <f>IF(B2645="",N2644,B2645)</f>
        <v>Hadley Wealth plc</v>
      </c>
    </row>
    <row r="2646" spans="1:14" ht="15.75" x14ac:dyDescent="0.5">
      <c r="A2646" s="7"/>
      <c r="B2646" s="26"/>
      <c r="C2646" s="26"/>
      <c r="D2646" s="14">
        <v>29099.66</v>
      </c>
      <c r="E2646" s="13" t="s">
        <v>2481</v>
      </c>
      <c r="F2646" s="27">
        <v>45718</v>
      </c>
      <c r="G2646" s="27">
        <v>45600</v>
      </c>
      <c r="H2646" s="14">
        <v>497203.66</v>
      </c>
      <c r="I2646" s="15">
        <v>31</v>
      </c>
      <c r="J2646" s="13" t="s">
        <v>328</v>
      </c>
      <c r="K2646" s="36">
        <f>D2646*VLOOKUP(L2646,Assumptions!$B$5:$C$11,2,FALSE)</f>
        <v>29099.66</v>
      </c>
      <c r="L2646" s="39" t="s">
        <v>4883</v>
      </c>
      <c r="M2646" s="46">
        <f>DATE(YEAR(F2646),MONTH(F2646),1)</f>
        <v>45717</v>
      </c>
      <c r="N2646" s="47" t="str">
        <f>IF(B2646="",N2645,B2646)</f>
        <v>Hadley Wealth plc</v>
      </c>
    </row>
    <row r="2647" spans="1:14" ht="15.75" x14ac:dyDescent="0.5">
      <c r="A2647" s="7"/>
      <c r="B2647" s="26"/>
      <c r="C2647" s="26"/>
      <c r="D2647" s="14">
        <v>36165.26</v>
      </c>
      <c r="E2647" s="13" t="s">
        <v>2482</v>
      </c>
      <c r="F2647" s="27">
        <v>45718</v>
      </c>
      <c r="G2647" s="27">
        <v>45600</v>
      </c>
      <c r="H2647" s="14">
        <v>455003</v>
      </c>
      <c r="I2647" s="15">
        <v>31</v>
      </c>
      <c r="J2647" s="13" t="s">
        <v>331</v>
      </c>
      <c r="K2647" s="36">
        <f>D2647*VLOOKUP(L2647,Assumptions!$B$5:$C$11,2,FALSE)</f>
        <v>36165.26</v>
      </c>
      <c r="L2647" s="39" t="s">
        <v>4883</v>
      </c>
      <c r="M2647" s="46">
        <f>DATE(YEAR(F2647),MONTH(F2647),1)</f>
        <v>45717</v>
      </c>
      <c r="N2647" s="47" t="str">
        <f>IF(B2647="",N2646,B2647)</f>
        <v>Hadley Wealth plc</v>
      </c>
    </row>
    <row r="2648" spans="1:14" ht="15.75" x14ac:dyDescent="0.5">
      <c r="A2648" s="7"/>
      <c r="B2648" s="26"/>
      <c r="C2648" s="26"/>
      <c r="D2648" s="14">
        <v>46059.23</v>
      </c>
      <c r="E2648" s="13" t="s">
        <v>2483</v>
      </c>
      <c r="F2648" s="27">
        <v>45718</v>
      </c>
      <c r="G2648" s="27">
        <v>45600</v>
      </c>
      <c r="H2648" s="14">
        <v>371436.14</v>
      </c>
      <c r="I2648" s="15">
        <v>31</v>
      </c>
      <c r="J2648" s="13" t="s">
        <v>320</v>
      </c>
      <c r="K2648" s="36">
        <f>D2648*VLOOKUP(L2648,Assumptions!$B$5:$C$11,2,FALSE)</f>
        <v>46059.23</v>
      </c>
      <c r="L2648" s="39" t="s">
        <v>4883</v>
      </c>
      <c r="M2648" s="46">
        <f>DATE(YEAR(F2648),MONTH(F2648),1)</f>
        <v>45717</v>
      </c>
      <c r="N2648" s="47" t="str">
        <f>IF(B2648="",N2647,B2648)</f>
        <v>Hadley Wealth plc</v>
      </c>
    </row>
    <row r="2649" spans="1:14" ht="15.75" x14ac:dyDescent="0.5">
      <c r="A2649" s="7"/>
      <c r="B2649" s="26"/>
      <c r="C2649" s="26"/>
      <c r="D2649" s="14">
        <v>42548.53</v>
      </c>
      <c r="E2649" s="13" t="s">
        <v>2484</v>
      </c>
      <c r="F2649" s="27">
        <v>45718</v>
      </c>
      <c r="G2649" s="27">
        <v>45600</v>
      </c>
      <c r="H2649" s="14">
        <v>431747.24</v>
      </c>
      <c r="I2649" s="15">
        <v>10</v>
      </c>
      <c r="J2649" s="13" t="s">
        <v>300</v>
      </c>
      <c r="K2649" s="36">
        <f>D2649*VLOOKUP(L2649,Assumptions!$B$5:$C$11,2,FALSE)</f>
        <v>42548.53</v>
      </c>
      <c r="L2649" s="39" t="s">
        <v>4883</v>
      </c>
      <c r="M2649" s="46">
        <f>DATE(YEAR(F2649),MONTH(F2649),1)</f>
        <v>45717</v>
      </c>
      <c r="N2649" s="47" t="str">
        <f>IF(B2649="",N2648,B2649)</f>
        <v>Hadley Wealth plc</v>
      </c>
    </row>
    <row r="2650" spans="1:14" ht="15.75" x14ac:dyDescent="0.5">
      <c r="A2650" s="7"/>
      <c r="B2650" s="26"/>
      <c r="C2650" s="26"/>
      <c r="D2650" s="14">
        <v>28310.92</v>
      </c>
      <c r="E2650" s="13" t="s">
        <v>2485</v>
      </c>
      <c r="F2650" s="27">
        <v>45718</v>
      </c>
      <c r="G2650" s="27">
        <v>45600</v>
      </c>
      <c r="H2650" s="14">
        <v>384509.13</v>
      </c>
      <c r="I2650" s="15">
        <v>31</v>
      </c>
      <c r="J2650" s="13" t="s">
        <v>336</v>
      </c>
      <c r="K2650" s="36">
        <f>D2650*VLOOKUP(L2650,Assumptions!$B$5:$C$11,2,FALSE)</f>
        <v>28310.92</v>
      </c>
      <c r="L2650" s="39" t="s">
        <v>4883</v>
      </c>
      <c r="M2650" s="46">
        <f>DATE(YEAR(F2650),MONTH(F2650),1)</f>
        <v>45717</v>
      </c>
      <c r="N2650" s="47" t="str">
        <f>IF(B2650="",N2649,B2650)</f>
        <v>Hadley Wealth plc</v>
      </c>
    </row>
    <row r="2651" spans="1:14" ht="15.75" x14ac:dyDescent="0.5">
      <c r="A2651" s="7"/>
      <c r="B2651" s="26"/>
      <c r="C2651" s="26"/>
      <c r="D2651" s="14">
        <v>46878.45</v>
      </c>
      <c r="E2651" s="13" t="s">
        <v>2486</v>
      </c>
      <c r="F2651" s="27">
        <v>45718</v>
      </c>
      <c r="G2651" s="27">
        <v>45600</v>
      </c>
      <c r="H2651" s="14">
        <v>466367.96</v>
      </c>
      <c r="I2651" s="15">
        <v>31</v>
      </c>
      <c r="J2651" s="13" t="s">
        <v>319</v>
      </c>
      <c r="K2651" s="36">
        <f>D2651*VLOOKUP(L2651,Assumptions!$B$5:$C$11,2,FALSE)</f>
        <v>46878.45</v>
      </c>
      <c r="L2651" s="39" t="s">
        <v>4883</v>
      </c>
      <c r="M2651" s="46">
        <f>DATE(YEAR(F2651),MONTH(F2651),1)</f>
        <v>45717</v>
      </c>
      <c r="N2651" s="47" t="str">
        <f>IF(B2651="",N2650,B2651)</f>
        <v>Hadley Wealth plc</v>
      </c>
    </row>
    <row r="2652" spans="1:14" ht="15.75" x14ac:dyDescent="0.5">
      <c r="A2652" s="7"/>
      <c r="B2652" s="26"/>
      <c r="C2652" s="26"/>
      <c r="D2652" s="14">
        <v>31977.57</v>
      </c>
      <c r="E2652" s="13" t="s">
        <v>2487</v>
      </c>
      <c r="F2652" s="27">
        <v>45718</v>
      </c>
      <c r="G2652" s="27">
        <v>45600</v>
      </c>
      <c r="H2652" s="14">
        <v>425633.12</v>
      </c>
      <c r="I2652" s="15">
        <v>31</v>
      </c>
      <c r="J2652" s="13" t="s">
        <v>335</v>
      </c>
      <c r="K2652" s="36">
        <f>D2652*VLOOKUP(L2652,Assumptions!$B$5:$C$11,2,FALSE)</f>
        <v>31977.57</v>
      </c>
      <c r="L2652" s="39" t="s">
        <v>4883</v>
      </c>
      <c r="M2652" s="46">
        <f>DATE(YEAR(F2652),MONTH(F2652),1)</f>
        <v>45717</v>
      </c>
      <c r="N2652" s="47" t="str">
        <f>IF(B2652="",N2651,B2652)</f>
        <v>Hadley Wealth plc</v>
      </c>
    </row>
    <row r="2653" spans="1:14" ht="15.75" x14ac:dyDescent="0.5">
      <c r="A2653" s="7"/>
      <c r="B2653" s="26"/>
      <c r="C2653" s="26"/>
      <c r="D2653" s="14">
        <v>31770.720000000001</v>
      </c>
      <c r="E2653" s="13" t="s">
        <v>2488</v>
      </c>
      <c r="F2653" s="27">
        <v>45718</v>
      </c>
      <c r="G2653" s="27">
        <v>45600</v>
      </c>
      <c r="H2653" s="14">
        <v>567376.16</v>
      </c>
      <c r="I2653" s="15">
        <v>31</v>
      </c>
      <c r="J2653" s="13" t="s">
        <v>322</v>
      </c>
      <c r="K2653" s="36">
        <f>D2653*VLOOKUP(L2653,Assumptions!$B$5:$C$11,2,FALSE)</f>
        <v>31770.720000000001</v>
      </c>
      <c r="L2653" s="39" t="s">
        <v>4883</v>
      </c>
      <c r="M2653" s="46">
        <f>DATE(YEAR(F2653),MONTH(F2653),1)</f>
        <v>45717</v>
      </c>
      <c r="N2653" s="47" t="str">
        <f>IF(B2653="",N2652,B2653)</f>
        <v>Hadley Wealth plc</v>
      </c>
    </row>
    <row r="2654" spans="1:14" ht="15.75" x14ac:dyDescent="0.5">
      <c r="A2654" s="7"/>
      <c r="B2654" s="26"/>
      <c r="C2654" s="26"/>
      <c r="D2654" s="14">
        <v>43787.53</v>
      </c>
      <c r="E2654" s="13" t="s">
        <v>2489</v>
      </c>
      <c r="F2654" s="27">
        <v>45718</v>
      </c>
      <c r="G2654" s="27">
        <v>45600</v>
      </c>
      <c r="H2654" s="14">
        <v>370785</v>
      </c>
      <c r="I2654" s="15">
        <v>31</v>
      </c>
      <c r="J2654" s="13" t="s">
        <v>333</v>
      </c>
      <c r="K2654" s="36">
        <f>D2654*VLOOKUP(L2654,Assumptions!$B$5:$C$11,2,FALSE)</f>
        <v>43787.53</v>
      </c>
      <c r="L2654" s="39" t="s">
        <v>4883</v>
      </c>
      <c r="M2654" s="46">
        <f>DATE(YEAR(F2654),MONTH(F2654),1)</f>
        <v>45717</v>
      </c>
      <c r="N2654" s="47" t="str">
        <f>IF(B2654="",N2653,B2654)</f>
        <v>Hadley Wealth plc</v>
      </c>
    </row>
    <row r="2655" spans="1:14" ht="15.75" x14ac:dyDescent="0.5">
      <c r="A2655" s="7"/>
      <c r="B2655" s="26"/>
      <c r="C2655" s="26"/>
      <c r="D2655" s="14">
        <v>32834.6</v>
      </c>
      <c r="E2655" s="13" t="s">
        <v>2490</v>
      </c>
      <c r="F2655" s="27">
        <v>45718</v>
      </c>
      <c r="G2655" s="27">
        <v>45600</v>
      </c>
      <c r="H2655" s="14">
        <v>427917.05</v>
      </c>
      <c r="I2655" s="15">
        <v>31</v>
      </c>
      <c r="J2655" s="13" t="s">
        <v>334</v>
      </c>
      <c r="K2655" s="36">
        <f>D2655*VLOOKUP(L2655,Assumptions!$B$5:$C$11,2,FALSE)</f>
        <v>32834.6</v>
      </c>
      <c r="L2655" s="39" t="s">
        <v>4883</v>
      </c>
      <c r="M2655" s="46">
        <f>DATE(YEAR(F2655),MONTH(F2655),1)</f>
        <v>45717</v>
      </c>
      <c r="N2655" s="47" t="str">
        <f>IF(B2655="",N2654,B2655)</f>
        <v>Hadley Wealth plc</v>
      </c>
    </row>
    <row r="2656" spans="1:14" ht="15.75" x14ac:dyDescent="0.5">
      <c r="A2656" s="7"/>
      <c r="B2656" s="26"/>
      <c r="C2656" s="26"/>
      <c r="D2656" s="14">
        <v>1663.18</v>
      </c>
      <c r="E2656" s="13" t="s">
        <v>2491</v>
      </c>
      <c r="F2656" s="27">
        <v>45718</v>
      </c>
      <c r="G2656" s="27">
        <v>45617</v>
      </c>
      <c r="H2656" s="14">
        <v>370999.69</v>
      </c>
      <c r="I2656" s="15">
        <v>1</v>
      </c>
      <c r="J2656" s="13" t="s">
        <v>315</v>
      </c>
      <c r="K2656" s="36">
        <f>D2656*VLOOKUP(L2656,Assumptions!$B$5:$C$11,2,FALSE)</f>
        <v>1663.18</v>
      </c>
      <c r="L2656" s="39" t="s">
        <v>4883</v>
      </c>
      <c r="M2656" s="46">
        <f>DATE(YEAR(F2656),MONTH(F2656),1)</f>
        <v>45717</v>
      </c>
      <c r="N2656" s="47" t="str">
        <f>IF(B2656="",N2655,B2656)</f>
        <v>Hadley Wealth plc</v>
      </c>
    </row>
    <row r="2657" spans="1:14" ht="15.75" x14ac:dyDescent="0.5">
      <c r="A2657" s="7"/>
      <c r="B2657" s="26"/>
      <c r="C2657" s="26"/>
      <c r="D2657" s="14">
        <v>1754.35</v>
      </c>
      <c r="E2657" s="13" t="s">
        <v>2492</v>
      </c>
      <c r="F2657" s="27">
        <v>45963</v>
      </c>
      <c r="G2657" s="27">
        <v>45617</v>
      </c>
      <c r="H2657" s="14">
        <v>426916.47</v>
      </c>
      <c r="I2657" s="15">
        <v>1</v>
      </c>
      <c r="J2657" s="13" t="s">
        <v>315</v>
      </c>
      <c r="K2657" s="36">
        <f>D2657*VLOOKUP(L2657,Assumptions!$B$5:$C$11,2,FALSE)</f>
        <v>1754.35</v>
      </c>
      <c r="L2657" s="39" t="s">
        <v>4883</v>
      </c>
      <c r="M2657" s="46">
        <f>DATE(YEAR(F2657),MONTH(F2657),1)</f>
        <v>45962</v>
      </c>
      <c r="N2657" s="47" t="str">
        <f>IF(B2657="",N2656,B2657)</f>
        <v>Hadley Wealth plc</v>
      </c>
    </row>
    <row r="2658" spans="1:14" ht="15.75" x14ac:dyDescent="0.5">
      <c r="A2658" s="7"/>
      <c r="B2658" s="26"/>
      <c r="C2658" s="26"/>
      <c r="D2658" s="14">
        <v>9773.24</v>
      </c>
      <c r="E2658" s="13" t="s">
        <v>2493</v>
      </c>
      <c r="F2658" s="27">
        <v>45831</v>
      </c>
      <c r="G2658" s="27">
        <v>45622</v>
      </c>
      <c r="H2658" s="14">
        <v>358738.27</v>
      </c>
      <c r="I2658" s="15">
        <v>3</v>
      </c>
      <c r="J2658" s="13" t="s">
        <v>300</v>
      </c>
      <c r="K2658" s="36">
        <f>D2658*VLOOKUP(L2658,Assumptions!$B$5:$C$11,2,FALSE)</f>
        <v>9773.24</v>
      </c>
      <c r="L2658" s="39" t="s">
        <v>4883</v>
      </c>
      <c r="M2658" s="46">
        <f>DATE(YEAR(F2658),MONTH(F2658),1)</f>
        <v>45809</v>
      </c>
      <c r="N2658" s="47" t="str">
        <f>IF(B2658="",N2657,B2658)</f>
        <v>Hadley Wealth plc</v>
      </c>
    </row>
    <row r="2659" spans="1:14" ht="15.75" x14ac:dyDescent="0.5">
      <c r="A2659" s="7"/>
      <c r="B2659" s="26"/>
      <c r="C2659" s="26"/>
      <c r="D2659" s="14">
        <v>9426.2000000000007</v>
      </c>
      <c r="E2659" s="13" t="s">
        <v>2494</v>
      </c>
      <c r="F2659" s="27">
        <v>45831</v>
      </c>
      <c r="G2659" s="27">
        <v>45622</v>
      </c>
      <c r="H2659" s="14">
        <v>480027.81</v>
      </c>
      <c r="I2659" s="15">
        <v>16</v>
      </c>
      <c r="J2659" s="13" t="s">
        <v>305</v>
      </c>
      <c r="K2659" s="36">
        <f>D2659*VLOOKUP(L2659,Assumptions!$B$5:$C$11,2,FALSE)</f>
        <v>9426.2000000000007</v>
      </c>
      <c r="L2659" s="39" t="s">
        <v>4883</v>
      </c>
      <c r="M2659" s="46">
        <f>DATE(YEAR(F2659),MONTH(F2659),1)</f>
        <v>45809</v>
      </c>
      <c r="N2659" s="47" t="str">
        <f>IF(B2659="",N2658,B2659)</f>
        <v>Hadley Wealth plc</v>
      </c>
    </row>
    <row r="2660" spans="1:14" ht="15.75" x14ac:dyDescent="0.5">
      <c r="A2660" s="7"/>
      <c r="B2660" s="26"/>
      <c r="C2660" s="26"/>
      <c r="D2660" s="14">
        <v>12145.4</v>
      </c>
      <c r="E2660" s="13" t="s">
        <v>2495</v>
      </c>
      <c r="F2660" s="27">
        <v>45831</v>
      </c>
      <c r="G2660" s="27">
        <v>45622</v>
      </c>
      <c r="H2660" s="14">
        <v>571954.04</v>
      </c>
      <c r="I2660" s="15">
        <v>1</v>
      </c>
      <c r="J2660" s="13" t="s">
        <v>304</v>
      </c>
      <c r="K2660" s="36">
        <f>D2660*VLOOKUP(L2660,Assumptions!$B$5:$C$11,2,FALSE)</f>
        <v>12145.4</v>
      </c>
      <c r="L2660" s="39" t="s">
        <v>4883</v>
      </c>
      <c r="M2660" s="46">
        <f>DATE(YEAR(F2660),MONTH(F2660),1)</f>
        <v>45809</v>
      </c>
      <c r="N2660" s="47" t="str">
        <f>IF(B2660="",N2659,B2660)</f>
        <v>Hadley Wealth plc</v>
      </c>
    </row>
    <row r="2661" spans="1:14" ht="15.75" x14ac:dyDescent="0.5">
      <c r="A2661" s="7"/>
      <c r="B2661" s="26"/>
      <c r="C2661" s="26"/>
      <c r="D2661" s="14">
        <v>12722.38</v>
      </c>
      <c r="E2661" s="13" t="s">
        <v>2496</v>
      </c>
      <c r="F2661" s="27">
        <v>45831</v>
      </c>
      <c r="G2661" s="27">
        <v>45622</v>
      </c>
      <c r="H2661" s="14">
        <v>350560.7</v>
      </c>
      <c r="I2661" s="15">
        <v>16</v>
      </c>
      <c r="J2661" s="13" t="s">
        <v>301</v>
      </c>
      <c r="K2661" s="36">
        <f>D2661*VLOOKUP(L2661,Assumptions!$B$5:$C$11,2,FALSE)</f>
        <v>12722.38</v>
      </c>
      <c r="L2661" s="39" t="s">
        <v>4883</v>
      </c>
      <c r="M2661" s="46">
        <f>DATE(YEAR(F2661),MONTH(F2661),1)</f>
        <v>45809</v>
      </c>
      <c r="N2661" s="47" t="str">
        <f>IF(B2661="",N2660,B2661)</f>
        <v>Hadley Wealth plc</v>
      </c>
    </row>
    <row r="2662" spans="1:14" ht="15.75" x14ac:dyDescent="0.5">
      <c r="A2662" s="7"/>
      <c r="B2662" s="26"/>
      <c r="C2662" s="26"/>
      <c r="D2662" s="14">
        <v>40055.040000000001</v>
      </c>
      <c r="E2662" s="13" t="s">
        <v>2494</v>
      </c>
      <c r="F2662" s="27">
        <v>45826</v>
      </c>
      <c r="G2662" s="27">
        <v>45622</v>
      </c>
      <c r="H2662" s="14">
        <v>485596.34</v>
      </c>
      <c r="I2662" s="15">
        <v>142</v>
      </c>
      <c r="J2662" s="13" t="s">
        <v>305</v>
      </c>
      <c r="K2662" s="36">
        <f>D2662*VLOOKUP(L2662,Assumptions!$B$5:$C$11,2,FALSE)</f>
        <v>40055.040000000001</v>
      </c>
      <c r="L2662" s="39" t="s">
        <v>4883</v>
      </c>
      <c r="M2662" s="46">
        <f>DATE(YEAR(F2662),MONTH(F2662),1)</f>
        <v>45809</v>
      </c>
      <c r="N2662" s="47" t="str">
        <f>IF(B2662="",N2661,B2662)</f>
        <v>Hadley Wealth plc</v>
      </c>
    </row>
    <row r="2663" spans="1:14" ht="15.75" x14ac:dyDescent="0.5">
      <c r="A2663" s="7"/>
      <c r="B2663" s="26"/>
      <c r="C2663" s="26"/>
      <c r="D2663" s="14">
        <v>31256.49</v>
      </c>
      <c r="E2663" s="13" t="s">
        <v>2497</v>
      </c>
      <c r="F2663" s="27">
        <v>45826</v>
      </c>
      <c r="G2663" s="27">
        <v>45622</v>
      </c>
      <c r="H2663" s="14">
        <v>404579.69</v>
      </c>
      <c r="I2663" s="15">
        <v>6</v>
      </c>
      <c r="J2663" s="13" t="s">
        <v>330</v>
      </c>
      <c r="K2663" s="36">
        <f>D2663*VLOOKUP(L2663,Assumptions!$B$5:$C$11,2,FALSE)</f>
        <v>31256.49</v>
      </c>
      <c r="L2663" s="39" t="s">
        <v>4883</v>
      </c>
      <c r="M2663" s="46">
        <f>DATE(YEAR(F2663),MONTH(F2663),1)</f>
        <v>45809</v>
      </c>
      <c r="N2663" s="47" t="str">
        <f>IF(B2663="",N2662,B2663)</f>
        <v>Hadley Wealth plc</v>
      </c>
    </row>
    <row r="2664" spans="1:14" ht="15.75" x14ac:dyDescent="0.5">
      <c r="A2664" s="7"/>
      <c r="B2664" s="26"/>
      <c r="C2664" s="26"/>
      <c r="D2664" s="14">
        <v>41258.71</v>
      </c>
      <c r="E2664" s="13" t="s">
        <v>2498</v>
      </c>
      <c r="F2664" s="27">
        <v>45826</v>
      </c>
      <c r="G2664" s="27">
        <v>45622</v>
      </c>
      <c r="H2664" s="14">
        <v>414918.05</v>
      </c>
      <c r="I2664" s="15">
        <v>142</v>
      </c>
      <c r="J2664" s="13" t="s">
        <v>322</v>
      </c>
      <c r="K2664" s="36">
        <f>D2664*VLOOKUP(L2664,Assumptions!$B$5:$C$11,2,FALSE)</f>
        <v>41258.71</v>
      </c>
      <c r="L2664" s="39" t="s">
        <v>4883</v>
      </c>
      <c r="M2664" s="46">
        <f>DATE(YEAR(F2664),MONTH(F2664),1)</f>
        <v>45809</v>
      </c>
      <c r="N2664" s="47" t="str">
        <f>IF(B2664="",N2663,B2664)</f>
        <v>Hadley Wealth plc</v>
      </c>
    </row>
    <row r="2665" spans="1:14" ht="15.75" x14ac:dyDescent="0.5">
      <c r="A2665" s="7"/>
      <c r="B2665" s="26"/>
      <c r="C2665" s="26"/>
      <c r="D2665" s="14">
        <v>38983.480000000003</v>
      </c>
      <c r="E2665" s="13" t="s">
        <v>2493</v>
      </c>
      <c r="F2665" s="27">
        <v>45826</v>
      </c>
      <c r="G2665" s="27">
        <v>45622</v>
      </c>
      <c r="H2665" s="14">
        <v>521812.11</v>
      </c>
      <c r="I2665" s="15">
        <v>9</v>
      </c>
      <c r="J2665" s="13" t="s">
        <v>300</v>
      </c>
      <c r="K2665" s="36">
        <f>D2665*VLOOKUP(L2665,Assumptions!$B$5:$C$11,2,FALSE)</f>
        <v>38983.480000000003</v>
      </c>
      <c r="L2665" s="39" t="s">
        <v>4883</v>
      </c>
      <c r="M2665" s="46">
        <f>DATE(YEAR(F2665),MONTH(F2665),1)</f>
        <v>45809</v>
      </c>
      <c r="N2665" s="47" t="str">
        <f>IF(B2665="",N2664,B2665)</f>
        <v>Hadley Wealth plc</v>
      </c>
    </row>
    <row r="2666" spans="1:14" ht="15.75" x14ac:dyDescent="0.5">
      <c r="A2666" s="7"/>
      <c r="B2666" s="26"/>
      <c r="C2666" s="26"/>
      <c r="D2666" s="14">
        <v>35107.279999999999</v>
      </c>
      <c r="E2666" s="13" t="s">
        <v>2499</v>
      </c>
      <c r="F2666" s="27">
        <v>45826</v>
      </c>
      <c r="G2666" s="27">
        <v>45622</v>
      </c>
      <c r="H2666" s="14">
        <v>393488.38</v>
      </c>
      <c r="I2666" s="15">
        <v>142</v>
      </c>
      <c r="J2666" s="13" t="s">
        <v>333</v>
      </c>
      <c r="K2666" s="36">
        <f>D2666*VLOOKUP(L2666,Assumptions!$B$5:$C$11,2,FALSE)</f>
        <v>35107.279999999999</v>
      </c>
      <c r="L2666" s="39" t="s">
        <v>4883</v>
      </c>
      <c r="M2666" s="46">
        <f>DATE(YEAR(F2666),MONTH(F2666),1)</f>
        <v>45809</v>
      </c>
      <c r="N2666" s="47" t="str">
        <f>IF(B2666="",N2665,B2666)</f>
        <v>Hadley Wealth plc</v>
      </c>
    </row>
    <row r="2667" spans="1:14" ht="15.75" x14ac:dyDescent="0.5">
      <c r="A2667" s="7"/>
      <c r="B2667" s="26"/>
      <c r="C2667" s="26"/>
      <c r="D2667" s="14">
        <v>46981.26</v>
      </c>
      <c r="E2667" s="13" t="s">
        <v>2496</v>
      </c>
      <c r="F2667" s="27">
        <v>45826</v>
      </c>
      <c r="G2667" s="27">
        <v>45622</v>
      </c>
      <c r="H2667" s="14">
        <v>532259.13</v>
      </c>
      <c r="I2667" s="15">
        <v>142</v>
      </c>
      <c r="J2667" s="13" t="s">
        <v>301</v>
      </c>
      <c r="K2667" s="36">
        <f>D2667*VLOOKUP(L2667,Assumptions!$B$5:$C$11,2,FALSE)</f>
        <v>46981.26</v>
      </c>
      <c r="L2667" s="39" t="s">
        <v>4883</v>
      </c>
      <c r="M2667" s="46">
        <f>DATE(YEAR(F2667),MONTH(F2667),1)</f>
        <v>45809</v>
      </c>
      <c r="N2667" s="47" t="str">
        <f>IF(B2667="",N2666,B2667)</f>
        <v>Hadley Wealth plc</v>
      </c>
    </row>
    <row r="2668" spans="1:14" ht="15.75" x14ac:dyDescent="0.5">
      <c r="A2668" s="7"/>
      <c r="B2668" s="26"/>
      <c r="C2668" s="26"/>
      <c r="D2668" s="14">
        <v>31655.9</v>
      </c>
      <c r="E2668" s="13" t="s">
        <v>2495</v>
      </c>
      <c r="F2668" s="27">
        <v>45826</v>
      </c>
      <c r="G2668" s="27">
        <v>45622</v>
      </c>
      <c r="H2668" s="14">
        <v>347328.76</v>
      </c>
      <c r="I2668" s="15">
        <v>1</v>
      </c>
      <c r="J2668" s="13" t="s">
        <v>304</v>
      </c>
      <c r="K2668" s="36">
        <f>D2668*VLOOKUP(L2668,Assumptions!$B$5:$C$11,2,FALSE)</f>
        <v>31655.9</v>
      </c>
      <c r="L2668" s="39" t="s">
        <v>4883</v>
      </c>
      <c r="M2668" s="46">
        <f>DATE(YEAR(F2668),MONTH(F2668),1)</f>
        <v>45809</v>
      </c>
      <c r="N2668" s="47" t="str">
        <f>IF(B2668="",N2667,B2668)</f>
        <v>Hadley Wealth plc</v>
      </c>
    </row>
    <row r="2669" spans="1:14" ht="15.75" x14ac:dyDescent="0.5">
      <c r="A2669" s="7"/>
      <c r="B2669" s="26"/>
      <c r="C2669" s="26"/>
      <c r="D2669" s="14">
        <v>40056.480000000003</v>
      </c>
      <c r="E2669" s="13" t="s">
        <v>2500</v>
      </c>
      <c r="F2669" s="27">
        <v>45826</v>
      </c>
      <c r="G2669" s="27">
        <v>45622</v>
      </c>
      <c r="H2669" s="14">
        <v>355764.16</v>
      </c>
      <c r="I2669" s="15">
        <v>142</v>
      </c>
      <c r="J2669" s="13" t="s">
        <v>328</v>
      </c>
      <c r="K2669" s="36">
        <f>D2669*VLOOKUP(L2669,Assumptions!$B$5:$C$11,2,FALSE)</f>
        <v>40056.480000000003</v>
      </c>
      <c r="L2669" s="39" t="s">
        <v>4883</v>
      </c>
      <c r="M2669" s="46">
        <f>DATE(YEAR(F2669),MONTH(F2669),1)</f>
        <v>45809</v>
      </c>
      <c r="N2669" s="47" t="str">
        <f>IF(B2669="",N2668,B2669)</f>
        <v>Hadley Wealth plc</v>
      </c>
    </row>
    <row r="2670" spans="1:14" ht="15.75" x14ac:dyDescent="0.5">
      <c r="A2670" s="7"/>
      <c r="B2670" s="26"/>
      <c r="C2670" s="26"/>
      <c r="D2670" s="14">
        <v>34344.910000000003</v>
      </c>
      <c r="E2670" s="13" t="s">
        <v>2501</v>
      </c>
      <c r="F2670" s="27">
        <v>45826</v>
      </c>
      <c r="G2670" s="27">
        <v>45622</v>
      </c>
      <c r="H2670" s="14">
        <v>379528.55</v>
      </c>
      <c r="I2670" s="15">
        <v>142</v>
      </c>
      <c r="J2670" s="13" t="s">
        <v>336</v>
      </c>
      <c r="K2670" s="36">
        <f>D2670*VLOOKUP(L2670,Assumptions!$B$5:$C$11,2,FALSE)</f>
        <v>34344.910000000003</v>
      </c>
      <c r="L2670" s="39" t="s">
        <v>4883</v>
      </c>
      <c r="M2670" s="46">
        <f>DATE(YEAR(F2670),MONTH(F2670),1)</f>
        <v>45809</v>
      </c>
      <c r="N2670" s="47" t="str">
        <f>IF(B2670="",N2669,B2670)</f>
        <v>Hadley Wealth plc</v>
      </c>
    </row>
    <row r="2671" spans="1:14" ht="15.75" x14ac:dyDescent="0.5">
      <c r="A2671" s="7"/>
      <c r="B2671" s="25" t="s">
        <v>172</v>
      </c>
      <c r="C2671" s="25"/>
      <c r="D2671" s="12">
        <v>25518.639999999999</v>
      </c>
      <c r="E2671" s="13" t="s">
        <v>2502</v>
      </c>
      <c r="F2671" s="27">
        <v>44354</v>
      </c>
      <c r="G2671" s="27">
        <v>44172</v>
      </c>
      <c r="H2671" s="14">
        <v>1541072.24</v>
      </c>
      <c r="I2671" s="15">
        <v>4</v>
      </c>
      <c r="J2671" s="13" t="s">
        <v>300</v>
      </c>
      <c r="K2671" s="36">
        <f>D2671*VLOOKUP(L2671,Assumptions!$B$5:$C$11,2,FALSE)</f>
        <v>875.28935199999989</v>
      </c>
      <c r="L2671" s="39" t="s">
        <v>4889</v>
      </c>
      <c r="M2671" s="46">
        <f>DATE(YEAR(F2671),MONTH(F2671),1)</f>
        <v>44348</v>
      </c>
      <c r="N2671" s="47" t="str">
        <f>IF(B2671="",N2670,B2671)</f>
        <v>Evergreen Global Inc</v>
      </c>
    </row>
    <row r="2672" spans="1:14" ht="15.75" x14ac:dyDescent="0.5">
      <c r="A2672" s="7"/>
      <c r="B2672" s="26"/>
      <c r="C2672" s="26"/>
      <c r="D2672" s="12">
        <v>62421</v>
      </c>
      <c r="E2672" s="13" t="s">
        <v>2502</v>
      </c>
      <c r="F2672" s="27">
        <v>44376</v>
      </c>
      <c r="G2672" s="27">
        <v>44172</v>
      </c>
      <c r="H2672" s="14">
        <v>2257076.7400000002</v>
      </c>
      <c r="I2672" s="15">
        <v>10</v>
      </c>
      <c r="J2672" s="13" t="s">
        <v>300</v>
      </c>
      <c r="K2672" s="36">
        <f>D2672*VLOOKUP(L2672,Assumptions!$B$5:$C$11,2,FALSE)</f>
        <v>2141.0402999999997</v>
      </c>
      <c r="L2672" s="39" t="s">
        <v>4889</v>
      </c>
      <c r="M2672" s="46">
        <f>DATE(YEAR(F2672),MONTH(F2672),1)</f>
        <v>44348</v>
      </c>
      <c r="N2672" s="47" t="str">
        <f>IF(B2672="",N2671,B2672)</f>
        <v>Evergreen Global Inc</v>
      </c>
    </row>
    <row r="2673" spans="1:14" ht="15.75" x14ac:dyDescent="0.5">
      <c r="A2673" s="7"/>
      <c r="B2673" s="26"/>
      <c r="C2673" s="26"/>
      <c r="D2673" s="12">
        <v>65109.96</v>
      </c>
      <c r="E2673" s="13" t="s">
        <v>2503</v>
      </c>
      <c r="F2673" s="27">
        <v>44376</v>
      </c>
      <c r="G2673" s="27">
        <v>44172</v>
      </c>
      <c r="H2673" s="14">
        <v>2077125.26</v>
      </c>
      <c r="I2673" s="15">
        <v>10</v>
      </c>
      <c r="J2673" s="13" t="s">
        <v>330</v>
      </c>
      <c r="K2673" s="36">
        <f>D2673*VLOOKUP(L2673,Assumptions!$B$5:$C$11,2,FALSE)</f>
        <v>2233.271628</v>
      </c>
      <c r="L2673" s="39" t="s">
        <v>4889</v>
      </c>
      <c r="M2673" s="46">
        <f>DATE(YEAR(F2673),MONTH(F2673),1)</f>
        <v>44348</v>
      </c>
      <c r="N2673" s="47" t="str">
        <f>IF(B2673="",N2672,B2673)</f>
        <v>Evergreen Global Inc</v>
      </c>
    </row>
    <row r="2674" spans="1:14" ht="15.75" x14ac:dyDescent="0.5">
      <c r="A2674" s="7"/>
      <c r="B2674" s="26"/>
      <c r="C2674" s="26"/>
      <c r="D2674" s="12">
        <v>71050.61</v>
      </c>
      <c r="E2674" s="13" t="s">
        <v>2504</v>
      </c>
      <c r="F2674" s="27">
        <v>44376</v>
      </c>
      <c r="G2674" s="27">
        <v>44172</v>
      </c>
      <c r="H2674" s="14">
        <v>1781066.68</v>
      </c>
      <c r="I2674" s="15">
        <v>250</v>
      </c>
      <c r="J2674" s="13" t="s">
        <v>321</v>
      </c>
      <c r="K2674" s="36">
        <f>D2674*VLOOKUP(L2674,Assumptions!$B$5:$C$11,2,FALSE)</f>
        <v>2437.0359229999999</v>
      </c>
      <c r="L2674" s="39" t="s">
        <v>4889</v>
      </c>
      <c r="M2674" s="46">
        <f>DATE(YEAR(F2674),MONTH(F2674),1)</f>
        <v>44348</v>
      </c>
      <c r="N2674" s="47" t="str">
        <f>IF(B2674="",N2673,B2674)</f>
        <v>Evergreen Global Inc</v>
      </c>
    </row>
    <row r="2675" spans="1:14" ht="15.75" x14ac:dyDescent="0.5">
      <c r="A2675" s="7"/>
      <c r="B2675" s="26"/>
      <c r="C2675" s="26"/>
      <c r="D2675" s="12">
        <v>87483.13</v>
      </c>
      <c r="E2675" s="13" t="s">
        <v>2505</v>
      </c>
      <c r="F2675" s="27">
        <v>44376</v>
      </c>
      <c r="G2675" s="27">
        <v>44172</v>
      </c>
      <c r="H2675" s="14">
        <v>1701656.98</v>
      </c>
      <c r="I2675" s="15">
        <v>250</v>
      </c>
      <c r="J2675" s="13" t="s">
        <v>319</v>
      </c>
      <c r="K2675" s="36">
        <f>D2675*VLOOKUP(L2675,Assumptions!$B$5:$C$11,2,FALSE)</f>
        <v>3000.6713589999999</v>
      </c>
      <c r="L2675" s="39" t="s">
        <v>4889</v>
      </c>
      <c r="M2675" s="46">
        <f>DATE(YEAR(F2675),MONTH(F2675),1)</f>
        <v>44348</v>
      </c>
      <c r="N2675" s="47" t="str">
        <f>IF(B2675="",N2674,B2675)</f>
        <v>Evergreen Global Inc</v>
      </c>
    </row>
    <row r="2676" spans="1:14" ht="15.75" x14ac:dyDescent="0.5">
      <c r="A2676" s="7"/>
      <c r="B2676" s="26"/>
      <c r="C2676" s="26"/>
      <c r="D2676" s="12">
        <v>16747.66</v>
      </c>
      <c r="E2676" s="13" t="s">
        <v>2506</v>
      </c>
      <c r="F2676" s="27">
        <v>44249</v>
      </c>
      <c r="G2676" s="27">
        <v>44175</v>
      </c>
      <c r="H2676" s="14">
        <v>1900788.79</v>
      </c>
      <c r="I2676" s="15">
        <v>6</v>
      </c>
      <c r="J2676" s="13" t="s">
        <v>340</v>
      </c>
      <c r="K2676" s="36">
        <f>D2676*VLOOKUP(L2676,Assumptions!$B$5:$C$11,2,FALSE)</f>
        <v>574.44473799999992</v>
      </c>
      <c r="L2676" s="39" t="s">
        <v>4889</v>
      </c>
      <c r="M2676" s="46">
        <f>DATE(YEAR(F2676),MONTH(F2676),1)</f>
        <v>44228</v>
      </c>
      <c r="N2676" s="47" t="str">
        <f>IF(B2676="",N2675,B2676)</f>
        <v>Evergreen Global Inc</v>
      </c>
    </row>
    <row r="2677" spans="1:14" ht="15.75" x14ac:dyDescent="0.5">
      <c r="A2677" s="7"/>
      <c r="B2677" s="26"/>
      <c r="C2677" s="26"/>
      <c r="D2677" s="12">
        <v>15481.54</v>
      </c>
      <c r="E2677" s="13" t="s">
        <v>2502</v>
      </c>
      <c r="F2677" s="27">
        <v>44355</v>
      </c>
      <c r="G2677" s="27">
        <v>44179</v>
      </c>
      <c r="H2677" s="14">
        <v>1951890.42</v>
      </c>
      <c r="I2677" s="15">
        <v>2</v>
      </c>
      <c r="J2677" s="13" t="s">
        <v>300</v>
      </c>
      <c r="K2677" s="36">
        <f>D2677*VLOOKUP(L2677,Assumptions!$B$5:$C$11,2,FALSE)</f>
        <v>531.01682199999993</v>
      </c>
      <c r="L2677" s="39" t="s">
        <v>4889</v>
      </c>
      <c r="M2677" s="46">
        <f>DATE(YEAR(F2677),MONTH(F2677),1)</f>
        <v>44348</v>
      </c>
      <c r="N2677" s="47" t="str">
        <f>IF(B2677="",N2676,B2677)</f>
        <v>Evergreen Global Inc</v>
      </c>
    </row>
    <row r="2678" spans="1:14" ht="15.75" x14ac:dyDescent="0.5">
      <c r="A2678" s="7"/>
      <c r="B2678" s="26"/>
      <c r="C2678" s="26"/>
      <c r="D2678" s="12">
        <v>12103.94</v>
      </c>
      <c r="E2678" s="13" t="s">
        <v>2503</v>
      </c>
      <c r="F2678" s="27">
        <v>44355</v>
      </c>
      <c r="G2678" s="27">
        <v>44179</v>
      </c>
      <c r="H2678" s="14">
        <v>1983689.11</v>
      </c>
      <c r="I2678" s="15">
        <v>2</v>
      </c>
      <c r="J2678" s="13" t="s">
        <v>330</v>
      </c>
      <c r="K2678" s="36">
        <f>D2678*VLOOKUP(L2678,Assumptions!$B$5:$C$11,2,FALSE)</f>
        <v>415.165142</v>
      </c>
      <c r="L2678" s="39" t="s">
        <v>4889</v>
      </c>
      <c r="M2678" s="46">
        <f>DATE(YEAR(F2678),MONTH(F2678),1)</f>
        <v>44348</v>
      </c>
      <c r="N2678" s="47" t="str">
        <f>IF(B2678="",N2677,B2678)</f>
        <v>Evergreen Global Inc</v>
      </c>
    </row>
    <row r="2679" spans="1:14" ht="15.75" x14ac:dyDescent="0.5">
      <c r="A2679" s="7"/>
      <c r="B2679" s="26"/>
      <c r="C2679" s="26"/>
      <c r="D2679" s="12">
        <v>10542.98</v>
      </c>
      <c r="E2679" s="13" t="s">
        <v>2507</v>
      </c>
      <c r="F2679" s="27">
        <v>44355</v>
      </c>
      <c r="G2679" s="27">
        <v>44179</v>
      </c>
      <c r="H2679" s="14">
        <v>2380328.21</v>
      </c>
      <c r="I2679" s="15">
        <v>50</v>
      </c>
      <c r="J2679" s="13" t="s">
        <v>333</v>
      </c>
      <c r="K2679" s="36">
        <f>D2679*VLOOKUP(L2679,Assumptions!$B$5:$C$11,2,FALSE)</f>
        <v>361.62421399999994</v>
      </c>
      <c r="L2679" s="39" t="s">
        <v>4889</v>
      </c>
      <c r="M2679" s="46">
        <f>DATE(YEAR(F2679),MONTH(F2679),1)</f>
        <v>44348</v>
      </c>
      <c r="N2679" s="47" t="str">
        <f>IF(B2679="",N2678,B2679)</f>
        <v>Evergreen Global Inc</v>
      </c>
    </row>
    <row r="2680" spans="1:14" ht="15.75" x14ac:dyDescent="0.5">
      <c r="A2680" s="7"/>
      <c r="B2680" s="26"/>
      <c r="C2680" s="26"/>
      <c r="D2680" s="12">
        <v>11995.49</v>
      </c>
      <c r="E2680" s="13" t="s">
        <v>2508</v>
      </c>
      <c r="F2680" s="27">
        <v>44355</v>
      </c>
      <c r="G2680" s="27">
        <v>44179</v>
      </c>
      <c r="H2680" s="14">
        <v>1817186.88</v>
      </c>
      <c r="I2680" s="15">
        <v>50</v>
      </c>
      <c r="J2680" s="13" t="s">
        <v>336</v>
      </c>
      <c r="K2680" s="36">
        <f>D2680*VLOOKUP(L2680,Assumptions!$B$5:$C$11,2,FALSE)</f>
        <v>411.44530699999996</v>
      </c>
      <c r="L2680" s="39" t="s">
        <v>4889</v>
      </c>
      <c r="M2680" s="46">
        <f>DATE(YEAR(F2680),MONTH(F2680),1)</f>
        <v>44348</v>
      </c>
      <c r="N2680" s="47" t="str">
        <f>IF(B2680="",N2679,B2680)</f>
        <v>Evergreen Global Inc</v>
      </c>
    </row>
    <row r="2681" spans="1:14" ht="15.75" x14ac:dyDescent="0.5">
      <c r="A2681" s="7"/>
      <c r="B2681" s="26"/>
      <c r="C2681" s="26"/>
      <c r="D2681" s="12">
        <v>15700.7</v>
      </c>
      <c r="E2681" s="13" t="s">
        <v>2509</v>
      </c>
      <c r="F2681" s="27">
        <v>44355</v>
      </c>
      <c r="G2681" s="27">
        <v>44179</v>
      </c>
      <c r="H2681" s="14">
        <v>2355343.66</v>
      </c>
      <c r="I2681" s="15">
        <v>50</v>
      </c>
      <c r="J2681" s="13" t="s">
        <v>335</v>
      </c>
      <c r="K2681" s="36">
        <f>D2681*VLOOKUP(L2681,Assumptions!$B$5:$C$11,2,FALSE)</f>
        <v>538.53400999999997</v>
      </c>
      <c r="L2681" s="39" t="s">
        <v>4889</v>
      </c>
      <c r="M2681" s="46">
        <f>DATE(YEAR(F2681),MONTH(F2681),1)</f>
        <v>44348</v>
      </c>
      <c r="N2681" s="47" t="str">
        <f>IF(B2681="",N2680,B2681)</f>
        <v>Evergreen Global Inc</v>
      </c>
    </row>
    <row r="2682" spans="1:14" ht="15.75" x14ac:dyDescent="0.5">
      <c r="A2682" s="7"/>
      <c r="B2682" s="26"/>
      <c r="C2682" s="26"/>
      <c r="D2682" s="12">
        <v>15391.25</v>
      </c>
      <c r="E2682" s="13" t="s">
        <v>2510</v>
      </c>
      <c r="F2682" s="27">
        <v>44355</v>
      </c>
      <c r="G2682" s="27">
        <v>44179</v>
      </c>
      <c r="H2682" s="14">
        <v>1729933.93</v>
      </c>
      <c r="I2682" s="15">
        <v>50</v>
      </c>
      <c r="J2682" s="13" t="s">
        <v>334</v>
      </c>
      <c r="K2682" s="36">
        <f>D2682*VLOOKUP(L2682,Assumptions!$B$5:$C$11,2,FALSE)</f>
        <v>527.91987499999993</v>
      </c>
      <c r="L2682" s="39" t="s">
        <v>4889</v>
      </c>
      <c r="M2682" s="46">
        <f>DATE(YEAR(F2682),MONTH(F2682),1)</f>
        <v>44348</v>
      </c>
      <c r="N2682" s="47" t="str">
        <f>IF(B2682="",N2681,B2682)</f>
        <v>Evergreen Global Inc</v>
      </c>
    </row>
    <row r="2683" spans="1:14" ht="15.75" x14ac:dyDescent="0.5">
      <c r="A2683" s="7"/>
      <c r="B2683" s="26"/>
      <c r="C2683" s="26"/>
      <c r="D2683" s="12">
        <v>14244.55</v>
      </c>
      <c r="E2683" s="13" t="s">
        <v>2511</v>
      </c>
      <c r="F2683" s="27">
        <v>44355</v>
      </c>
      <c r="G2683" s="27">
        <v>44179</v>
      </c>
      <c r="H2683" s="14">
        <v>2241892.4500000002</v>
      </c>
      <c r="I2683" s="15">
        <v>50</v>
      </c>
      <c r="J2683" s="13" t="s">
        <v>322</v>
      </c>
      <c r="K2683" s="36">
        <f>D2683*VLOOKUP(L2683,Assumptions!$B$5:$C$11,2,FALSE)</f>
        <v>488.58806499999992</v>
      </c>
      <c r="L2683" s="39" t="s">
        <v>4889</v>
      </c>
      <c r="M2683" s="46">
        <f>DATE(YEAR(F2683),MONTH(F2683),1)</f>
        <v>44348</v>
      </c>
      <c r="N2683" s="47" t="str">
        <f>IF(B2683="",N2682,B2683)</f>
        <v>Evergreen Global Inc</v>
      </c>
    </row>
    <row r="2684" spans="1:14" ht="15.75" x14ac:dyDescent="0.5">
      <c r="A2684" s="7"/>
      <c r="B2684" s="26"/>
      <c r="C2684" s="26"/>
      <c r="D2684" s="12">
        <v>23100.799999999999</v>
      </c>
      <c r="E2684" s="13" t="s">
        <v>2512</v>
      </c>
      <c r="F2684" s="27">
        <v>44453</v>
      </c>
      <c r="G2684" s="27">
        <v>44180</v>
      </c>
      <c r="H2684" s="14">
        <v>1562406.25</v>
      </c>
      <c r="I2684" s="15">
        <v>4</v>
      </c>
      <c r="J2684" s="13" t="s">
        <v>300</v>
      </c>
      <c r="K2684" s="36">
        <f>D2684*VLOOKUP(L2684,Assumptions!$B$5:$C$11,2,FALSE)</f>
        <v>792.35743999999988</v>
      </c>
      <c r="L2684" s="39" t="s">
        <v>4889</v>
      </c>
      <c r="M2684" s="46">
        <f>DATE(YEAR(F2684),MONTH(F2684),1)</f>
        <v>44440</v>
      </c>
      <c r="N2684" s="47" t="str">
        <f>IF(B2684="",N2683,B2684)</f>
        <v>Evergreen Global Inc</v>
      </c>
    </row>
    <row r="2685" spans="1:14" ht="15.75" x14ac:dyDescent="0.5">
      <c r="A2685" s="7"/>
      <c r="B2685" s="26"/>
      <c r="C2685" s="26"/>
      <c r="D2685" s="12">
        <v>25448.3</v>
      </c>
      <c r="E2685" s="13" t="s">
        <v>2513</v>
      </c>
      <c r="F2685" s="27">
        <v>44453</v>
      </c>
      <c r="G2685" s="27">
        <v>44180</v>
      </c>
      <c r="H2685" s="14">
        <v>1724544.08</v>
      </c>
      <c r="I2685" s="15">
        <v>29</v>
      </c>
      <c r="J2685" s="13" t="s">
        <v>305</v>
      </c>
      <c r="K2685" s="36">
        <f>D2685*VLOOKUP(L2685,Assumptions!$B$5:$C$11,2,FALSE)</f>
        <v>872.87668999999994</v>
      </c>
      <c r="L2685" s="39" t="s">
        <v>4889</v>
      </c>
      <c r="M2685" s="46">
        <f>DATE(YEAR(F2685),MONTH(F2685),1)</f>
        <v>44440</v>
      </c>
      <c r="N2685" s="47" t="str">
        <f>IF(B2685="",N2684,B2685)</f>
        <v>Evergreen Global Inc</v>
      </c>
    </row>
    <row r="2686" spans="1:14" ht="15.75" x14ac:dyDescent="0.5">
      <c r="A2686" s="7"/>
      <c r="B2686" s="26"/>
      <c r="C2686" s="26"/>
      <c r="D2686" s="12">
        <v>22105.45</v>
      </c>
      <c r="E2686" s="13" t="s">
        <v>2514</v>
      </c>
      <c r="F2686" s="27">
        <v>44453</v>
      </c>
      <c r="G2686" s="27">
        <v>44180</v>
      </c>
      <c r="H2686" s="14">
        <v>1500592.67</v>
      </c>
      <c r="I2686" s="15">
        <v>1</v>
      </c>
      <c r="J2686" s="13" t="s">
        <v>304</v>
      </c>
      <c r="K2686" s="36">
        <f>D2686*VLOOKUP(L2686,Assumptions!$B$5:$C$11,2,FALSE)</f>
        <v>758.21693499999992</v>
      </c>
      <c r="L2686" s="39" t="s">
        <v>4889</v>
      </c>
      <c r="M2686" s="46">
        <f>DATE(YEAR(F2686),MONTH(F2686),1)</f>
        <v>44440</v>
      </c>
      <c r="N2686" s="47" t="str">
        <f>IF(B2686="",N2685,B2686)</f>
        <v>Evergreen Global Inc</v>
      </c>
    </row>
    <row r="2687" spans="1:14" ht="15.75" x14ac:dyDescent="0.5">
      <c r="A2687" s="7"/>
      <c r="B2687" s="26"/>
      <c r="C2687" s="26"/>
      <c r="D2687" s="12">
        <v>24055.43</v>
      </c>
      <c r="E2687" s="13" t="s">
        <v>2512</v>
      </c>
      <c r="F2687" s="27">
        <v>44453</v>
      </c>
      <c r="G2687" s="27">
        <v>44180</v>
      </c>
      <c r="H2687" s="14">
        <v>1581780.65</v>
      </c>
      <c r="I2687" s="15">
        <v>4</v>
      </c>
      <c r="J2687" s="13" t="s">
        <v>300</v>
      </c>
      <c r="K2687" s="36">
        <f>D2687*VLOOKUP(L2687,Assumptions!$B$5:$C$11,2,FALSE)</f>
        <v>825.10124899999994</v>
      </c>
      <c r="L2687" s="39" t="s">
        <v>4889</v>
      </c>
      <c r="M2687" s="46">
        <f>DATE(YEAR(F2687),MONTH(F2687),1)</f>
        <v>44440</v>
      </c>
      <c r="N2687" s="47" t="str">
        <f>IF(B2687="",N2686,B2687)</f>
        <v>Evergreen Global Inc</v>
      </c>
    </row>
    <row r="2688" spans="1:14" ht="15.75" x14ac:dyDescent="0.5">
      <c r="A2688" s="7"/>
      <c r="B2688" s="26"/>
      <c r="C2688" s="26"/>
      <c r="D2688" s="12">
        <v>19098.32</v>
      </c>
      <c r="E2688" s="13" t="s">
        <v>2513</v>
      </c>
      <c r="F2688" s="27">
        <v>44453</v>
      </c>
      <c r="G2688" s="27">
        <v>44180</v>
      </c>
      <c r="H2688" s="14">
        <v>1680953.59</v>
      </c>
      <c r="I2688" s="15">
        <v>22</v>
      </c>
      <c r="J2688" s="13" t="s">
        <v>305</v>
      </c>
      <c r="K2688" s="36">
        <f>D2688*VLOOKUP(L2688,Assumptions!$B$5:$C$11,2,FALSE)</f>
        <v>655.07237599999996</v>
      </c>
      <c r="L2688" s="39" t="s">
        <v>4889</v>
      </c>
      <c r="M2688" s="46">
        <f>DATE(YEAR(F2688),MONTH(F2688),1)</f>
        <v>44440</v>
      </c>
      <c r="N2688" s="47" t="str">
        <f>IF(B2688="",N2687,B2688)</f>
        <v>Evergreen Global Inc</v>
      </c>
    </row>
    <row r="2689" spans="1:14" ht="15.75" x14ac:dyDescent="0.5">
      <c r="A2689" s="7"/>
      <c r="B2689" s="26"/>
      <c r="C2689" s="26"/>
      <c r="D2689" s="12">
        <v>22396</v>
      </c>
      <c r="E2689" s="13" t="s">
        <v>2514</v>
      </c>
      <c r="F2689" s="27">
        <v>44453</v>
      </c>
      <c r="G2689" s="27">
        <v>44180</v>
      </c>
      <c r="H2689" s="14">
        <v>1509347.61</v>
      </c>
      <c r="I2689" s="15">
        <v>1</v>
      </c>
      <c r="J2689" s="13" t="s">
        <v>304</v>
      </c>
      <c r="K2689" s="36">
        <f>D2689*VLOOKUP(L2689,Assumptions!$B$5:$C$11,2,FALSE)</f>
        <v>768.18279999999993</v>
      </c>
      <c r="L2689" s="39" t="s">
        <v>4889</v>
      </c>
      <c r="M2689" s="46">
        <f>DATE(YEAR(F2689),MONTH(F2689),1)</f>
        <v>44440</v>
      </c>
      <c r="N2689" s="47" t="str">
        <f>IF(B2689="",N2688,B2689)</f>
        <v>Evergreen Global Inc</v>
      </c>
    </row>
    <row r="2690" spans="1:14" ht="15.75" x14ac:dyDescent="0.5">
      <c r="A2690" s="7"/>
      <c r="B2690" s="26"/>
      <c r="C2690" s="26"/>
      <c r="D2690" s="12">
        <v>5431.01</v>
      </c>
      <c r="E2690" s="13" t="s">
        <v>2515</v>
      </c>
      <c r="F2690" s="27">
        <v>44253</v>
      </c>
      <c r="G2690" s="27">
        <v>44200</v>
      </c>
      <c r="H2690" s="14">
        <v>1442874.46</v>
      </c>
      <c r="I2690" s="15">
        <v>305</v>
      </c>
      <c r="J2690" s="13" t="s">
        <v>305</v>
      </c>
      <c r="K2690" s="36">
        <f>D2690*VLOOKUP(L2690,Assumptions!$B$5:$C$11,2,FALSE)</f>
        <v>186.28364299999998</v>
      </c>
      <c r="L2690" s="39" t="s">
        <v>4889</v>
      </c>
      <c r="M2690" s="46">
        <f>DATE(YEAR(F2690),MONTH(F2690),1)</f>
        <v>44228</v>
      </c>
      <c r="N2690" s="47" t="str">
        <f>IF(B2690="",N2689,B2690)</f>
        <v>Evergreen Global Inc</v>
      </c>
    </row>
    <row r="2691" spans="1:14" ht="15.75" x14ac:dyDescent="0.5">
      <c r="A2691" s="7"/>
      <c r="B2691" s="26"/>
      <c r="C2691" s="26"/>
      <c r="D2691" s="12">
        <v>33806.870000000003</v>
      </c>
      <c r="E2691" s="13" t="s">
        <v>2502</v>
      </c>
      <c r="F2691" s="27">
        <v>44355</v>
      </c>
      <c r="G2691" s="27">
        <v>44224</v>
      </c>
      <c r="H2691" s="14">
        <v>1862120.58</v>
      </c>
      <c r="I2691" s="15">
        <v>3</v>
      </c>
      <c r="J2691" s="13" t="s">
        <v>300</v>
      </c>
      <c r="K2691" s="36">
        <f>D2691*VLOOKUP(L2691,Assumptions!$B$5:$C$11,2,FALSE)</f>
        <v>1159.5756409999999</v>
      </c>
      <c r="L2691" s="39" t="s">
        <v>4889</v>
      </c>
      <c r="M2691" s="46">
        <f>DATE(YEAR(F2691),MONTH(F2691),1)</f>
        <v>44348</v>
      </c>
      <c r="N2691" s="47" t="str">
        <f>IF(B2691="",N2690,B2691)</f>
        <v>Evergreen Global Inc</v>
      </c>
    </row>
    <row r="2692" spans="1:14" ht="15.75" x14ac:dyDescent="0.5">
      <c r="A2692" s="7"/>
      <c r="B2692" s="26"/>
      <c r="C2692" s="26"/>
      <c r="D2692" s="12">
        <v>33519.18</v>
      </c>
      <c r="E2692" s="13" t="s">
        <v>2503</v>
      </c>
      <c r="F2692" s="27">
        <v>44355</v>
      </c>
      <c r="G2692" s="27">
        <v>44224</v>
      </c>
      <c r="H2692" s="14">
        <v>2061479.25</v>
      </c>
      <c r="I2692" s="15">
        <v>6</v>
      </c>
      <c r="J2692" s="13" t="s">
        <v>330</v>
      </c>
      <c r="K2692" s="36">
        <f>D2692*VLOOKUP(L2692,Assumptions!$B$5:$C$11,2,FALSE)</f>
        <v>1149.7078739999999</v>
      </c>
      <c r="L2692" s="39" t="s">
        <v>4889</v>
      </c>
      <c r="M2692" s="46">
        <f>DATE(YEAR(F2692),MONTH(F2692),1)</f>
        <v>44348</v>
      </c>
      <c r="N2692" s="47" t="str">
        <f>IF(B2692="",N2691,B2692)</f>
        <v>Evergreen Global Inc</v>
      </c>
    </row>
    <row r="2693" spans="1:14" ht="15.75" x14ac:dyDescent="0.5">
      <c r="A2693" s="7"/>
      <c r="B2693" s="26"/>
      <c r="C2693" s="26"/>
      <c r="D2693" s="12">
        <v>32884.22</v>
      </c>
      <c r="E2693" s="13" t="s">
        <v>2511</v>
      </c>
      <c r="F2693" s="27">
        <v>44355</v>
      </c>
      <c r="G2693" s="27">
        <v>44224</v>
      </c>
      <c r="H2693" s="14">
        <v>2310592.42</v>
      </c>
      <c r="I2693" s="15">
        <v>186</v>
      </c>
      <c r="J2693" s="13" t="s">
        <v>322</v>
      </c>
      <c r="K2693" s="36">
        <f>D2693*VLOOKUP(L2693,Assumptions!$B$5:$C$11,2,FALSE)</f>
        <v>1127.928746</v>
      </c>
      <c r="L2693" s="39" t="s">
        <v>4889</v>
      </c>
      <c r="M2693" s="46">
        <f>DATE(YEAR(F2693),MONTH(F2693),1)</f>
        <v>44348</v>
      </c>
      <c r="N2693" s="47" t="str">
        <f>IF(B2693="",N2692,B2693)</f>
        <v>Evergreen Global Inc</v>
      </c>
    </row>
    <row r="2694" spans="1:14" ht="15.75" x14ac:dyDescent="0.5">
      <c r="A2694" s="7"/>
      <c r="B2694" s="26"/>
      <c r="C2694" s="26"/>
      <c r="D2694" s="12">
        <v>37667.69</v>
      </c>
      <c r="E2694" s="13" t="s">
        <v>2516</v>
      </c>
      <c r="F2694" s="27">
        <v>44355</v>
      </c>
      <c r="G2694" s="27">
        <v>44224</v>
      </c>
      <c r="H2694" s="14">
        <v>1756980.25</v>
      </c>
      <c r="I2694" s="15">
        <v>186</v>
      </c>
      <c r="J2694" s="13" t="s">
        <v>328</v>
      </c>
      <c r="K2694" s="36">
        <f>D2694*VLOOKUP(L2694,Assumptions!$B$5:$C$11,2,FALSE)</f>
        <v>1292.001767</v>
      </c>
      <c r="L2694" s="39" t="s">
        <v>4889</v>
      </c>
      <c r="M2694" s="46">
        <f>DATE(YEAR(F2694),MONTH(F2694),1)</f>
        <v>44348</v>
      </c>
      <c r="N2694" s="47" t="str">
        <f>IF(B2694="",N2693,B2694)</f>
        <v>Evergreen Global Inc</v>
      </c>
    </row>
    <row r="2695" spans="1:14" ht="15.75" x14ac:dyDescent="0.5">
      <c r="A2695" s="7"/>
      <c r="B2695" s="26"/>
      <c r="C2695" s="26"/>
      <c r="D2695" s="12">
        <v>30264.93</v>
      </c>
      <c r="E2695" s="13" t="s">
        <v>2517</v>
      </c>
      <c r="F2695" s="27">
        <v>44355</v>
      </c>
      <c r="G2695" s="27">
        <v>44224</v>
      </c>
      <c r="H2695" s="14">
        <v>1429148.74</v>
      </c>
      <c r="I2695" s="15">
        <v>182</v>
      </c>
      <c r="J2695" s="13" t="s">
        <v>305</v>
      </c>
      <c r="K2695" s="36">
        <f>D2695*VLOOKUP(L2695,Assumptions!$B$5:$C$11,2,FALSE)</f>
        <v>1038.0870989999999</v>
      </c>
      <c r="L2695" s="39" t="s">
        <v>4889</v>
      </c>
      <c r="M2695" s="46">
        <f>DATE(YEAR(F2695),MONTH(F2695),1)</f>
        <v>44348</v>
      </c>
      <c r="N2695" s="47" t="str">
        <f>IF(B2695="",N2694,B2695)</f>
        <v>Evergreen Global Inc</v>
      </c>
    </row>
    <row r="2696" spans="1:14" ht="15.75" x14ac:dyDescent="0.5">
      <c r="A2696" s="7"/>
      <c r="B2696" s="26"/>
      <c r="C2696" s="26"/>
      <c r="D2696" s="12">
        <v>31423.67</v>
      </c>
      <c r="E2696" s="13" t="s">
        <v>2518</v>
      </c>
      <c r="F2696" s="27">
        <v>44355</v>
      </c>
      <c r="G2696" s="27">
        <v>44224</v>
      </c>
      <c r="H2696" s="14">
        <v>1662154.42</v>
      </c>
      <c r="I2696" s="15">
        <v>1</v>
      </c>
      <c r="J2696" s="13" t="s">
        <v>304</v>
      </c>
      <c r="K2696" s="36">
        <f>D2696*VLOOKUP(L2696,Assumptions!$B$5:$C$11,2,FALSE)</f>
        <v>1077.8318809999998</v>
      </c>
      <c r="L2696" s="39" t="s">
        <v>4889</v>
      </c>
      <c r="M2696" s="46">
        <f>DATE(YEAR(F2696),MONTH(F2696),1)</f>
        <v>44348</v>
      </c>
      <c r="N2696" s="47" t="str">
        <f>IF(B2696="",N2695,B2696)</f>
        <v>Evergreen Global Inc</v>
      </c>
    </row>
    <row r="2697" spans="1:14" ht="15.75" x14ac:dyDescent="0.5">
      <c r="A2697" s="7"/>
      <c r="B2697" s="26"/>
      <c r="C2697" s="26"/>
      <c r="D2697" s="12">
        <v>38399.9</v>
      </c>
      <c r="E2697" s="13" t="s">
        <v>2503</v>
      </c>
      <c r="F2697" s="27">
        <v>44355</v>
      </c>
      <c r="G2697" s="27">
        <v>44224</v>
      </c>
      <c r="H2697" s="14">
        <v>1602650.26</v>
      </c>
      <c r="I2697" s="15">
        <v>1</v>
      </c>
      <c r="J2697" s="13" t="s">
        <v>330</v>
      </c>
      <c r="K2697" s="36">
        <f>D2697*VLOOKUP(L2697,Assumptions!$B$5:$C$11,2,FALSE)</f>
        <v>1317.1165699999999</v>
      </c>
      <c r="L2697" s="39" t="s">
        <v>4889</v>
      </c>
      <c r="M2697" s="46">
        <f>DATE(YEAR(F2697),MONTH(F2697),1)</f>
        <v>44348</v>
      </c>
      <c r="N2697" s="47" t="str">
        <f>IF(B2697="",N2696,B2697)</f>
        <v>Evergreen Global Inc</v>
      </c>
    </row>
    <row r="2698" spans="1:14" ht="15.75" x14ac:dyDescent="0.5">
      <c r="A2698" s="7"/>
      <c r="B2698" s="26"/>
      <c r="C2698" s="26"/>
      <c r="D2698" s="12">
        <v>36231.53</v>
      </c>
      <c r="E2698" s="13" t="s">
        <v>2519</v>
      </c>
      <c r="F2698" s="27">
        <v>44355</v>
      </c>
      <c r="G2698" s="27">
        <v>44224</v>
      </c>
      <c r="H2698" s="14">
        <v>2039475.48</v>
      </c>
      <c r="I2698" s="15">
        <v>1</v>
      </c>
      <c r="J2698" s="13" t="s">
        <v>317</v>
      </c>
      <c r="K2698" s="36">
        <f>D2698*VLOOKUP(L2698,Assumptions!$B$5:$C$11,2,FALSE)</f>
        <v>1242.7414789999998</v>
      </c>
      <c r="L2698" s="39" t="s">
        <v>4889</v>
      </c>
      <c r="M2698" s="46">
        <f>DATE(YEAR(F2698),MONTH(F2698),1)</f>
        <v>44348</v>
      </c>
      <c r="N2698" s="47" t="str">
        <f>IF(B2698="",N2697,B2698)</f>
        <v>Evergreen Global Inc</v>
      </c>
    </row>
    <row r="2699" spans="1:14" ht="15.75" x14ac:dyDescent="0.5">
      <c r="A2699" s="7"/>
      <c r="B2699" s="26"/>
      <c r="C2699" s="26"/>
      <c r="D2699" s="12">
        <v>29047.11</v>
      </c>
      <c r="E2699" s="13" t="s">
        <v>2503</v>
      </c>
      <c r="F2699" s="27">
        <v>44375</v>
      </c>
      <c r="G2699" s="27">
        <v>44224</v>
      </c>
      <c r="H2699" s="14">
        <v>2298344.4</v>
      </c>
      <c r="I2699" s="15">
        <v>4</v>
      </c>
      <c r="J2699" s="13" t="s">
        <v>330</v>
      </c>
      <c r="K2699" s="36">
        <f>D2699*VLOOKUP(L2699,Assumptions!$B$5:$C$11,2,FALSE)</f>
        <v>996.3158729999999</v>
      </c>
      <c r="L2699" s="39" t="s">
        <v>4889</v>
      </c>
      <c r="M2699" s="46">
        <f>DATE(YEAR(F2699),MONTH(F2699),1)</f>
        <v>44348</v>
      </c>
      <c r="N2699" s="47" t="str">
        <f>IF(B2699="",N2698,B2699)</f>
        <v>Evergreen Global Inc</v>
      </c>
    </row>
    <row r="2700" spans="1:14" ht="15.75" x14ac:dyDescent="0.5">
      <c r="A2700" s="7"/>
      <c r="B2700" s="26"/>
      <c r="C2700" s="26"/>
      <c r="D2700" s="12">
        <v>24074.77</v>
      </c>
      <c r="E2700" s="13" t="s">
        <v>2502</v>
      </c>
      <c r="F2700" s="27">
        <v>44375</v>
      </c>
      <c r="G2700" s="27">
        <v>44224</v>
      </c>
      <c r="H2700" s="14">
        <v>2106517.92</v>
      </c>
      <c r="I2700" s="15">
        <v>4</v>
      </c>
      <c r="J2700" s="13" t="s">
        <v>300</v>
      </c>
      <c r="K2700" s="36">
        <f>D2700*VLOOKUP(L2700,Assumptions!$B$5:$C$11,2,FALSE)</f>
        <v>825.76461099999995</v>
      </c>
      <c r="L2700" s="39" t="s">
        <v>4889</v>
      </c>
      <c r="M2700" s="46">
        <f>DATE(YEAR(F2700),MONTH(F2700),1)</f>
        <v>44348</v>
      </c>
      <c r="N2700" s="47" t="str">
        <f>IF(B2700="",N2699,B2700)</f>
        <v>Evergreen Global Inc</v>
      </c>
    </row>
    <row r="2701" spans="1:14" ht="15.75" x14ac:dyDescent="0.5">
      <c r="A2701" s="7"/>
      <c r="B2701" s="26"/>
      <c r="C2701" s="26"/>
      <c r="D2701" s="12">
        <v>30746.11</v>
      </c>
      <c r="E2701" s="13" t="s">
        <v>2518</v>
      </c>
      <c r="F2701" s="27">
        <v>44375</v>
      </c>
      <c r="G2701" s="27">
        <v>44224</v>
      </c>
      <c r="H2701" s="14">
        <v>1836911.41</v>
      </c>
      <c r="I2701" s="15">
        <v>1</v>
      </c>
      <c r="J2701" s="13" t="s">
        <v>304</v>
      </c>
      <c r="K2701" s="36">
        <f>D2701*VLOOKUP(L2701,Assumptions!$B$5:$C$11,2,FALSE)</f>
        <v>1054.5915729999999</v>
      </c>
      <c r="L2701" s="39" t="s">
        <v>4889</v>
      </c>
      <c r="M2701" s="46">
        <f>DATE(YEAR(F2701),MONTH(F2701),1)</f>
        <v>44348</v>
      </c>
      <c r="N2701" s="47" t="str">
        <f>IF(B2701="",N2700,B2701)</f>
        <v>Evergreen Global Inc</v>
      </c>
    </row>
    <row r="2702" spans="1:14" ht="15.75" x14ac:dyDescent="0.5">
      <c r="A2702" s="7"/>
      <c r="B2702" s="26"/>
      <c r="C2702" s="26"/>
      <c r="D2702" s="12">
        <v>24322.82</v>
      </c>
      <c r="E2702" s="13" t="s">
        <v>2517</v>
      </c>
      <c r="F2702" s="27">
        <v>44375</v>
      </c>
      <c r="G2702" s="27">
        <v>44224</v>
      </c>
      <c r="H2702" s="14">
        <v>1388648.9</v>
      </c>
      <c r="I2702" s="15">
        <v>132</v>
      </c>
      <c r="J2702" s="13" t="s">
        <v>305</v>
      </c>
      <c r="K2702" s="36">
        <f>D2702*VLOOKUP(L2702,Assumptions!$B$5:$C$11,2,FALSE)</f>
        <v>834.27272599999992</v>
      </c>
      <c r="L2702" s="39" t="s">
        <v>4889</v>
      </c>
      <c r="M2702" s="46">
        <f>DATE(YEAR(F2702),MONTH(F2702),1)</f>
        <v>44348</v>
      </c>
      <c r="N2702" s="47" t="str">
        <f>IF(B2702="",N2701,B2702)</f>
        <v>Evergreen Global Inc</v>
      </c>
    </row>
    <row r="2703" spans="1:14" ht="15.75" x14ac:dyDescent="0.5">
      <c r="A2703" s="7"/>
      <c r="B2703" s="26"/>
      <c r="C2703" s="26"/>
      <c r="D2703" s="12">
        <v>37129.660000000003</v>
      </c>
      <c r="E2703" s="13" t="s">
        <v>2516</v>
      </c>
      <c r="F2703" s="27">
        <v>44375</v>
      </c>
      <c r="G2703" s="27">
        <v>44224</v>
      </c>
      <c r="H2703" s="14">
        <v>2129233.7999999998</v>
      </c>
      <c r="I2703" s="15">
        <v>128</v>
      </c>
      <c r="J2703" s="13" t="s">
        <v>328</v>
      </c>
      <c r="K2703" s="36">
        <f>D2703*VLOOKUP(L2703,Assumptions!$B$5:$C$11,2,FALSE)</f>
        <v>1273.5473380000001</v>
      </c>
      <c r="L2703" s="39" t="s">
        <v>4889</v>
      </c>
      <c r="M2703" s="46">
        <f>DATE(YEAR(F2703),MONTH(F2703),1)</f>
        <v>44348</v>
      </c>
      <c r="N2703" s="47" t="str">
        <f>IF(B2703="",N2702,B2703)</f>
        <v>Evergreen Global Inc</v>
      </c>
    </row>
    <row r="2704" spans="1:14" ht="15.75" x14ac:dyDescent="0.5">
      <c r="A2704" s="7"/>
      <c r="B2704" s="26"/>
      <c r="C2704" s="26"/>
      <c r="D2704" s="12">
        <v>24910.89</v>
      </c>
      <c r="E2704" s="13" t="s">
        <v>2511</v>
      </c>
      <c r="F2704" s="27">
        <v>44375</v>
      </c>
      <c r="G2704" s="27">
        <v>44224</v>
      </c>
      <c r="H2704" s="14">
        <v>1742878.39</v>
      </c>
      <c r="I2704" s="15">
        <v>128</v>
      </c>
      <c r="J2704" s="13" t="s">
        <v>322</v>
      </c>
      <c r="K2704" s="36">
        <f>D2704*VLOOKUP(L2704,Assumptions!$B$5:$C$11,2,FALSE)</f>
        <v>854.4435269999999</v>
      </c>
      <c r="L2704" s="39" t="s">
        <v>4889</v>
      </c>
      <c r="M2704" s="46">
        <f>DATE(YEAR(F2704),MONTH(F2704),1)</f>
        <v>44348</v>
      </c>
      <c r="N2704" s="47" t="str">
        <f>IF(B2704="",N2703,B2704)</f>
        <v>Evergreen Global Inc</v>
      </c>
    </row>
    <row r="2705" spans="1:14" ht="15.75" x14ac:dyDescent="0.5">
      <c r="A2705" s="7"/>
      <c r="B2705" s="26"/>
      <c r="C2705" s="26"/>
      <c r="D2705" s="12">
        <v>27709.47</v>
      </c>
      <c r="E2705" s="13" t="s">
        <v>2503</v>
      </c>
      <c r="F2705" s="27">
        <v>44375</v>
      </c>
      <c r="G2705" s="27">
        <v>44224</v>
      </c>
      <c r="H2705" s="14">
        <v>2199428.1</v>
      </c>
      <c r="I2705" s="15">
        <v>1</v>
      </c>
      <c r="J2705" s="13" t="s">
        <v>330</v>
      </c>
      <c r="K2705" s="36">
        <f>D2705*VLOOKUP(L2705,Assumptions!$B$5:$C$11,2,FALSE)</f>
        <v>950.43482099999994</v>
      </c>
      <c r="L2705" s="39" t="s">
        <v>4889</v>
      </c>
      <c r="M2705" s="46">
        <f>DATE(YEAR(F2705),MONTH(F2705),1)</f>
        <v>44348</v>
      </c>
      <c r="N2705" s="47" t="str">
        <f>IF(B2705="",N2704,B2705)</f>
        <v>Evergreen Global Inc</v>
      </c>
    </row>
    <row r="2706" spans="1:14" ht="15.75" x14ac:dyDescent="0.5">
      <c r="A2706" s="7"/>
      <c r="B2706" s="26"/>
      <c r="C2706" s="26"/>
      <c r="D2706" s="12">
        <v>10749.9</v>
      </c>
      <c r="E2706" s="13" t="s">
        <v>2520</v>
      </c>
      <c r="F2706" s="27">
        <v>44301</v>
      </c>
      <c r="G2706" s="27">
        <v>44230</v>
      </c>
      <c r="H2706" s="14">
        <v>1572935.96</v>
      </c>
      <c r="I2706" s="15">
        <v>4</v>
      </c>
      <c r="J2706" s="13" t="s">
        <v>340</v>
      </c>
      <c r="K2706" s="36">
        <f>D2706*VLOOKUP(L2706,Assumptions!$B$5:$C$11,2,FALSE)</f>
        <v>368.72156999999993</v>
      </c>
      <c r="L2706" s="39" t="s">
        <v>4889</v>
      </c>
      <c r="M2706" s="46">
        <f>DATE(YEAR(F2706),MONTH(F2706),1)</f>
        <v>44287</v>
      </c>
      <c r="N2706" s="47" t="str">
        <f>IF(B2706="",N2705,B2706)</f>
        <v>Evergreen Global Inc</v>
      </c>
    </row>
    <row r="2707" spans="1:14" ht="15.75" x14ac:dyDescent="0.5">
      <c r="A2707" s="7"/>
      <c r="B2707" s="26"/>
      <c r="C2707" s="26"/>
      <c r="D2707" s="12">
        <v>9751.5499999999993</v>
      </c>
      <c r="E2707" s="13" t="s">
        <v>2521</v>
      </c>
      <c r="F2707" s="27">
        <v>44301</v>
      </c>
      <c r="G2707" s="27">
        <v>44230</v>
      </c>
      <c r="H2707" s="14">
        <v>1476032.29</v>
      </c>
      <c r="I2707" s="15">
        <v>1</v>
      </c>
      <c r="J2707" s="13" t="s">
        <v>304</v>
      </c>
      <c r="K2707" s="36">
        <f>D2707*VLOOKUP(L2707,Assumptions!$B$5:$C$11,2,FALSE)</f>
        <v>334.47816499999993</v>
      </c>
      <c r="L2707" s="39" t="s">
        <v>4889</v>
      </c>
      <c r="M2707" s="46">
        <f>DATE(YEAR(F2707),MONTH(F2707),1)</f>
        <v>44287</v>
      </c>
      <c r="N2707" s="47" t="str">
        <f>IF(B2707="",N2706,B2707)</f>
        <v>Evergreen Global Inc</v>
      </c>
    </row>
    <row r="2708" spans="1:14" ht="15.75" x14ac:dyDescent="0.5">
      <c r="A2708" s="7"/>
      <c r="B2708" s="26"/>
      <c r="C2708" s="26"/>
      <c r="D2708" s="12">
        <v>11901.7</v>
      </c>
      <c r="E2708" s="13" t="s">
        <v>2522</v>
      </c>
      <c r="F2708" s="27">
        <v>44301</v>
      </c>
      <c r="G2708" s="27">
        <v>44230</v>
      </c>
      <c r="H2708" s="14">
        <v>1426299.19</v>
      </c>
      <c r="I2708" s="15">
        <v>31</v>
      </c>
      <c r="J2708" s="13" t="s">
        <v>305</v>
      </c>
      <c r="K2708" s="36">
        <f>D2708*VLOOKUP(L2708,Assumptions!$B$5:$C$11,2,FALSE)</f>
        <v>408.22830999999996</v>
      </c>
      <c r="L2708" s="39" t="s">
        <v>4889</v>
      </c>
      <c r="M2708" s="46">
        <f>DATE(YEAR(F2708),MONTH(F2708),1)</f>
        <v>44287</v>
      </c>
      <c r="N2708" s="47" t="str">
        <f>IF(B2708="",N2707,B2708)</f>
        <v>Evergreen Global Inc</v>
      </c>
    </row>
    <row r="2709" spans="1:14" ht="15.75" x14ac:dyDescent="0.5">
      <c r="A2709" s="7"/>
      <c r="B2709" s="26"/>
      <c r="C2709" s="26"/>
      <c r="D2709" s="12">
        <v>12113.11</v>
      </c>
      <c r="E2709" s="13" t="s">
        <v>2523</v>
      </c>
      <c r="F2709" s="27">
        <v>44301</v>
      </c>
      <c r="G2709" s="27">
        <v>44230</v>
      </c>
      <c r="H2709" s="14">
        <v>1733872.98</v>
      </c>
      <c r="I2709" s="15">
        <v>31</v>
      </c>
      <c r="J2709" s="13" t="s">
        <v>331</v>
      </c>
      <c r="K2709" s="36">
        <f>D2709*VLOOKUP(L2709,Assumptions!$B$5:$C$11,2,FALSE)</f>
        <v>415.47967299999999</v>
      </c>
      <c r="L2709" s="39" t="s">
        <v>4889</v>
      </c>
      <c r="M2709" s="46">
        <f>DATE(YEAR(F2709),MONTH(F2709),1)</f>
        <v>44287</v>
      </c>
      <c r="N2709" s="47" t="str">
        <f>IF(B2709="",N2708,B2709)</f>
        <v>Evergreen Global Inc</v>
      </c>
    </row>
    <row r="2710" spans="1:14" ht="15.75" x14ac:dyDescent="0.5">
      <c r="A2710" s="7"/>
      <c r="B2710" s="26"/>
      <c r="C2710" s="26"/>
      <c r="D2710" s="12">
        <v>65207.14</v>
      </c>
      <c r="E2710" s="13" t="s">
        <v>2502</v>
      </c>
      <c r="F2710" s="27">
        <v>44355</v>
      </c>
      <c r="G2710" s="27">
        <v>44243</v>
      </c>
      <c r="H2710" s="14">
        <v>1646676.55</v>
      </c>
      <c r="I2710" s="15">
        <v>8</v>
      </c>
      <c r="J2710" s="13" t="s">
        <v>300</v>
      </c>
      <c r="K2710" s="36">
        <f>D2710*VLOOKUP(L2710,Assumptions!$B$5:$C$11,2,FALSE)</f>
        <v>2236.6049019999996</v>
      </c>
      <c r="L2710" s="39" t="s">
        <v>4889</v>
      </c>
      <c r="M2710" s="46">
        <f>DATE(YEAR(F2710),MONTH(F2710),1)</f>
        <v>44348</v>
      </c>
      <c r="N2710" s="47" t="str">
        <f>IF(B2710="",N2709,B2710)</f>
        <v>Evergreen Global Inc</v>
      </c>
    </row>
    <row r="2711" spans="1:14" ht="15.75" x14ac:dyDescent="0.5">
      <c r="A2711" s="7"/>
      <c r="B2711" s="26"/>
      <c r="C2711" s="26"/>
      <c r="D2711" s="12">
        <v>50210.46</v>
      </c>
      <c r="E2711" s="13" t="s">
        <v>2503</v>
      </c>
      <c r="F2711" s="27">
        <v>44355</v>
      </c>
      <c r="G2711" s="27">
        <v>44243</v>
      </c>
      <c r="H2711" s="14">
        <v>1747488.29</v>
      </c>
      <c r="I2711" s="15">
        <v>8</v>
      </c>
      <c r="J2711" s="13" t="s">
        <v>330</v>
      </c>
      <c r="K2711" s="36">
        <f>D2711*VLOOKUP(L2711,Assumptions!$B$5:$C$11,2,FALSE)</f>
        <v>1722.2187779999999</v>
      </c>
      <c r="L2711" s="39" t="s">
        <v>4889</v>
      </c>
      <c r="M2711" s="46">
        <f>DATE(YEAR(F2711),MONTH(F2711),1)</f>
        <v>44348</v>
      </c>
      <c r="N2711" s="47" t="str">
        <f>IF(B2711="",N2710,B2711)</f>
        <v>Evergreen Global Inc</v>
      </c>
    </row>
    <row r="2712" spans="1:14" ht="15.75" x14ac:dyDescent="0.5">
      <c r="A2712" s="7"/>
      <c r="B2712" s="26"/>
      <c r="C2712" s="26"/>
      <c r="D2712" s="12">
        <v>47810.14</v>
      </c>
      <c r="E2712" s="13" t="s">
        <v>2516</v>
      </c>
      <c r="F2712" s="27">
        <v>44355</v>
      </c>
      <c r="G2712" s="27">
        <v>44243</v>
      </c>
      <c r="H2712" s="14">
        <v>2175245.8199999998</v>
      </c>
      <c r="I2712" s="15">
        <v>224</v>
      </c>
      <c r="J2712" s="13" t="s">
        <v>328</v>
      </c>
      <c r="K2712" s="36">
        <f>D2712*VLOOKUP(L2712,Assumptions!$B$5:$C$11,2,FALSE)</f>
        <v>1639.8878019999997</v>
      </c>
      <c r="L2712" s="39" t="s">
        <v>4889</v>
      </c>
      <c r="M2712" s="46">
        <f>DATE(YEAR(F2712),MONTH(F2712),1)</f>
        <v>44348</v>
      </c>
      <c r="N2712" s="47" t="str">
        <f>IF(B2712="",N2711,B2712)</f>
        <v>Evergreen Global Inc</v>
      </c>
    </row>
    <row r="2713" spans="1:14" ht="15.75" x14ac:dyDescent="0.5">
      <c r="A2713" s="7"/>
      <c r="B2713" s="26"/>
      <c r="C2713" s="26"/>
      <c r="D2713" s="12">
        <v>57889.96</v>
      </c>
      <c r="E2713" s="13" t="s">
        <v>2507</v>
      </c>
      <c r="F2713" s="27">
        <v>44355</v>
      </c>
      <c r="G2713" s="27">
        <v>44243</v>
      </c>
      <c r="H2713" s="14">
        <v>2048865.74</v>
      </c>
      <c r="I2713" s="15">
        <v>224</v>
      </c>
      <c r="J2713" s="13" t="s">
        <v>333</v>
      </c>
      <c r="K2713" s="36">
        <f>D2713*VLOOKUP(L2713,Assumptions!$B$5:$C$11,2,FALSE)</f>
        <v>1985.6256279999998</v>
      </c>
      <c r="L2713" s="39" t="s">
        <v>4889</v>
      </c>
      <c r="M2713" s="46">
        <f>DATE(YEAR(F2713),MONTH(F2713),1)</f>
        <v>44348</v>
      </c>
      <c r="N2713" s="47" t="str">
        <f>IF(B2713="",N2712,B2713)</f>
        <v>Evergreen Global Inc</v>
      </c>
    </row>
    <row r="2714" spans="1:14" ht="15.75" x14ac:dyDescent="0.5">
      <c r="A2714" s="7"/>
      <c r="B2714" s="26"/>
      <c r="C2714" s="26"/>
      <c r="D2714" s="12">
        <v>51077.08</v>
      </c>
      <c r="E2714" s="13" t="s">
        <v>2511</v>
      </c>
      <c r="F2714" s="27">
        <v>44355</v>
      </c>
      <c r="G2714" s="27">
        <v>44243</v>
      </c>
      <c r="H2714" s="14">
        <v>1737511.23</v>
      </c>
      <c r="I2714" s="15">
        <v>224</v>
      </c>
      <c r="J2714" s="13" t="s">
        <v>322</v>
      </c>
      <c r="K2714" s="36">
        <f>D2714*VLOOKUP(L2714,Assumptions!$B$5:$C$11,2,FALSE)</f>
        <v>1751.9438439999999</v>
      </c>
      <c r="L2714" s="39" t="s">
        <v>4889</v>
      </c>
      <c r="M2714" s="46">
        <f>DATE(YEAR(F2714),MONTH(F2714),1)</f>
        <v>44348</v>
      </c>
      <c r="N2714" s="47" t="str">
        <f>IF(B2714="",N2713,B2714)</f>
        <v>Evergreen Global Inc</v>
      </c>
    </row>
    <row r="2715" spans="1:14" ht="15.75" x14ac:dyDescent="0.5">
      <c r="A2715" s="7"/>
      <c r="B2715" s="26"/>
      <c r="C2715" s="26"/>
      <c r="D2715" s="12">
        <v>49995.58</v>
      </c>
      <c r="E2715" s="13" t="s">
        <v>2508</v>
      </c>
      <c r="F2715" s="27">
        <v>44355</v>
      </c>
      <c r="G2715" s="27">
        <v>44243</v>
      </c>
      <c r="H2715" s="14">
        <v>2306470.16</v>
      </c>
      <c r="I2715" s="15">
        <v>224</v>
      </c>
      <c r="J2715" s="13" t="s">
        <v>336</v>
      </c>
      <c r="K2715" s="36">
        <f>D2715*VLOOKUP(L2715,Assumptions!$B$5:$C$11,2,FALSE)</f>
        <v>1714.8483939999999</v>
      </c>
      <c r="L2715" s="39" t="s">
        <v>4889</v>
      </c>
      <c r="M2715" s="46">
        <f>DATE(YEAR(F2715),MONTH(F2715),1)</f>
        <v>44348</v>
      </c>
      <c r="N2715" s="47" t="str">
        <f>IF(B2715="",N2714,B2715)</f>
        <v>Evergreen Global Inc</v>
      </c>
    </row>
    <row r="2716" spans="1:14" ht="15.75" x14ac:dyDescent="0.5">
      <c r="A2716" s="7"/>
      <c r="B2716" s="26"/>
      <c r="C2716" s="26"/>
      <c r="D2716" s="12">
        <v>6025.83</v>
      </c>
      <c r="E2716" s="13" t="s">
        <v>2502</v>
      </c>
      <c r="F2716" s="27">
        <v>44358</v>
      </c>
      <c r="G2716" s="27">
        <v>44277</v>
      </c>
      <c r="H2716" s="14">
        <v>1409005.01</v>
      </c>
      <c r="I2716" s="15">
        <v>1</v>
      </c>
      <c r="J2716" s="13" t="s">
        <v>300</v>
      </c>
      <c r="K2716" s="36">
        <f>D2716*VLOOKUP(L2716,Assumptions!$B$5:$C$11,2,FALSE)</f>
        <v>206.68596899999997</v>
      </c>
      <c r="L2716" s="39" t="s">
        <v>4889</v>
      </c>
      <c r="M2716" s="46">
        <f>DATE(YEAR(F2716),MONTH(F2716),1)</f>
        <v>44348</v>
      </c>
      <c r="N2716" s="47" t="str">
        <f>IF(B2716="",N2715,B2716)</f>
        <v>Evergreen Global Inc</v>
      </c>
    </row>
    <row r="2717" spans="1:14" ht="15.75" x14ac:dyDescent="0.5">
      <c r="A2717" s="7"/>
      <c r="B2717" s="26"/>
      <c r="C2717" s="26"/>
      <c r="D2717" s="12">
        <v>6754.09</v>
      </c>
      <c r="E2717" s="13" t="s">
        <v>2516</v>
      </c>
      <c r="F2717" s="27">
        <v>44358</v>
      </c>
      <c r="G2717" s="27">
        <v>44277</v>
      </c>
      <c r="H2717" s="14">
        <v>2027770.95</v>
      </c>
      <c r="I2717" s="15">
        <v>51</v>
      </c>
      <c r="J2717" s="13" t="s">
        <v>328</v>
      </c>
      <c r="K2717" s="36">
        <f>D2717*VLOOKUP(L2717,Assumptions!$B$5:$C$11,2,FALSE)</f>
        <v>231.66528699999998</v>
      </c>
      <c r="L2717" s="39" t="s">
        <v>4889</v>
      </c>
      <c r="M2717" s="46">
        <f>DATE(YEAR(F2717),MONTH(F2717),1)</f>
        <v>44348</v>
      </c>
      <c r="N2717" s="47" t="str">
        <f>IF(B2717="",N2716,B2717)</f>
        <v>Evergreen Global Inc</v>
      </c>
    </row>
    <row r="2718" spans="1:14" ht="15.75" x14ac:dyDescent="0.5">
      <c r="A2718" s="7"/>
      <c r="B2718" s="26"/>
      <c r="C2718" s="26"/>
      <c r="D2718" s="12">
        <v>4780.22</v>
      </c>
      <c r="E2718" s="13" t="s">
        <v>2511</v>
      </c>
      <c r="F2718" s="27">
        <v>44358</v>
      </c>
      <c r="G2718" s="27">
        <v>44277</v>
      </c>
      <c r="H2718" s="14">
        <v>1593370.27</v>
      </c>
      <c r="I2718" s="15">
        <v>51</v>
      </c>
      <c r="J2718" s="13" t="s">
        <v>322</v>
      </c>
      <c r="K2718" s="36">
        <f>D2718*VLOOKUP(L2718,Assumptions!$B$5:$C$11,2,FALSE)</f>
        <v>163.961546</v>
      </c>
      <c r="L2718" s="39" t="s">
        <v>4889</v>
      </c>
      <c r="M2718" s="46">
        <f>DATE(YEAR(F2718),MONTH(F2718),1)</f>
        <v>44348</v>
      </c>
      <c r="N2718" s="47" t="str">
        <f>IF(B2718="",N2717,B2718)</f>
        <v>Evergreen Global Inc</v>
      </c>
    </row>
    <row r="2719" spans="1:14" ht="15.75" x14ac:dyDescent="0.5">
      <c r="A2719" s="7"/>
      <c r="B2719" s="26"/>
      <c r="C2719" s="26"/>
      <c r="D2719" s="12">
        <v>24858.86</v>
      </c>
      <c r="E2719" s="13" t="s">
        <v>2524</v>
      </c>
      <c r="F2719" s="27">
        <v>44399</v>
      </c>
      <c r="G2719" s="27">
        <v>44278</v>
      </c>
      <c r="H2719" s="14">
        <v>1631871.81</v>
      </c>
      <c r="I2719" s="15">
        <v>2</v>
      </c>
      <c r="J2719" s="13" t="s">
        <v>300</v>
      </c>
      <c r="K2719" s="36">
        <f>D2719*VLOOKUP(L2719,Assumptions!$B$5:$C$11,2,FALSE)</f>
        <v>852.65889799999991</v>
      </c>
      <c r="L2719" s="39" t="s">
        <v>4889</v>
      </c>
      <c r="M2719" s="46">
        <f>DATE(YEAR(F2719),MONTH(F2719),1)</f>
        <v>44378</v>
      </c>
      <c r="N2719" s="47" t="str">
        <f>IF(B2719="",N2718,B2719)</f>
        <v>Evergreen Global Inc</v>
      </c>
    </row>
    <row r="2720" spans="1:14" ht="15.75" x14ac:dyDescent="0.5">
      <c r="A2720" s="7"/>
      <c r="B2720" s="26"/>
      <c r="C2720" s="26"/>
      <c r="D2720" s="12">
        <v>16190.8</v>
      </c>
      <c r="E2720" s="13" t="s">
        <v>2524</v>
      </c>
      <c r="F2720" s="27">
        <v>44399</v>
      </c>
      <c r="G2720" s="27">
        <v>44278</v>
      </c>
      <c r="H2720" s="14">
        <v>1593551.75</v>
      </c>
      <c r="I2720" s="15">
        <v>1</v>
      </c>
      <c r="J2720" s="13" t="s">
        <v>300</v>
      </c>
      <c r="K2720" s="36">
        <f>D2720*VLOOKUP(L2720,Assumptions!$B$5:$C$11,2,FALSE)</f>
        <v>555.34443999999996</v>
      </c>
      <c r="L2720" s="39" t="s">
        <v>4889</v>
      </c>
      <c r="M2720" s="46">
        <f>DATE(YEAR(F2720),MONTH(F2720),1)</f>
        <v>44378</v>
      </c>
      <c r="N2720" s="47" t="str">
        <f>IF(B2720="",N2719,B2720)</f>
        <v>Evergreen Global Inc</v>
      </c>
    </row>
    <row r="2721" spans="1:14" ht="15.75" x14ac:dyDescent="0.5">
      <c r="A2721" s="7"/>
      <c r="B2721" s="26"/>
      <c r="C2721" s="26"/>
      <c r="D2721" s="12">
        <v>22786.91</v>
      </c>
      <c r="E2721" s="13" t="s">
        <v>2525</v>
      </c>
      <c r="F2721" s="27">
        <v>44399</v>
      </c>
      <c r="G2721" s="27">
        <v>44278</v>
      </c>
      <c r="H2721" s="14">
        <v>2194221.9500000002</v>
      </c>
      <c r="I2721" s="15">
        <v>330</v>
      </c>
      <c r="J2721" s="13" t="s">
        <v>322</v>
      </c>
      <c r="K2721" s="36">
        <f>D2721*VLOOKUP(L2721,Assumptions!$B$5:$C$11,2,FALSE)</f>
        <v>781.59101299999998</v>
      </c>
      <c r="L2721" s="39" t="s">
        <v>4889</v>
      </c>
      <c r="M2721" s="46">
        <f>DATE(YEAR(F2721),MONTH(F2721),1)</f>
        <v>44378</v>
      </c>
      <c r="N2721" s="47" t="str">
        <f>IF(B2721="",N2720,B2721)</f>
        <v>Evergreen Global Inc</v>
      </c>
    </row>
    <row r="2722" spans="1:14" ht="15.75" x14ac:dyDescent="0.5">
      <c r="A2722" s="7"/>
      <c r="B2722" s="26"/>
      <c r="C2722" s="26"/>
      <c r="D2722" s="12">
        <v>25405.17</v>
      </c>
      <c r="E2722" s="13" t="s">
        <v>2526</v>
      </c>
      <c r="F2722" s="27">
        <v>44399</v>
      </c>
      <c r="G2722" s="27">
        <v>44278</v>
      </c>
      <c r="H2722" s="14">
        <v>1812706.46</v>
      </c>
      <c r="I2722" s="15">
        <v>1</v>
      </c>
      <c r="J2722" s="13" t="s">
        <v>304</v>
      </c>
      <c r="K2722" s="36">
        <f>D2722*VLOOKUP(L2722,Assumptions!$B$5:$C$11,2,FALSE)</f>
        <v>871.39733099999989</v>
      </c>
      <c r="L2722" s="39" t="s">
        <v>4889</v>
      </c>
      <c r="M2722" s="46">
        <f>DATE(YEAR(F2722),MONTH(F2722),1)</f>
        <v>44378</v>
      </c>
      <c r="N2722" s="47" t="str">
        <f>IF(B2722="",N2721,B2722)</f>
        <v>Evergreen Global Inc</v>
      </c>
    </row>
    <row r="2723" spans="1:14" ht="15.75" x14ac:dyDescent="0.5">
      <c r="A2723" s="7"/>
      <c r="B2723" s="26"/>
      <c r="C2723" s="26"/>
      <c r="D2723" s="12">
        <v>21171.5</v>
      </c>
      <c r="E2723" s="13" t="s">
        <v>2527</v>
      </c>
      <c r="F2723" s="27">
        <v>44399</v>
      </c>
      <c r="G2723" s="27">
        <v>44278</v>
      </c>
      <c r="H2723" s="14">
        <v>2231938.31</v>
      </c>
      <c r="I2723" s="15">
        <v>305</v>
      </c>
      <c r="J2723" s="13" t="s">
        <v>305</v>
      </c>
      <c r="K2723" s="36">
        <f>D2723*VLOOKUP(L2723,Assumptions!$B$5:$C$11,2,FALSE)</f>
        <v>726.1824499999999</v>
      </c>
      <c r="L2723" s="39" t="s">
        <v>4889</v>
      </c>
      <c r="M2723" s="46">
        <f>DATE(YEAR(F2723),MONTH(F2723),1)</f>
        <v>44378</v>
      </c>
      <c r="N2723" s="47" t="str">
        <f>IF(B2723="",N2722,B2723)</f>
        <v>Evergreen Global Inc</v>
      </c>
    </row>
    <row r="2724" spans="1:14" ht="15.75" x14ac:dyDescent="0.5">
      <c r="A2724" s="7"/>
      <c r="B2724" s="26"/>
      <c r="C2724" s="26"/>
      <c r="D2724" s="12">
        <v>3332.8</v>
      </c>
      <c r="E2724" s="13" t="s">
        <v>2528</v>
      </c>
      <c r="F2724" s="27">
        <v>44322</v>
      </c>
      <c r="G2724" s="27">
        <v>44282</v>
      </c>
      <c r="H2724" s="14">
        <v>2236454.27</v>
      </c>
      <c r="I2724" s="15">
        <v>1</v>
      </c>
      <c r="J2724" s="13" t="s">
        <v>340</v>
      </c>
      <c r="K2724" s="36">
        <f>D2724*VLOOKUP(L2724,Assumptions!$B$5:$C$11,2,FALSE)</f>
        <v>114.31504</v>
      </c>
      <c r="L2724" s="39" t="s">
        <v>4889</v>
      </c>
      <c r="M2724" s="46">
        <f>DATE(YEAR(F2724),MONTH(F2724),1)</f>
        <v>44317</v>
      </c>
      <c r="N2724" s="47" t="str">
        <f>IF(B2724="",N2723,B2724)</f>
        <v>Evergreen Global Inc</v>
      </c>
    </row>
    <row r="2725" spans="1:14" ht="15.75" x14ac:dyDescent="0.5">
      <c r="A2725" s="7"/>
      <c r="B2725" s="26"/>
      <c r="C2725" s="26"/>
      <c r="D2725" s="12">
        <v>2530.2800000000002</v>
      </c>
      <c r="E2725" s="13" t="s">
        <v>2529</v>
      </c>
      <c r="F2725" s="27">
        <v>44322</v>
      </c>
      <c r="G2725" s="27">
        <v>44282</v>
      </c>
      <c r="H2725" s="14">
        <v>1789886.25</v>
      </c>
      <c r="I2725" s="15">
        <v>34</v>
      </c>
      <c r="J2725" s="13" t="s">
        <v>322</v>
      </c>
      <c r="K2725" s="36">
        <f>D2725*VLOOKUP(L2725,Assumptions!$B$5:$C$11,2,FALSE)</f>
        <v>86.788604000000007</v>
      </c>
      <c r="L2725" s="39" t="s">
        <v>4889</v>
      </c>
      <c r="M2725" s="46">
        <f>DATE(YEAR(F2725),MONTH(F2725),1)</f>
        <v>44317</v>
      </c>
      <c r="N2725" s="47" t="str">
        <f>IF(B2725="",N2724,B2725)</f>
        <v>Evergreen Global Inc</v>
      </c>
    </row>
    <row r="2726" spans="1:14" ht="15.75" x14ac:dyDescent="0.5">
      <c r="A2726" s="7"/>
      <c r="B2726" s="26"/>
      <c r="C2726" s="26"/>
      <c r="D2726" s="12">
        <v>3969.89</v>
      </c>
      <c r="E2726" s="13" t="s">
        <v>2530</v>
      </c>
      <c r="F2726" s="27">
        <v>44327</v>
      </c>
      <c r="G2726" s="27">
        <v>44282</v>
      </c>
      <c r="H2726" s="14">
        <v>1630375.75</v>
      </c>
      <c r="I2726" s="15">
        <v>0.6</v>
      </c>
      <c r="J2726" s="13" t="s">
        <v>300</v>
      </c>
      <c r="K2726" s="36">
        <f>D2726*VLOOKUP(L2726,Assumptions!$B$5:$C$11,2,FALSE)</f>
        <v>136.167227</v>
      </c>
      <c r="L2726" s="39" t="s">
        <v>4889</v>
      </c>
      <c r="M2726" s="46">
        <f>DATE(YEAR(F2726),MONTH(F2726),1)</f>
        <v>44317</v>
      </c>
      <c r="N2726" s="47" t="str">
        <f>IF(B2726="",N2725,B2726)</f>
        <v>Evergreen Global Inc</v>
      </c>
    </row>
    <row r="2727" spans="1:14" ht="15.75" x14ac:dyDescent="0.5">
      <c r="A2727" s="7"/>
      <c r="B2727" s="26"/>
      <c r="C2727" s="26"/>
      <c r="D2727" s="12">
        <v>3856.91</v>
      </c>
      <c r="E2727" s="13" t="s">
        <v>2531</v>
      </c>
      <c r="F2727" s="27">
        <v>44327</v>
      </c>
      <c r="G2727" s="27">
        <v>44282</v>
      </c>
      <c r="H2727" s="14">
        <v>2103004.5299999998</v>
      </c>
      <c r="I2727" s="15">
        <v>23</v>
      </c>
      <c r="J2727" s="13" t="s">
        <v>305</v>
      </c>
      <c r="K2727" s="36">
        <f>D2727*VLOOKUP(L2727,Assumptions!$B$5:$C$11,2,FALSE)</f>
        <v>132.292013</v>
      </c>
      <c r="L2727" s="39" t="s">
        <v>4889</v>
      </c>
      <c r="M2727" s="46">
        <f>DATE(YEAR(F2727),MONTH(F2727),1)</f>
        <v>44317</v>
      </c>
      <c r="N2727" s="47" t="str">
        <f>IF(B2727="",N2726,B2727)</f>
        <v>Evergreen Global Inc</v>
      </c>
    </row>
    <row r="2728" spans="1:14" ht="15.75" x14ac:dyDescent="0.5">
      <c r="A2728" s="7"/>
      <c r="B2728" s="26"/>
      <c r="C2728" s="26"/>
      <c r="D2728" s="12">
        <v>3065.06</v>
      </c>
      <c r="E2728" s="13" t="s">
        <v>2532</v>
      </c>
      <c r="F2728" s="27">
        <v>44327</v>
      </c>
      <c r="G2728" s="27">
        <v>44282</v>
      </c>
      <c r="H2728" s="14">
        <v>2273164.81</v>
      </c>
      <c r="I2728" s="15">
        <v>1</v>
      </c>
      <c r="J2728" s="13" t="s">
        <v>304</v>
      </c>
      <c r="K2728" s="36">
        <f>D2728*VLOOKUP(L2728,Assumptions!$B$5:$C$11,2,FALSE)</f>
        <v>105.13155799999998</v>
      </c>
      <c r="L2728" s="39" t="s">
        <v>4889</v>
      </c>
      <c r="M2728" s="46">
        <f>DATE(YEAR(F2728),MONTH(F2728),1)</f>
        <v>44317</v>
      </c>
      <c r="N2728" s="47" t="str">
        <f>IF(B2728="",N2727,B2728)</f>
        <v>Evergreen Global Inc</v>
      </c>
    </row>
    <row r="2729" spans="1:14" ht="15.75" x14ac:dyDescent="0.5">
      <c r="A2729" s="7"/>
      <c r="B2729" s="26"/>
      <c r="C2729" s="26"/>
      <c r="D2729" s="12">
        <v>1652.2</v>
      </c>
      <c r="E2729" s="13" t="s">
        <v>2528</v>
      </c>
      <c r="F2729" s="27">
        <v>44327</v>
      </c>
      <c r="G2729" s="27">
        <v>44316</v>
      </c>
      <c r="H2729" s="14">
        <v>1966258.68</v>
      </c>
      <c r="I2729" s="15">
        <v>1</v>
      </c>
      <c r="J2729" s="13" t="s">
        <v>340</v>
      </c>
      <c r="K2729" s="36">
        <f>D2729*VLOOKUP(L2729,Assumptions!$B$5:$C$11,2,FALSE)</f>
        <v>56.670459999999999</v>
      </c>
      <c r="L2729" s="39" t="s">
        <v>4889</v>
      </c>
      <c r="M2729" s="46">
        <f>DATE(YEAR(F2729),MONTH(F2729),1)</f>
        <v>44317</v>
      </c>
      <c r="N2729" s="47" t="str">
        <f>IF(B2729="",N2728,B2729)</f>
        <v>Evergreen Global Inc</v>
      </c>
    </row>
    <row r="2730" spans="1:14" ht="15.75" x14ac:dyDescent="0.5">
      <c r="A2730" s="7"/>
      <c r="B2730" s="26"/>
      <c r="C2730" s="26"/>
      <c r="D2730" s="12">
        <v>6635.04</v>
      </c>
      <c r="E2730" s="13" t="s">
        <v>2533</v>
      </c>
      <c r="F2730" s="27">
        <v>44417</v>
      </c>
      <c r="G2730" s="27">
        <v>44342</v>
      </c>
      <c r="H2730" s="14">
        <v>1440117.3</v>
      </c>
      <c r="I2730" s="15">
        <v>1</v>
      </c>
      <c r="J2730" s="13" t="s">
        <v>300</v>
      </c>
      <c r="K2730" s="36">
        <f>D2730*VLOOKUP(L2730,Assumptions!$B$5:$C$11,2,FALSE)</f>
        <v>227.58187199999998</v>
      </c>
      <c r="L2730" s="39" t="s">
        <v>4889</v>
      </c>
      <c r="M2730" s="46">
        <f>DATE(YEAR(F2730),MONTH(F2730),1)</f>
        <v>44409</v>
      </c>
      <c r="N2730" s="47" t="str">
        <f>IF(B2730="",N2729,B2730)</f>
        <v>Evergreen Global Inc</v>
      </c>
    </row>
    <row r="2731" spans="1:14" ht="15.75" x14ac:dyDescent="0.5">
      <c r="A2731" s="7"/>
      <c r="B2731" s="26"/>
      <c r="C2731" s="26"/>
      <c r="D2731" s="12">
        <v>7014.56</v>
      </c>
      <c r="E2731" s="13" t="s">
        <v>2534</v>
      </c>
      <c r="F2731" s="27">
        <v>44417</v>
      </c>
      <c r="G2731" s="27">
        <v>44342</v>
      </c>
      <c r="H2731" s="14">
        <v>2106231.73</v>
      </c>
      <c r="I2731" s="15">
        <v>31</v>
      </c>
      <c r="J2731" s="13" t="s">
        <v>328</v>
      </c>
      <c r="K2731" s="36">
        <f>D2731*VLOOKUP(L2731,Assumptions!$B$5:$C$11,2,FALSE)</f>
        <v>240.59940799999998</v>
      </c>
      <c r="L2731" s="39" t="s">
        <v>4889</v>
      </c>
      <c r="M2731" s="46">
        <f>DATE(YEAR(F2731),MONTH(F2731),1)</f>
        <v>44409</v>
      </c>
      <c r="N2731" s="47" t="str">
        <f>IF(B2731="",N2730,B2731)</f>
        <v>Evergreen Global Inc</v>
      </c>
    </row>
    <row r="2732" spans="1:14" ht="15.75" x14ac:dyDescent="0.5">
      <c r="A2732" s="7"/>
      <c r="B2732" s="26"/>
      <c r="C2732" s="26"/>
      <c r="D2732" s="12">
        <v>8084.83</v>
      </c>
      <c r="E2732" s="13" t="s">
        <v>2535</v>
      </c>
      <c r="F2732" s="27">
        <v>44417</v>
      </c>
      <c r="G2732" s="27">
        <v>44342</v>
      </c>
      <c r="H2732" s="14">
        <v>2130046.25</v>
      </c>
      <c r="I2732" s="15">
        <v>31</v>
      </c>
      <c r="J2732" s="13" t="s">
        <v>322</v>
      </c>
      <c r="K2732" s="36">
        <f>D2732*VLOOKUP(L2732,Assumptions!$B$5:$C$11,2,FALSE)</f>
        <v>277.30966899999999</v>
      </c>
      <c r="L2732" s="39" t="s">
        <v>4889</v>
      </c>
      <c r="M2732" s="46">
        <f>DATE(YEAR(F2732),MONTH(F2732),1)</f>
        <v>44409</v>
      </c>
      <c r="N2732" s="47" t="str">
        <f>IF(B2732="",N2731,B2732)</f>
        <v>Evergreen Global Inc</v>
      </c>
    </row>
    <row r="2733" spans="1:14" ht="15.75" x14ac:dyDescent="0.5">
      <c r="A2733" s="7"/>
      <c r="B2733" s="26"/>
      <c r="C2733" s="26"/>
      <c r="D2733" s="12">
        <v>6704.7</v>
      </c>
      <c r="E2733" s="13" t="s">
        <v>2536</v>
      </c>
      <c r="F2733" s="27">
        <v>44417</v>
      </c>
      <c r="G2733" s="27">
        <v>44342</v>
      </c>
      <c r="H2733" s="14">
        <v>2013808.86</v>
      </c>
      <c r="I2733" s="15">
        <v>1</v>
      </c>
      <c r="J2733" s="13" t="s">
        <v>304</v>
      </c>
      <c r="K2733" s="36">
        <f>D2733*VLOOKUP(L2733,Assumptions!$B$5:$C$11,2,FALSE)</f>
        <v>229.97120999999999</v>
      </c>
      <c r="L2733" s="39" t="s">
        <v>4889</v>
      </c>
      <c r="M2733" s="46">
        <f>DATE(YEAR(F2733),MONTH(F2733),1)</f>
        <v>44409</v>
      </c>
      <c r="N2733" s="47" t="str">
        <f>IF(B2733="",N2732,B2733)</f>
        <v>Evergreen Global Inc</v>
      </c>
    </row>
    <row r="2734" spans="1:14" ht="15.75" x14ac:dyDescent="0.5">
      <c r="A2734" s="7"/>
      <c r="B2734" s="26"/>
      <c r="C2734" s="26"/>
      <c r="D2734" s="12">
        <v>7512.42</v>
      </c>
      <c r="E2734" s="13" t="s">
        <v>2537</v>
      </c>
      <c r="F2734" s="27">
        <v>44417</v>
      </c>
      <c r="G2734" s="27">
        <v>44342</v>
      </c>
      <c r="H2734" s="14">
        <v>1851278.19</v>
      </c>
      <c r="I2734" s="15">
        <v>32</v>
      </c>
      <c r="J2734" s="13" t="s">
        <v>305</v>
      </c>
      <c r="K2734" s="36">
        <f>D2734*VLOOKUP(L2734,Assumptions!$B$5:$C$11,2,FALSE)</f>
        <v>257.67600599999997</v>
      </c>
      <c r="L2734" s="39" t="s">
        <v>4889</v>
      </c>
      <c r="M2734" s="46">
        <f>DATE(YEAR(F2734),MONTH(F2734),1)</f>
        <v>44409</v>
      </c>
      <c r="N2734" s="47" t="str">
        <f>IF(B2734="",N2733,B2734)</f>
        <v>Evergreen Global Inc</v>
      </c>
    </row>
    <row r="2735" spans="1:14" ht="15.75" x14ac:dyDescent="0.5">
      <c r="A2735" s="7"/>
      <c r="B2735" s="26"/>
      <c r="C2735" s="26"/>
      <c r="D2735" s="12">
        <v>36802.81</v>
      </c>
      <c r="E2735" s="13" t="s">
        <v>2524</v>
      </c>
      <c r="F2735" s="27">
        <v>44379</v>
      </c>
      <c r="G2735" s="27">
        <v>44376</v>
      </c>
      <c r="H2735" s="14">
        <v>2348975.36</v>
      </c>
      <c r="I2735" s="15">
        <v>4</v>
      </c>
      <c r="J2735" s="13" t="s">
        <v>300</v>
      </c>
      <c r="K2735" s="36">
        <f>D2735*VLOOKUP(L2735,Assumptions!$B$5:$C$11,2,FALSE)</f>
        <v>1262.3363829999998</v>
      </c>
      <c r="L2735" s="39" t="s">
        <v>4889</v>
      </c>
      <c r="M2735" s="46">
        <f>DATE(YEAR(F2735),MONTH(F2735),1)</f>
        <v>44378</v>
      </c>
      <c r="N2735" s="47" t="str">
        <f>IF(B2735="",N2734,B2735)</f>
        <v>Evergreen Global Inc</v>
      </c>
    </row>
    <row r="2736" spans="1:14" ht="15.75" x14ac:dyDescent="0.5">
      <c r="A2736" s="7"/>
      <c r="B2736" s="26"/>
      <c r="C2736" s="26"/>
      <c r="D2736" s="12">
        <v>53503.199999999997</v>
      </c>
      <c r="E2736" s="13" t="s">
        <v>2524</v>
      </c>
      <c r="F2736" s="27">
        <v>44379</v>
      </c>
      <c r="G2736" s="27">
        <v>44376</v>
      </c>
      <c r="H2736" s="14">
        <v>1790357.48</v>
      </c>
      <c r="I2736" s="15">
        <v>4</v>
      </c>
      <c r="J2736" s="13" t="s">
        <v>300</v>
      </c>
      <c r="K2736" s="36">
        <f>D2736*VLOOKUP(L2736,Assumptions!$B$5:$C$11,2,FALSE)</f>
        <v>1835.1597599999998</v>
      </c>
      <c r="L2736" s="39" t="s">
        <v>4889</v>
      </c>
      <c r="M2736" s="46">
        <f>DATE(YEAR(F2736),MONTH(F2736),1)</f>
        <v>44378</v>
      </c>
      <c r="N2736" s="47" t="str">
        <f>IF(B2736="",N2735,B2736)</f>
        <v>Evergreen Global Inc</v>
      </c>
    </row>
    <row r="2737" spans="1:14" ht="15.75" x14ac:dyDescent="0.5">
      <c r="A2737" s="7"/>
      <c r="B2737" s="26"/>
      <c r="C2737" s="26"/>
      <c r="D2737" s="12">
        <v>39782.36</v>
      </c>
      <c r="E2737" s="13" t="s">
        <v>2538</v>
      </c>
      <c r="F2737" s="27">
        <v>44379</v>
      </c>
      <c r="G2737" s="27">
        <v>44376</v>
      </c>
      <c r="H2737" s="14">
        <v>1618108.49</v>
      </c>
      <c r="I2737" s="15">
        <v>39</v>
      </c>
      <c r="J2737" s="13" t="s">
        <v>328</v>
      </c>
      <c r="K2737" s="36">
        <f>D2737*VLOOKUP(L2737,Assumptions!$B$5:$C$11,2,FALSE)</f>
        <v>1364.534948</v>
      </c>
      <c r="L2737" s="39" t="s">
        <v>4889</v>
      </c>
      <c r="M2737" s="46">
        <f>DATE(YEAR(F2737),MONTH(F2737),1)</f>
        <v>44378</v>
      </c>
      <c r="N2737" s="47" t="str">
        <f>IF(B2737="",N2736,B2737)</f>
        <v>Evergreen Global Inc</v>
      </c>
    </row>
    <row r="2738" spans="1:14" ht="15.75" x14ac:dyDescent="0.5">
      <c r="A2738" s="7"/>
      <c r="B2738" s="26"/>
      <c r="C2738" s="26"/>
      <c r="D2738" s="12">
        <v>38509.449999999997</v>
      </c>
      <c r="E2738" s="13" t="s">
        <v>2539</v>
      </c>
      <c r="F2738" s="27">
        <v>44379</v>
      </c>
      <c r="G2738" s="27">
        <v>44376</v>
      </c>
      <c r="H2738" s="14">
        <v>1859924.56</v>
      </c>
      <c r="I2738" s="15">
        <v>39</v>
      </c>
      <c r="J2738" s="13" t="s">
        <v>336</v>
      </c>
      <c r="K2738" s="36">
        <f>D2738*VLOOKUP(L2738,Assumptions!$B$5:$C$11,2,FALSE)</f>
        <v>1320.8741349999998</v>
      </c>
      <c r="L2738" s="39" t="s">
        <v>4889</v>
      </c>
      <c r="M2738" s="46">
        <f>DATE(YEAR(F2738),MONTH(F2738),1)</f>
        <v>44378</v>
      </c>
      <c r="N2738" s="47" t="str">
        <f>IF(B2738="",N2737,B2738)</f>
        <v>Evergreen Global Inc</v>
      </c>
    </row>
    <row r="2739" spans="1:14" ht="15.75" x14ac:dyDescent="0.5">
      <c r="A2739" s="7"/>
      <c r="B2739" s="26"/>
      <c r="C2739" s="26"/>
      <c r="D2739" s="12">
        <v>38168.69</v>
      </c>
      <c r="E2739" s="13" t="s">
        <v>2525</v>
      </c>
      <c r="F2739" s="27">
        <v>44379</v>
      </c>
      <c r="G2739" s="27">
        <v>44376</v>
      </c>
      <c r="H2739" s="14">
        <v>2043913.11</v>
      </c>
      <c r="I2739" s="15">
        <v>39</v>
      </c>
      <c r="J2739" s="13" t="s">
        <v>322</v>
      </c>
      <c r="K2739" s="36">
        <f>D2739*VLOOKUP(L2739,Assumptions!$B$5:$C$11,2,FALSE)</f>
        <v>1309.1860669999999</v>
      </c>
      <c r="L2739" s="39" t="s">
        <v>4889</v>
      </c>
      <c r="M2739" s="46">
        <f>DATE(YEAR(F2739),MONTH(F2739),1)</f>
        <v>44378</v>
      </c>
      <c r="N2739" s="47" t="str">
        <f>IF(B2739="",N2738,B2739)</f>
        <v>Evergreen Global Inc</v>
      </c>
    </row>
    <row r="2740" spans="1:14" ht="15.75" x14ac:dyDescent="0.5">
      <c r="A2740" s="7"/>
      <c r="B2740" s="26"/>
      <c r="C2740" s="26"/>
      <c r="D2740" s="12">
        <v>22484.15</v>
      </c>
      <c r="E2740" s="13" t="s">
        <v>2512</v>
      </c>
      <c r="F2740" s="27">
        <v>44446</v>
      </c>
      <c r="G2740" s="27">
        <v>44412</v>
      </c>
      <c r="H2740" s="14">
        <v>1841493.67</v>
      </c>
      <c r="I2740" s="15">
        <v>3</v>
      </c>
      <c r="J2740" s="13" t="s">
        <v>300</v>
      </c>
      <c r="K2740" s="36">
        <f>D2740*VLOOKUP(L2740,Assumptions!$B$5:$C$11,2,FALSE)</f>
        <v>771.20634499999994</v>
      </c>
      <c r="L2740" s="39" t="s">
        <v>4889</v>
      </c>
      <c r="M2740" s="46">
        <f>DATE(YEAR(F2740),MONTH(F2740),1)</f>
        <v>44440</v>
      </c>
      <c r="N2740" s="47" t="str">
        <f>IF(B2740="",N2739,B2740)</f>
        <v>Evergreen Global Inc</v>
      </c>
    </row>
    <row r="2741" spans="1:14" ht="15.75" x14ac:dyDescent="0.5">
      <c r="A2741" s="7"/>
      <c r="B2741" s="26"/>
      <c r="C2741" s="26"/>
      <c r="D2741" s="12">
        <v>20647.349999999999</v>
      </c>
      <c r="E2741" s="13" t="s">
        <v>2540</v>
      </c>
      <c r="F2741" s="27">
        <v>44446</v>
      </c>
      <c r="G2741" s="27">
        <v>44412</v>
      </c>
      <c r="H2741" s="14">
        <v>1610891.97</v>
      </c>
      <c r="I2741" s="15">
        <v>35</v>
      </c>
      <c r="J2741" s="13" t="s">
        <v>328</v>
      </c>
      <c r="K2741" s="36">
        <f>D2741*VLOOKUP(L2741,Assumptions!$B$5:$C$11,2,FALSE)</f>
        <v>708.20410499999991</v>
      </c>
      <c r="L2741" s="39" t="s">
        <v>4889</v>
      </c>
      <c r="M2741" s="46">
        <f>DATE(YEAR(F2741),MONTH(F2741),1)</f>
        <v>44440</v>
      </c>
      <c r="N2741" s="47" t="str">
        <f>IF(B2741="",N2740,B2741)</f>
        <v>Evergreen Global Inc</v>
      </c>
    </row>
    <row r="2742" spans="1:14" ht="15.75" x14ac:dyDescent="0.5">
      <c r="A2742" s="7"/>
      <c r="B2742" s="26"/>
      <c r="C2742" s="26"/>
      <c r="D2742" s="12">
        <v>13594.26</v>
      </c>
      <c r="E2742" s="13" t="s">
        <v>2514</v>
      </c>
      <c r="F2742" s="27">
        <v>44446</v>
      </c>
      <c r="G2742" s="27">
        <v>44412</v>
      </c>
      <c r="H2742" s="14">
        <v>2094640.38</v>
      </c>
      <c r="I2742" s="15">
        <v>1</v>
      </c>
      <c r="J2742" s="13" t="s">
        <v>304</v>
      </c>
      <c r="K2742" s="36">
        <f>D2742*VLOOKUP(L2742,Assumptions!$B$5:$C$11,2,FALSE)</f>
        <v>466.28311799999994</v>
      </c>
      <c r="L2742" s="39" t="s">
        <v>4889</v>
      </c>
      <c r="M2742" s="46">
        <f>DATE(YEAR(F2742),MONTH(F2742),1)</f>
        <v>44440</v>
      </c>
      <c r="N2742" s="47" t="str">
        <f>IF(B2742="",N2741,B2742)</f>
        <v>Evergreen Global Inc</v>
      </c>
    </row>
    <row r="2743" spans="1:14" ht="15.75" x14ac:dyDescent="0.5">
      <c r="A2743" s="7"/>
      <c r="B2743" s="26"/>
      <c r="C2743" s="26"/>
      <c r="D2743" s="12">
        <v>17108.38</v>
      </c>
      <c r="E2743" s="13" t="s">
        <v>2513</v>
      </c>
      <c r="F2743" s="27">
        <v>44446</v>
      </c>
      <c r="G2743" s="27">
        <v>44412</v>
      </c>
      <c r="H2743" s="14">
        <v>1824611.06</v>
      </c>
      <c r="I2743" s="15">
        <v>54</v>
      </c>
      <c r="J2743" s="13" t="s">
        <v>305</v>
      </c>
      <c r="K2743" s="36">
        <f>D2743*VLOOKUP(L2743,Assumptions!$B$5:$C$11,2,FALSE)</f>
        <v>586.81743399999993</v>
      </c>
      <c r="L2743" s="39" t="s">
        <v>4889</v>
      </c>
      <c r="M2743" s="46">
        <f>DATE(YEAR(F2743),MONTH(F2743),1)</f>
        <v>44440</v>
      </c>
      <c r="N2743" s="47" t="str">
        <f>IF(B2743="",N2742,B2743)</f>
        <v>Evergreen Global Inc</v>
      </c>
    </row>
    <row r="2744" spans="1:14" ht="15.75" x14ac:dyDescent="0.5">
      <c r="A2744" s="7"/>
      <c r="B2744" s="26"/>
      <c r="C2744" s="26"/>
      <c r="D2744" s="12">
        <v>16309.94</v>
      </c>
      <c r="E2744" s="13" t="s">
        <v>2541</v>
      </c>
      <c r="F2744" s="27">
        <v>44446</v>
      </c>
      <c r="G2744" s="27">
        <v>44412</v>
      </c>
      <c r="H2744" s="14">
        <v>2209436.0499999998</v>
      </c>
      <c r="I2744" s="15">
        <v>1</v>
      </c>
      <c r="J2744" s="13" t="s">
        <v>330</v>
      </c>
      <c r="K2744" s="36">
        <f>D2744*VLOOKUP(L2744,Assumptions!$B$5:$C$11,2,FALSE)</f>
        <v>559.43094199999996</v>
      </c>
      <c r="L2744" s="39" t="s">
        <v>4889</v>
      </c>
      <c r="M2744" s="46">
        <f>DATE(YEAR(F2744),MONTH(F2744),1)</f>
        <v>44440</v>
      </c>
      <c r="N2744" s="47" t="str">
        <f>IF(B2744="",N2743,B2744)</f>
        <v>Evergreen Global Inc</v>
      </c>
    </row>
    <row r="2745" spans="1:14" ht="15.75" x14ac:dyDescent="0.5">
      <c r="A2745" s="7"/>
      <c r="B2745" s="26"/>
      <c r="C2745" s="26"/>
      <c r="D2745" s="12">
        <v>4394.4799999999996</v>
      </c>
      <c r="E2745" s="13" t="s">
        <v>2542</v>
      </c>
      <c r="F2745" s="27">
        <v>44489</v>
      </c>
      <c r="G2745" s="27">
        <v>44477</v>
      </c>
      <c r="H2745" s="14">
        <v>1884181.14</v>
      </c>
      <c r="I2745" s="15">
        <v>4</v>
      </c>
      <c r="J2745" s="13" t="s">
        <v>340</v>
      </c>
      <c r="K2745" s="36">
        <f>D2745*VLOOKUP(L2745,Assumptions!$B$5:$C$11,2,FALSE)</f>
        <v>150.73066399999996</v>
      </c>
      <c r="L2745" s="39" t="s">
        <v>4889</v>
      </c>
      <c r="M2745" s="46">
        <f>DATE(YEAR(F2745),MONTH(F2745),1)</f>
        <v>44470</v>
      </c>
      <c r="N2745" s="47" t="str">
        <f>IF(B2745="",N2744,B2745)</f>
        <v>Evergreen Global Inc</v>
      </c>
    </row>
    <row r="2746" spans="1:14" ht="15.75" x14ac:dyDescent="0.5">
      <c r="A2746" s="7"/>
      <c r="B2746" s="26"/>
      <c r="C2746" s="26"/>
      <c r="D2746" s="12">
        <v>6545.12</v>
      </c>
      <c r="E2746" s="13" t="s">
        <v>2543</v>
      </c>
      <c r="F2746" s="27">
        <v>44489</v>
      </c>
      <c r="G2746" s="27">
        <v>44477</v>
      </c>
      <c r="H2746" s="14">
        <v>1858187.95</v>
      </c>
      <c r="I2746" s="15">
        <v>44</v>
      </c>
      <c r="J2746" s="13" t="s">
        <v>322</v>
      </c>
      <c r="K2746" s="36">
        <f>D2746*VLOOKUP(L2746,Assumptions!$B$5:$C$11,2,FALSE)</f>
        <v>224.49761599999997</v>
      </c>
      <c r="L2746" s="39" t="s">
        <v>4889</v>
      </c>
      <c r="M2746" s="46">
        <f>DATE(YEAR(F2746),MONTH(F2746),1)</f>
        <v>44470</v>
      </c>
      <c r="N2746" s="47" t="str">
        <f>IF(B2746="",N2745,B2746)</f>
        <v>Evergreen Global Inc</v>
      </c>
    </row>
    <row r="2747" spans="1:14" ht="15.75" x14ac:dyDescent="0.5">
      <c r="A2747" s="7"/>
      <c r="B2747" s="26"/>
      <c r="C2747" s="26"/>
      <c r="D2747" s="12">
        <v>6176.96</v>
      </c>
      <c r="E2747" s="13" t="s">
        <v>2544</v>
      </c>
      <c r="F2747" s="27">
        <v>44502</v>
      </c>
      <c r="G2747" s="27">
        <v>44477</v>
      </c>
      <c r="H2747" s="14">
        <v>1866882.84</v>
      </c>
      <c r="I2747" s="15">
        <v>4</v>
      </c>
      <c r="J2747" s="13" t="s">
        <v>340</v>
      </c>
      <c r="K2747" s="36">
        <f>D2747*VLOOKUP(L2747,Assumptions!$B$5:$C$11,2,FALSE)</f>
        <v>211.86972799999998</v>
      </c>
      <c r="L2747" s="39" t="s">
        <v>4889</v>
      </c>
      <c r="M2747" s="46">
        <f>DATE(YEAR(F2747),MONTH(F2747),1)</f>
        <v>44501</v>
      </c>
      <c r="N2747" s="47" t="str">
        <f>IF(B2747="",N2746,B2747)</f>
        <v>Evergreen Global Inc</v>
      </c>
    </row>
    <row r="2748" spans="1:14" ht="15.75" x14ac:dyDescent="0.5">
      <c r="A2748" s="7"/>
      <c r="B2748" s="26"/>
      <c r="C2748" s="26"/>
      <c r="D2748" s="12">
        <v>6313.02</v>
      </c>
      <c r="E2748" s="13" t="s">
        <v>2545</v>
      </c>
      <c r="F2748" s="27">
        <v>44502</v>
      </c>
      <c r="G2748" s="27">
        <v>44477</v>
      </c>
      <c r="H2748" s="14">
        <v>2058959.33</v>
      </c>
      <c r="I2748" s="15">
        <v>64</v>
      </c>
      <c r="J2748" s="13" t="s">
        <v>322</v>
      </c>
      <c r="K2748" s="36">
        <f>D2748*VLOOKUP(L2748,Assumptions!$B$5:$C$11,2,FALSE)</f>
        <v>216.536586</v>
      </c>
      <c r="L2748" s="39" t="s">
        <v>4889</v>
      </c>
      <c r="M2748" s="46">
        <f>DATE(YEAR(F2748),MONTH(F2748),1)</f>
        <v>44501</v>
      </c>
      <c r="N2748" s="47" t="str">
        <f>IF(B2748="",N2747,B2748)</f>
        <v>Evergreen Global Inc</v>
      </c>
    </row>
    <row r="2749" spans="1:14" ht="15.75" x14ac:dyDescent="0.5">
      <c r="A2749" s="7"/>
      <c r="B2749" s="26"/>
      <c r="C2749" s="26"/>
      <c r="D2749" s="12">
        <v>2638.18</v>
      </c>
      <c r="E2749" s="13" t="s">
        <v>2546</v>
      </c>
      <c r="F2749" s="27">
        <v>44609</v>
      </c>
      <c r="G2749" s="27">
        <v>44571</v>
      </c>
      <c r="H2749" s="14">
        <v>1796428.32</v>
      </c>
      <c r="I2749" s="15">
        <v>2</v>
      </c>
      <c r="J2749" s="13" t="s">
        <v>340</v>
      </c>
      <c r="K2749" s="36">
        <f>D2749*VLOOKUP(L2749,Assumptions!$B$5:$C$11,2,FALSE)</f>
        <v>90.48957399999999</v>
      </c>
      <c r="L2749" s="39" t="s">
        <v>4889</v>
      </c>
      <c r="M2749" s="46">
        <f>DATE(YEAR(F2749),MONTH(F2749),1)</f>
        <v>44593</v>
      </c>
      <c r="N2749" s="47" t="str">
        <f>IF(B2749="",N2748,B2749)</f>
        <v>Evergreen Global Inc</v>
      </c>
    </row>
    <row r="2750" spans="1:14" ht="15.75" x14ac:dyDescent="0.5">
      <c r="A2750" s="7"/>
      <c r="B2750" s="26"/>
      <c r="C2750" s="26"/>
      <c r="D2750" s="12">
        <v>2485.39</v>
      </c>
      <c r="E2750" s="13" t="s">
        <v>2547</v>
      </c>
      <c r="F2750" s="27">
        <v>44609</v>
      </c>
      <c r="G2750" s="27">
        <v>44571</v>
      </c>
      <c r="H2750" s="14">
        <v>2026194.65</v>
      </c>
      <c r="I2750" s="15">
        <v>49</v>
      </c>
      <c r="J2750" s="13" t="s">
        <v>322</v>
      </c>
      <c r="K2750" s="36">
        <f>D2750*VLOOKUP(L2750,Assumptions!$B$5:$C$11,2,FALSE)</f>
        <v>85.248876999999993</v>
      </c>
      <c r="L2750" s="39" t="s">
        <v>4889</v>
      </c>
      <c r="M2750" s="46">
        <f>DATE(YEAR(F2750),MONTH(F2750),1)</f>
        <v>44593</v>
      </c>
      <c r="N2750" s="47" t="str">
        <f>IF(B2750="",N2749,B2750)</f>
        <v>Evergreen Global Inc</v>
      </c>
    </row>
    <row r="2751" spans="1:14" ht="15.75" x14ac:dyDescent="0.5">
      <c r="A2751" s="7"/>
      <c r="B2751" s="26"/>
      <c r="C2751" s="26"/>
      <c r="D2751" s="12">
        <v>62209.93</v>
      </c>
      <c r="E2751" s="13" t="s">
        <v>2548</v>
      </c>
      <c r="F2751" s="27">
        <v>44683</v>
      </c>
      <c r="G2751" s="27">
        <v>44574</v>
      </c>
      <c r="H2751" s="14">
        <v>2298610.08</v>
      </c>
      <c r="I2751" s="15">
        <v>17</v>
      </c>
      <c r="J2751" s="13" t="s">
        <v>307</v>
      </c>
      <c r="K2751" s="36">
        <f>D2751*VLOOKUP(L2751,Assumptions!$B$5:$C$11,2,FALSE)</f>
        <v>2133.8005989999997</v>
      </c>
      <c r="L2751" s="39" t="s">
        <v>4889</v>
      </c>
      <c r="M2751" s="46">
        <f>DATE(YEAR(F2751),MONTH(F2751),1)</f>
        <v>44682</v>
      </c>
      <c r="N2751" s="47" t="str">
        <f>IF(B2751="",N2750,B2751)</f>
        <v>Evergreen Global Inc</v>
      </c>
    </row>
    <row r="2752" spans="1:14" ht="15.75" x14ac:dyDescent="0.5">
      <c r="A2752" s="7"/>
      <c r="B2752" s="26"/>
      <c r="C2752" s="26"/>
      <c r="D2752" s="12">
        <v>57062.79</v>
      </c>
      <c r="E2752" s="13" t="s">
        <v>2549</v>
      </c>
      <c r="F2752" s="27">
        <v>44683</v>
      </c>
      <c r="G2752" s="27">
        <v>44574</v>
      </c>
      <c r="H2752" s="14">
        <v>1909828.37</v>
      </c>
      <c r="I2752" s="15">
        <v>27</v>
      </c>
      <c r="J2752" s="13" t="s">
        <v>301</v>
      </c>
      <c r="K2752" s="36">
        <f>D2752*VLOOKUP(L2752,Assumptions!$B$5:$C$11,2,FALSE)</f>
        <v>1957.2536969999999</v>
      </c>
      <c r="L2752" s="39" t="s">
        <v>4889</v>
      </c>
      <c r="M2752" s="46">
        <f>DATE(YEAR(F2752),MONTH(F2752),1)</f>
        <v>44682</v>
      </c>
      <c r="N2752" s="47" t="str">
        <f>IF(B2752="",N2751,B2752)</f>
        <v>Evergreen Global Inc</v>
      </c>
    </row>
    <row r="2753" spans="1:14" ht="15.75" x14ac:dyDescent="0.5">
      <c r="A2753" s="7"/>
      <c r="B2753" s="26"/>
      <c r="C2753" s="26"/>
      <c r="D2753" s="12">
        <v>57165.22</v>
      </c>
      <c r="E2753" s="13" t="s">
        <v>2550</v>
      </c>
      <c r="F2753" s="27">
        <v>44683</v>
      </c>
      <c r="G2753" s="27">
        <v>44574</v>
      </c>
      <c r="H2753" s="14">
        <v>2025717.07</v>
      </c>
      <c r="I2753" s="15">
        <v>27</v>
      </c>
      <c r="J2753" s="13" t="s">
        <v>333</v>
      </c>
      <c r="K2753" s="36">
        <f>D2753*VLOOKUP(L2753,Assumptions!$B$5:$C$11,2,FALSE)</f>
        <v>1960.7670459999999</v>
      </c>
      <c r="L2753" s="39" t="s">
        <v>4889</v>
      </c>
      <c r="M2753" s="46">
        <f>DATE(YEAR(F2753),MONTH(F2753),1)</f>
        <v>44682</v>
      </c>
      <c r="N2753" s="47" t="str">
        <f>IF(B2753="",N2752,B2753)</f>
        <v>Evergreen Global Inc</v>
      </c>
    </row>
    <row r="2754" spans="1:14" ht="15.75" x14ac:dyDescent="0.5">
      <c r="A2754" s="7"/>
      <c r="B2754" s="26"/>
      <c r="C2754" s="26"/>
      <c r="D2754" s="12">
        <v>43099.43</v>
      </c>
      <c r="E2754" s="13" t="s">
        <v>2551</v>
      </c>
      <c r="F2754" s="27">
        <v>44683</v>
      </c>
      <c r="G2754" s="27">
        <v>44574</v>
      </c>
      <c r="H2754" s="14">
        <v>1966478.24</v>
      </c>
      <c r="I2754" s="15">
        <v>27</v>
      </c>
      <c r="J2754" s="13" t="s">
        <v>328</v>
      </c>
      <c r="K2754" s="36">
        <f>D2754*VLOOKUP(L2754,Assumptions!$B$5:$C$11,2,FALSE)</f>
        <v>1478.3104489999998</v>
      </c>
      <c r="L2754" s="39" t="s">
        <v>4889</v>
      </c>
      <c r="M2754" s="46">
        <f>DATE(YEAR(F2754),MONTH(F2754),1)</f>
        <v>44682</v>
      </c>
      <c r="N2754" s="47" t="str">
        <f>IF(B2754="",N2753,B2754)</f>
        <v>Evergreen Global Inc</v>
      </c>
    </row>
    <row r="2755" spans="1:14" ht="15.75" x14ac:dyDescent="0.5">
      <c r="A2755" s="7"/>
      <c r="B2755" s="26"/>
      <c r="C2755" s="26"/>
      <c r="D2755" s="12">
        <v>65470.18</v>
      </c>
      <c r="E2755" s="13" t="s">
        <v>2552</v>
      </c>
      <c r="F2755" s="27">
        <v>44683</v>
      </c>
      <c r="G2755" s="27">
        <v>44574</v>
      </c>
      <c r="H2755" s="14">
        <v>2082728.67</v>
      </c>
      <c r="I2755" s="15">
        <v>27</v>
      </c>
      <c r="J2755" s="13" t="s">
        <v>334</v>
      </c>
      <c r="K2755" s="36">
        <f>D2755*VLOOKUP(L2755,Assumptions!$B$5:$C$11,2,FALSE)</f>
        <v>2245.6271739999997</v>
      </c>
      <c r="L2755" s="39" t="s">
        <v>4889</v>
      </c>
      <c r="M2755" s="46">
        <f>DATE(YEAR(F2755),MONTH(F2755),1)</f>
        <v>44682</v>
      </c>
      <c r="N2755" s="47" t="str">
        <f>IF(B2755="",N2754,B2755)</f>
        <v>Evergreen Global Inc</v>
      </c>
    </row>
    <row r="2756" spans="1:14" ht="15.75" x14ac:dyDescent="0.5">
      <c r="A2756" s="7"/>
      <c r="B2756" s="26"/>
      <c r="C2756" s="26"/>
      <c r="D2756" s="12">
        <v>72093.33</v>
      </c>
      <c r="E2756" s="13" t="s">
        <v>2553</v>
      </c>
      <c r="F2756" s="27">
        <v>44683</v>
      </c>
      <c r="G2756" s="27">
        <v>44574</v>
      </c>
      <c r="H2756" s="14">
        <v>1765806.43</v>
      </c>
      <c r="I2756" s="15">
        <v>27</v>
      </c>
      <c r="J2756" s="13" t="s">
        <v>335</v>
      </c>
      <c r="K2756" s="36">
        <f>D2756*VLOOKUP(L2756,Assumptions!$B$5:$C$11,2,FALSE)</f>
        <v>2472.8012189999999</v>
      </c>
      <c r="L2756" s="39" t="s">
        <v>4889</v>
      </c>
      <c r="M2756" s="46">
        <f>DATE(YEAR(F2756),MONTH(F2756),1)</f>
        <v>44682</v>
      </c>
      <c r="N2756" s="47" t="str">
        <f>IF(B2756="",N2755,B2756)</f>
        <v>Evergreen Global Inc</v>
      </c>
    </row>
    <row r="2757" spans="1:14" ht="15.75" x14ac:dyDescent="0.5">
      <c r="A2757" s="7"/>
      <c r="B2757" s="26"/>
      <c r="C2757" s="26"/>
      <c r="D2757" s="12">
        <v>69247.710000000006</v>
      </c>
      <c r="E2757" s="13" t="s">
        <v>2554</v>
      </c>
      <c r="F2757" s="27">
        <v>44683</v>
      </c>
      <c r="G2757" s="27">
        <v>44574</v>
      </c>
      <c r="H2757" s="14">
        <v>2345661.15</v>
      </c>
      <c r="I2757" s="15">
        <v>27</v>
      </c>
      <c r="J2757" s="13" t="s">
        <v>336</v>
      </c>
      <c r="K2757" s="36">
        <f>D2757*VLOOKUP(L2757,Assumptions!$B$5:$C$11,2,FALSE)</f>
        <v>2375.196453</v>
      </c>
      <c r="L2757" s="39" t="s">
        <v>4889</v>
      </c>
      <c r="M2757" s="46">
        <f>DATE(YEAR(F2757),MONTH(F2757),1)</f>
        <v>44682</v>
      </c>
      <c r="N2757" s="47" t="str">
        <f>IF(B2757="",N2756,B2757)</f>
        <v>Evergreen Global Inc</v>
      </c>
    </row>
    <row r="2758" spans="1:14" ht="15.75" x14ac:dyDescent="0.5">
      <c r="A2758" s="7"/>
      <c r="B2758" s="26"/>
      <c r="C2758" s="26"/>
      <c r="D2758" s="12">
        <v>59556.08</v>
      </c>
      <c r="E2758" s="13" t="s">
        <v>2555</v>
      </c>
      <c r="F2758" s="27">
        <v>44683</v>
      </c>
      <c r="G2758" s="27">
        <v>44574</v>
      </c>
      <c r="H2758" s="14">
        <v>1517297.64</v>
      </c>
      <c r="I2758" s="15">
        <v>27</v>
      </c>
      <c r="J2758" s="13" t="s">
        <v>322</v>
      </c>
      <c r="K2758" s="36">
        <f>D2758*VLOOKUP(L2758,Assumptions!$B$5:$C$11,2,FALSE)</f>
        <v>2042.7735439999999</v>
      </c>
      <c r="L2758" s="39" t="s">
        <v>4889</v>
      </c>
      <c r="M2758" s="46">
        <f>DATE(YEAR(F2758),MONTH(F2758),1)</f>
        <v>44682</v>
      </c>
      <c r="N2758" s="47" t="str">
        <f>IF(B2758="",N2757,B2758)</f>
        <v>Evergreen Global Inc</v>
      </c>
    </row>
    <row r="2759" spans="1:14" ht="15.75" x14ac:dyDescent="0.5">
      <c r="A2759" s="7"/>
      <c r="B2759" s="26"/>
      <c r="C2759" s="26"/>
      <c r="D2759" s="12">
        <v>44578.26</v>
      </c>
      <c r="E2759" s="13" t="s">
        <v>2556</v>
      </c>
      <c r="F2759" s="27">
        <v>44683</v>
      </c>
      <c r="G2759" s="27">
        <v>44574</v>
      </c>
      <c r="H2759" s="14">
        <v>1423101.07</v>
      </c>
      <c r="I2759" s="15">
        <v>27</v>
      </c>
      <c r="J2759" s="13" t="s">
        <v>319</v>
      </c>
      <c r="K2759" s="36">
        <f>D2759*VLOOKUP(L2759,Assumptions!$B$5:$C$11,2,FALSE)</f>
        <v>1529.034318</v>
      </c>
      <c r="L2759" s="39" t="s">
        <v>4889</v>
      </c>
      <c r="M2759" s="46">
        <f>DATE(YEAR(F2759),MONTH(F2759),1)</f>
        <v>44682</v>
      </c>
      <c r="N2759" s="47" t="str">
        <f>IF(B2759="",N2758,B2759)</f>
        <v>Evergreen Global Inc</v>
      </c>
    </row>
    <row r="2760" spans="1:14" ht="15.75" x14ac:dyDescent="0.5">
      <c r="A2760" s="7"/>
      <c r="B2760" s="26"/>
      <c r="C2760" s="26"/>
      <c r="D2760" s="12">
        <v>31797.85</v>
      </c>
      <c r="E2760" s="13" t="s">
        <v>2557</v>
      </c>
      <c r="F2760" s="27">
        <v>44811</v>
      </c>
      <c r="G2760" s="27">
        <v>44575</v>
      </c>
      <c r="H2760" s="14">
        <v>1852380.05</v>
      </c>
      <c r="I2760" s="15">
        <v>4</v>
      </c>
      <c r="J2760" s="13" t="s">
        <v>327</v>
      </c>
      <c r="K2760" s="36">
        <f>D2760*VLOOKUP(L2760,Assumptions!$B$5:$C$11,2,FALSE)</f>
        <v>1090.6662549999999</v>
      </c>
      <c r="L2760" s="39" t="s">
        <v>4889</v>
      </c>
      <c r="M2760" s="46">
        <f>DATE(YEAR(F2760),MONTH(F2760),1)</f>
        <v>44805</v>
      </c>
      <c r="N2760" s="47" t="str">
        <f>IF(B2760="",N2759,B2760)</f>
        <v>Evergreen Global Inc</v>
      </c>
    </row>
    <row r="2761" spans="1:14" ht="15.75" x14ac:dyDescent="0.5">
      <c r="A2761" s="7"/>
      <c r="B2761" s="26"/>
      <c r="C2761" s="26"/>
      <c r="D2761" s="12">
        <v>24656.28</v>
      </c>
      <c r="E2761" s="13" t="s">
        <v>2558</v>
      </c>
      <c r="F2761" s="27">
        <v>44811</v>
      </c>
      <c r="G2761" s="27">
        <v>44575</v>
      </c>
      <c r="H2761" s="14">
        <v>1420109.83</v>
      </c>
      <c r="I2761" s="15">
        <v>1</v>
      </c>
      <c r="J2761" s="13" t="s">
        <v>300</v>
      </c>
      <c r="K2761" s="36">
        <f>D2761*VLOOKUP(L2761,Assumptions!$B$5:$C$11,2,FALSE)</f>
        <v>845.71040399999993</v>
      </c>
      <c r="L2761" s="39" t="s">
        <v>4889</v>
      </c>
      <c r="M2761" s="46">
        <f>DATE(YEAR(F2761),MONTH(F2761),1)</f>
        <v>44805</v>
      </c>
      <c r="N2761" s="47" t="str">
        <f>IF(B2761="",N2760,B2761)</f>
        <v>Evergreen Global Inc</v>
      </c>
    </row>
    <row r="2762" spans="1:14" ht="15.75" x14ac:dyDescent="0.5">
      <c r="A2762" s="7"/>
      <c r="B2762" s="26"/>
      <c r="C2762" s="26"/>
      <c r="D2762" s="12">
        <v>25183.279999999999</v>
      </c>
      <c r="E2762" s="13" t="s">
        <v>2559</v>
      </c>
      <c r="F2762" s="27">
        <v>44811</v>
      </c>
      <c r="G2762" s="27">
        <v>44575</v>
      </c>
      <c r="H2762" s="14">
        <v>1707806.55</v>
      </c>
      <c r="I2762" s="15">
        <v>62</v>
      </c>
      <c r="J2762" s="13" t="s">
        <v>328</v>
      </c>
      <c r="K2762" s="36">
        <f>D2762*VLOOKUP(L2762,Assumptions!$B$5:$C$11,2,FALSE)</f>
        <v>863.78650399999992</v>
      </c>
      <c r="L2762" s="39" t="s">
        <v>4889</v>
      </c>
      <c r="M2762" s="46">
        <f>DATE(YEAR(F2762),MONTH(F2762),1)</f>
        <v>44805</v>
      </c>
      <c r="N2762" s="47" t="str">
        <f>IF(B2762="",N2761,B2762)</f>
        <v>Evergreen Global Inc</v>
      </c>
    </row>
    <row r="2763" spans="1:14" ht="15.75" x14ac:dyDescent="0.5">
      <c r="A2763" s="7"/>
      <c r="B2763" s="26"/>
      <c r="C2763" s="26"/>
      <c r="D2763" s="12">
        <v>33621.21</v>
      </c>
      <c r="E2763" s="13" t="s">
        <v>2560</v>
      </c>
      <c r="F2763" s="27">
        <v>44811</v>
      </c>
      <c r="G2763" s="27">
        <v>44575</v>
      </c>
      <c r="H2763" s="14">
        <v>2157894.9300000002</v>
      </c>
      <c r="I2763" s="15">
        <v>62</v>
      </c>
      <c r="J2763" s="13" t="s">
        <v>322</v>
      </c>
      <c r="K2763" s="36">
        <f>D2763*VLOOKUP(L2763,Assumptions!$B$5:$C$11,2,FALSE)</f>
        <v>1153.2075029999999</v>
      </c>
      <c r="L2763" s="39" t="s">
        <v>4889</v>
      </c>
      <c r="M2763" s="46">
        <f>DATE(YEAR(F2763),MONTH(F2763),1)</f>
        <v>44805</v>
      </c>
      <c r="N2763" s="47" t="str">
        <f>IF(B2763="",N2762,B2763)</f>
        <v>Evergreen Global Inc</v>
      </c>
    </row>
    <row r="2764" spans="1:14" ht="15.75" x14ac:dyDescent="0.5">
      <c r="A2764" s="7"/>
      <c r="B2764" s="26"/>
      <c r="C2764" s="26"/>
      <c r="D2764" s="12">
        <v>24002.27</v>
      </c>
      <c r="E2764" s="13" t="s">
        <v>2561</v>
      </c>
      <c r="F2764" s="27">
        <v>44811</v>
      </c>
      <c r="G2764" s="27">
        <v>44575</v>
      </c>
      <c r="H2764" s="14">
        <v>2251243.84</v>
      </c>
      <c r="I2764" s="15">
        <v>52</v>
      </c>
      <c r="J2764" s="13" t="s">
        <v>305</v>
      </c>
      <c r="K2764" s="36">
        <f>D2764*VLOOKUP(L2764,Assumptions!$B$5:$C$11,2,FALSE)</f>
        <v>823.27786099999992</v>
      </c>
      <c r="L2764" s="39" t="s">
        <v>4889</v>
      </c>
      <c r="M2764" s="46">
        <f>DATE(YEAR(F2764),MONTH(F2764),1)</f>
        <v>44805</v>
      </c>
      <c r="N2764" s="47" t="str">
        <f>IF(B2764="",N2763,B2764)</f>
        <v>Evergreen Global Inc</v>
      </c>
    </row>
    <row r="2765" spans="1:14" ht="15.75" x14ac:dyDescent="0.5">
      <c r="A2765" s="7"/>
      <c r="B2765" s="26"/>
      <c r="C2765" s="26"/>
      <c r="D2765" s="12">
        <v>24181.96</v>
      </c>
      <c r="E2765" s="13" t="s">
        <v>2562</v>
      </c>
      <c r="F2765" s="27">
        <v>44811</v>
      </c>
      <c r="G2765" s="27">
        <v>44575</v>
      </c>
      <c r="H2765" s="14">
        <v>1669421.12</v>
      </c>
      <c r="I2765" s="15">
        <v>1</v>
      </c>
      <c r="J2765" s="13" t="s">
        <v>304</v>
      </c>
      <c r="K2765" s="36">
        <f>D2765*VLOOKUP(L2765,Assumptions!$B$5:$C$11,2,FALSE)</f>
        <v>829.44122799999991</v>
      </c>
      <c r="L2765" s="39" t="s">
        <v>4889</v>
      </c>
      <c r="M2765" s="46">
        <f>DATE(YEAR(F2765),MONTH(F2765),1)</f>
        <v>44805</v>
      </c>
      <c r="N2765" s="47" t="str">
        <f>IF(B2765="",N2764,B2765)</f>
        <v>Evergreen Global Inc</v>
      </c>
    </row>
    <row r="2766" spans="1:14" ht="15.75" x14ac:dyDescent="0.5">
      <c r="A2766" s="7"/>
      <c r="B2766" s="26"/>
      <c r="C2766" s="26"/>
      <c r="D2766" s="12">
        <v>6580.19</v>
      </c>
      <c r="E2766" s="13" t="s">
        <v>2558</v>
      </c>
      <c r="F2766" s="27">
        <v>44811</v>
      </c>
      <c r="G2766" s="27">
        <v>44575</v>
      </c>
      <c r="H2766" s="14">
        <v>1981858.32</v>
      </c>
      <c r="I2766" s="15">
        <v>1</v>
      </c>
      <c r="J2766" s="13" t="s">
        <v>300</v>
      </c>
      <c r="K2766" s="36">
        <f>D2766*VLOOKUP(L2766,Assumptions!$B$5:$C$11,2,FALSE)</f>
        <v>225.70051699999996</v>
      </c>
      <c r="L2766" s="39" t="s">
        <v>4889</v>
      </c>
      <c r="M2766" s="46">
        <f>DATE(YEAR(F2766),MONTH(F2766),1)</f>
        <v>44805</v>
      </c>
      <c r="N2766" s="47" t="str">
        <f>IF(B2766="",N2765,B2766)</f>
        <v>Evergreen Global Inc</v>
      </c>
    </row>
    <row r="2767" spans="1:14" ht="15.75" x14ac:dyDescent="0.5">
      <c r="A2767" s="7"/>
      <c r="B2767" s="26"/>
      <c r="C2767" s="26"/>
      <c r="D2767" s="12">
        <v>50377.2</v>
      </c>
      <c r="E2767" s="13" t="s">
        <v>2563</v>
      </c>
      <c r="F2767" s="27">
        <v>44719</v>
      </c>
      <c r="G2767" s="27">
        <v>44575</v>
      </c>
      <c r="H2767" s="14">
        <v>1945011.19</v>
      </c>
      <c r="I2767" s="15">
        <v>15</v>
      </c>
      <c r="J2767" s="13" t="s">
        <v>330</v>
      </c>
      <c r="K2767" s="36">
        <f>D2767*VLOOKUP(L2767,Assumptions!$B$5:$C$11,2,FALSE)</f>
        <v>1727.9379599999997</v>
      </c>
      <c r="L2767" s="39" t="s">
        <v>4889</v>
      </c>
      <c r="M2767" s="46">
        <f>DATE(YEAR(F2767),MONTH(F2767),1)</f>
        <v>44713</v>
      </c>
      <c r="N2767" s="47" t="str">
        <f>IF(B2767="",N2766,B2767)</f>
        <v>Evergreen Global Inc</v>
      </c>
    </row>
    <row r="2768" spans="1:14" ht="15.75" x14ac:dyDescent="0.5">
      <c r="A2768" s="7"/>
      <c r="B2768" s="26"/>
      <c r="C2768" s="26"/>
      <c r="D2768" s="12">
        <v>55894.52</v>
      </c>
      <c r="E2768" s="13" t="s">
        <v>2564</v>
      </c>
      <c r="F2768" s="27">
        <v>44719</v>
      </c>
      <c r="G2768" s="27">
        <v>44575</v>
      </c>
      <c r="H2768" s="14">
        <v>1821132.68</v>
      </c>
      <c r="I2768" s="15">
        <v>1</v>
      </c>
      <c r="J2768" s="13" t="s">
        <v>304</v>
      </c>
      <c r="K2768" s="36">
        <f>D2768*VLOOKUP(L2768,Assumptions!$B$5:$C$11,2,FALSE)</f>
        <v>1917.1820359999997</v>
      </c>
      <c r="L2768" s="39" t="s">
        <v>4889</v>
      </c>
      <c r="M2768" s="46">
        <f>DATE(YEAR(F2768),MONTH(F2768),1)</f>
        <v>44713</v>
      </c>
      <c r="N2768" s="47" t="str">
        <f>IF(B2768="",N2767,B2768)</f>
        <v>Evergreen Global Inc</v>
      </c>
    </row>
    <row r="2769" spans="1:14" ht="15.75" x14ac:dyDescent="0.5">
      <c r="A2769" s="7"/>
      <c r="B2769" s="26"/>
      <c r="C2769" s="26"/>
      <c r="D2769" s="12">
        <v>44033.66</v>
      </c>
      <c r="E2769" s="13" t="s">
        <v>2565</v>
      </c>
      <c r="F2769" s="27">
        <v>44719</v>
      </c>
      <c r="G2769" s="27">
        <v>44575</v>
      </c>
      <c r="H2769" s="14">
        <v>1490316.54</v>
      </c>
      <c r="I2769" s="15">
        <v>334</v>
      </c>
      <c r="J2769" s="13" t="s">
        <v>305</v>
      </c>
      <c r="K2769" s="36">
        <f>D2769*VLOOKUP(L2769,Assumptions!$B$5:$C$11,2,FALSE)</f>
        <v>1510.354538</v>
      </c>
      <c r="L2769" s="39" t="s">
        <v>4889</v>
      </c>
      <c r="M2769" s="46">
        <f>DATE(YEAR(F2769),MONTH(F2769),1)</f>
        <v>44713</v>
      </c>
      <c r="N2769" s="47" t="str">
        <f>IF(B2769="",N2768,B2769)</f>
        <v>Evergreen Global Inc</v>
      </c>
    </row>
    <row r="2770" spans="1:14" ht="15.75" x14ac:dyDescent="0.5">
      <c r="A2770" s="7"/>
      <c r="B2770" s="26"/>
      <c r="C2770" s="26"/>
      <c r="D2770" s="12">
        <v>47951.61</v>
      </c>
      <c r="E2770" s="13" t="s">
        <v>2566</v>
      </c>
      <c r="F2770" s="27">
        <v>44719</v>
      </c>
      <c r="G2770" s="27">
        <v>44575</v>
      </c>
      <c r="H2770" s="14">
        <v>1490462.41</v>
      </c>
      <c r="I2770" s="15">
        <v>335</v>
      </c>
      <c r="J2770" s="13" t="s">
        <v>322</v>
      </c>
      <c r="K2770" s="36">
        <f>D2770*VLOOKUP(L2770,Assumptions!$B$5:$C$11,2,FALSE)</f>
        <v>1644.7402229999998</v>
      </c>
      <c r="L2770" s="39" t="s">
        <v>4889</v>
      </c>
      <c r="M2770" s="46">
        <f>DATE(YEAR(F2770),MONTH(F2770),1)</f>
        <v>44713</v>
      </c>
      <c r="N2770" s="47" t="str">
        <f>IF(B2770="",N2769,B2770)</f>
        <v>Evergreen Global Inc</v>
      </c>
    </row>
    <row r="2771" spans="1:14" ht="15.75" x14ac:dyDescent="0.5">
      <c r="A2771" s="7"/>
      <c r="B2771" s="26"/>
      <c r="C2771" s="26"/>
      <c r="D2771" s="12">
        <v>48354.32</v>
      </c>
      <c r="E2771" s="13" t="s">
        <v>2567</v>
      </c>
      <c r="F2771" s="27">
        <v>44719</v>
      </c>
      <c r="G2771" s="27">
        <v>44575</v>
      </c>
      <c r="H2771" s="14">
        <v>2002085.73</v>
      </c>
      <c r="I2771" s="15">
        <v>335</v>
      </c>
      <c r="J2771" s="13" t="s">
        <v>328</v>
      </c>
      <c r="K2771" s="36">
        <f>D2771*VLOOKUP(L2771,Assumptions!$B$5:$C$11,2,FALSE)</f>
        <v>1658.5531759999999</v>
      </c>
      <c r="L2771" s="39" t="s">
        <v>4889</v>
      </c>
      <c r="M2771" s="46">
        <f>DATE(YEAR(F2771),MONTH(F2771),1)</f>
        <v>44713</v>
      </c>
      <c r="N2771" s="47" t="str">
        <f>IF(B2771="",N2770,B2771)</f>
        <v>Evergreen Global Inc</v>
      </c>
    </row>
    <row r="2772" spans="1:14" ht="15.75" x14ac:dyDescent="0.5">
      <c r="A2772" s="7"/>
      <c r="B2772" s="26"/>
      <c r="C2772" s="26"/>
      <c r="D2772" s="12">
        <v>61047.55</v>
      </c>
      <c r="E2772" s="13" t="s">
        <v>2568</v>
      </c>
      <c r="F2772" s="27">
        <v>44719</v>
      </c>
      <c r="G2772" s="27">
        <v>44575</v>
      </c>
      <c r="H2772" s="14">
        <v>1966143.36</v>
      </c>
      <c r="I2772" s="15">
        <v>1</v>
      </c>
      <c r="J2772" s="13" t="s">
        <v>318</v>
      </c>
      <c r="K2772" s="36">
        <f>D2772*VLOOKUP(L2772,Assumptions!$B$5:$C$11,2,FALSE)</f>
        <v>2093.930965</v>
      </c>
      <c r="L2772" s="39" t="s">
        <v>4889</v>
      </c>
      <c r="M2772" s="46">
        <f>DATE(YEAR(F2772),MONTH(F2772),1)</f>
        <v>44713</v>
      </c>
      <c r="N2772" s="47" t="str">
        <f>IF(B2772="",N2771,B2772)</f>
        <v>Evergreen Global Inc</v>
      </c>
    </row>
    <row r="2773" spans="1:14" ht="15.75" x14ac:dyDescent="0.5">
      <c r="A2773" s="7"/>
      <c r="B2773" s="26"/>
      <c r="C2773" s="26"/>
      <c r="D2773" s="12">
        <v>41957.8</v>
      </c>
      <c r="E2773" s="13" t="s">
        <v>2569</v>
      </c>
      <c r="F2773" s="27">
        <v>44719</v>
      </c>
      <c r="G2773" s="27">
        <v>44575</v>
      </c>
      <c r="H2773" s="14">
        <v>1492235.37</v>
      </c>
      <c r="I2773" s="15">
        <v>1</v>
      </c>
      <c r="J2773" s="13" t="s">
        <v>309</v>
      </c>
      <c r="K2773" s="36">
        <f>D2773*VLOOKUP(L2773,Assumptions!$B$5:$C$11,2,FALSE)</f>
        <v>1439.15254</v>
      </c>
      <c r="L2773" s="39" t="s">
        <v>4889</v>
      </c>
      <c r="M2773" s="46">
        <f>DATE(YEAR(F2773),MONTH(F2773),1)</f>
        <v>44713</v>
      </c>
      <c r="N2773" s="47" t="str">
        <f>IF(B2773="",N2772,B2773)</f>
        <v>Evergreen Global Inc</v>
      </c>
    </row>
    <row r="2774" spans="1:14" ht="15.75" x14ac:dyDescent="0.5">
      <c r="A2774" s="7"/>
      <c r="B2774" s="26"/>
      <c r="C2774" s="26"/>
      <c r="D2774" s="12">
        <v>43781.87</v>
      </c>
      <c r="E2774" s="13" t="s">
        <v>2570</v>
      </c>
      <c r="F2774" s="27">
        <v>44719</v>
      </c>
      <c r="G2774" s="27">
        <v>44575</v>
      </c>
      <c r="H2774" s="14">
        <v>2264764.46</v>
      </c>
      <c r="I2774" s="15">
        <v>3</v>
      </c>
      <c r="J2774" s="13" t="s">
        <v>327</v>
      </c>
      <c r="K2774" s="36">
        <f>D2774*VLOOKUP(L2774,Assumptions!$B$5:$C$11,2,FALSE)</f>
        <v>1501.7181410000001</v>
      </c>
      <c r="L2774" s="39" t="s">
        <v>4889</v>
      </c>
      <c r="M2774" s="46">
        <f>DATE(YEAR(F2774),MONTH(F2774),1)</f>
        <v>44713</v>
      </c>
      <c r="N2774" s="47" t="str">
        <f>IF(B2774="",N2773,B2774)</f>
        <v>Evergreen Global Inc</v>
      </c>
    </row>
    <row r="2775" spans="1:14" ht="15.75" x14ac:dyDescent="0.5">
      <c r="A2775" s="7"/>
      <c r="B2775" s="26"/>
      <c r="C2775" s="26"/>
      <c r="D2775" s="12">
        <v>45103.24</v>
      </c>
      <c r="E2775" s="13" t="s">
        <v>2568</v>
      </c>
      <c r="F2775" s="27">
        <v>44719</v>
      </c>
      <c r="G2775" s="27">
        <v>44575</v>
      </c>
      <c r="H2775" s="14">
        <v>2336768.2999999998</v>
      </c>
      <c r="I2775" s="15">
        <v>1</v>
      </c>
      <c r="J2775" s="13" t="s">
        <v>318</v>
      </c>
      <c r="K2775" s="36">
        <f>D2775*VLOOKUP(L2775,Assumptions!$B$5:$C$11,2,FALSE)</f>
        <v>1547.0411319999998</v>
      </c>
      <c r="L2775" s="39" t="s">
        <v>4889</v>
      </c>
      <c r="M2775" s="46">
        <f>DATE(YEAR(F2775),MONTH(F2775),1)</f>
        <v>44713</v>
      </c>
      <c r="N2775" s="47" t="str">
        <f>IF(B2775="",N2774,B2775)</f>
        <v>Evergreen Global Inc</v>
      </c>
    </row>
    <row r="2776" spans="1:14" ht="15.75" x14ac:dyDescent="0.5">
      <c r="A2776" s="7"/>
      <c r="B2776" s="26"/>
      <c r="C2776" s="26"/>
      <c r="D2776" s="12">
        <v>63217.1</v>
      </c>
      <c r="E2776" s="13" t="s">
        <v>2571</v>
      </c>
      <c r="F2776" s="27">
        <v>44719</v>
      </c>
      <c r="G2776" s="27">
        <v>44575</v>
      </c>
      <c r="H2776" s="14">
        <v>1624846.04</v>
      </c>
      <c r="I2776" s="15">
        <v>1</v>
      </c>
      <c r="J2776" s="13" t="s">
        <v>312</v>
      </c>
      <c r="K2776" s="36">
        <f>D2776*VLOOKUP(L2776,Assumptions!$B$5:$C$11,2,FALSE)</f>
        <v>2168.3465299999998</v>
      </c>
      <c r="L2776" s="39" t="s">
        <v>4889</v>
      </c>
      <c r="M2776" s="46">
        <f>DATE(YEAR(F2776),MONTH(F2776),1)</f>
        <v>44713</v>
      </c>
      <c r="N2776" s="47" t="str">
        <f>IF(B2776="",N2775,B2776)</f>
        <v>Evergreen Global Inc</v>
      </c>
    </row>
    <row r="2777" spans="1:14" ht="15.75" x14ac:dyDescent="0.5">
      <c r="A2777" s="7"/>
      <c r="B2777" s="26"/>
      <c r="C2777" s="26"/>
      <c r="D2777" s="12">
        <v>64124.88</v>
      </c>
      <c r="E2777" s="13" t="s">
        <v>2572</v>
      </c>
      <c r="F2777" s="27">
        <v>44719</v>
      </c>
      <c r="G2777" s="27">
        <v>44575</v>
      </c>
      <c r="H2777" s="14">
        <v>1972390.25</v>
      </c>
      <c r="I2777" s="15">
        <v>1</v>
      </c>
      <c r="J2777" s="13" t="s">
        <v>310</v>
      </c>
      <c r="K2777" s="36">
        <f>D2777*VLOOKUP(L2777,Assumptions!$B$5:$C$11,2,FALSE)</f>
        <v>2199.4833839999997</v>
      </c>
      <c r="L2777" s="39" t="s">
        <v>4889</v>
      </c>
      <c r="M2777" s="46">
        <f>DATE(YEAR(F2777),MONTH(F2777),1)</f>
        <v>44713</v>
      </c>
      <c r="N2777" s="47" t="str">
        <f>IF(B2777="",N2776,B2777)</f>
        <v>Evergreen Global Inc</v>
      </c>
    </row>
    <row r="2778" spans="1:14" ht="15.75" x14ac:dyDescent="0.5">
      <c r="A2778" s="7"/>
      <c r="B2778" s="26"/>
      <c r="C2778" s="26"/>
      <c r="D2778" s="12">
        <v>36781.96</v>
      </c>
      <c r="E2778" s="13" t="s">
        <v>2563</v>
      </c>
      <c r="F2778" s="27">
        <v>44733</v>
      </c>
      <c r="G2778" s="27">
        <v>44579</v>
      </c>
      <c r="H2778" s="14">
        <v>2173776.9700000002</v>
      </c>
      <c r="I2778" s="15">
        <v>4</v>
      </c>
      <c r="J2778" s="13" t="s">
        <v>330</v>
      </c>
      <c r="K2778" s="36">
        <f>D2778*VLOOKUP(L2778,Assumptions!$B$5:$C$11,2,FALSE)</f>
        <v>1261.621228</v>
      </c>
      <c r="L2778" s="39" t="s">
        <v>4889</v>
      </c>
      <c r="M2778" s="46">
        <f>DATE(YEAR(F2778),MONTH(F2778),1)</f>
        <v>44713</v>
      </c>
      <c r="N2778" s="47" t="str">
        <f>IF(B2778="",N2777,B2778)</f>
        <v>Evergreen Global Inc</v>
      </c>
    </row>
    <row r="2779" spans="1:14" ht="15.75" x14ac:dyDescent="0.5">
      <c r="A2779" s="7"/>
      <c r="B2779" s="26"/>
      <c r="C2779" s="26"/>
      <c r="D2779" s="12">
        <v>23711.9</v>
      </c>
      <c r="E2779" s="13" t="s">
        <v>2564</v>
      </c>
      <c r="F2779" s="27">
        <v>44733</v>
      </c>
      <c r="G2779" s="27">
        <v>44579</v>
      </c>
      <c r="H2779" s="14">
        <v>2378043.09</v>
      </c>
      <c r="I2779" s="15">
        <v>1</v>
      </c>
      <c r="J2779" s="13" t="s">
        <v>304</v>
      </c>
      <c r="K2779" s="36">
        <f>D2779*VLOOKUP(L2779,Assumptions!$B$5:$C$11,2,FALSE)</f>
        <v>813.31817000000001</v>
      </c>
      <c r="L2779" s="39" t="s">
        <v>4889</v>
      </c>
      <c r="M2779" s="46">
        <f>DATE(YEAR(F2779),MONTH(F2779),1)</f>
        <v>44713</v>
      </c>
      <c r="N2779" s="47" t="str">
        <f>IF(B2779="",N2778,B2779)</f>
        <v>Evergreen Global Inc</v>
      </c>
    </row>
    <row r="2780" spans="1:14" ht="15.75" x14ac:dyDescent="0.5">
      <c r="A2780" s="7"/>
      <c r="B2780" s="26"/>
      <c r="C2780" s="26"/>
      <c r="D2780" s="12">
        <v>26147.05</v>
      </c>
      <c r="E2780" s="13" t="s">
        <v>2565</v>
      </c>
      <c r="F2780" s="27">
        <v>44733</v>
      </c>
      <c r="G2780" s="27">
        <v>44579</v>
      </c>
      <c r="H2780" s="14">
        <v>1756143.18</v>
      </c>
      <c r="I2780" s="15">
        <v>179</v>
      </c>
      <c r="J2780" s="13" t="s">
        <v>305</v>
      </c>
      <c r="K2780" s="36">
        <f>D2780*VLOOKUP(L2780,Assumptions!$B$5:$C$11,2,FALSE)</f>
        <v>896.84381499999995</v>
      </c>
      <c r="L2780" s="39" t="s">
        <v>4889</v>
      </c>
      <c r="M2780" s="46">
        <f>DATE(YEAR(F2780),MONTH(F2780),1)</f>
        <v>44713</v>
      </c>
      <c r="N2780" s="47" t="str">
        <f>IF(B2780="",N2779,B2780)</f>
        <v>Evergreen Global Inc</v>
      </c>
    </row>
    <row r="2781" spans="1:14" ht="15.75" x14ac:dyDescent="0.5">
      <c r="A2781" s="7"/>
      <c r="B2781" s="26"/>
      <c r="C2781" s="26"/>
      <c r="D2781" s="12">
        <v>36549.269999999997</v>
      </c>
      <c r="E2781" s="13" t="s">
        <v>2570</v>
      </c>
      <c r="F2781" s="27">
        <v>44733</v>
      </c>
      <c r="G2781" s="27">
        <v>44579</v>
      </c>
      <c r="H2781" s="14">
        <v>2177312.6800000002</v>
      </c>
      <c r="I2781" s="15">
        <v>4</v>
      </c>
      <c r="J2781" s="13" t="s">
        <v>327</v>
      </c>
      <c r="K2781" s="36">
        <f>D2781*VLOOKUP(L2781,Assumptions!$B$5:$C$11,2,FALSE)</f>
        <v>1253.6399609999999</v>
      </c>
      <c r="L2781" s="39" t="s">
        <v>4889</v>
      </c>
      <c r="M2781" s="46">
        <f>DATE(YEAR(F2781),MONTH(F2781),1)</f>
        <v>44713</v>
      </c>
      <c r="N2781" s="47" t="str">
        <f>IF(B2781="",N2780,B2781)</f>
        <v>Evergreen Global Inc</v>
      </c>
    </row>
    <row r="2782" spans="1:14" ht="15.75" x14ac:dyDescent="0.5">
      <c r="A2782" s="7"/>
      <c r="B2782" s="26"/>
      <c r="C2782" s="26"/>
      <c r="D2782" s="12">
        <v>39173.839999999997</v>
      </c>
      <c r="E2782" s="13" t="s">
        <v>2566</v>
      </c>
      <c r="F2782" s="27">
        <v>44733</v>
      </c>
      <c r="G2782" s="27">
        <v>44579</v>
      </c>
      <c r="H2782" s="14">
        <v>1466809.09</v>
      </c>
      <c r="I2782" s="15">
        <v>184</v>
      </c>
      <c r="J2782" s="13" t="s">
        <v>322</v>
      </c>
      <c r="K2782" s="36">
        <f>D2782*VLOOKUP(L2782,Assumptions!$B$5:$C$11,2,FALSE)</f>
        <v>1343.6627119999998</v>
      </c>
      <c r="L2782" s="39" t="s">
        <v>4889</v>
      </c>
      <c r="M2782" s="46">
        <f>DATE(YEAR(F2782),MONTH(F2782),1)</f>
        <v>44713</v>
      </c>
      <c r="N2782" s="47" t="str">
        <f>IF(B2782="",N2781,B2782)</f>
        <v>Evergreen Global Inc</v>
      </c>
    </row>
    <row r="2783" spans="1:14" ht="15.75" x14ac:dyDescent="0.5">
      <c r="A2783" s="7"/>
      <c r="B2783" s="26"/>
      <c r="C2783" s="26"/>
      <c r="D2783" s="12">
        <v>35708.269999999997</v>
      </c>
      <c r="E2783" s="13" t="s">
        <v>2567</v>
      </c>
      <c r="F2783" s="27">
        <v>44733</v>
      </c>
      <c r="G2783" s="27">
        <v>44579</v>
      </c>
      <c r="H2783" s="14">
        <v>1926705.46</v>
      </c>
      <c r="I2783" s="15">
        <v>184</v>
      </c>
      <c r="J2783" s="13" t="s">
        <v>328</v>
      </c>
      <c r="K2783" s="36">
        <f>D2783*VLOOKUP(L2783,Assumptions!$B$5:$C$11,2,FALSE)</f>
        <v>1224.7936609999997</v>
      </c>
      <c r="L2783" s="39" t="s">
        <v>4889</v>
      </c>
      <c r="M2783" s="46">
        <f>DATE(YEAR(F2783),MONTH(F2783),1)</f>
        <v>44713</v>
      </c>
      <c r="N2783" s="47" t="str">
        <f>IF(B2783="",N2782,B2783)</f>
        <v>Evergreen Global Inc</v>
      </c>
    </row>
    <row r="2784" spans="1:14" ht="15.75" x14ac:dyDescent="0.5">
      <c r="A2784" s="7"/>
      <c r="B2784" s="26"/>
      <c r="C2784" s="26"/>
      <c r="D2784" s="12">
        <v>39584.28</v>
      </c>
      <c r="E2784" s="13" t="s">
        <v>2563</v>
      </c>
      <c r="F2784" s="27">
        <v>44733</v>
      </c>
      <c r="G2784" s="27">
        <v>44579</v>
      </c>
      <c r="H2784" s="14">
        <v>1724674.55</v>
      </c>
      <c r="I2784" s="15">
        <v>1</v>
      </c>
      <c r="J2784" s="13" t="s">
        <v>330</v>
      </c>
      <c r="K2784" s="36">
        <f>D2784*VLOOKUP(L2784,Assumptions!$B$5:$C$11,2,FALSE)</f>
        <v>1357.7408039999998</v>
      </c>
      <c r="L2784" s="39" t="s">
        <v>4889</v>
      </c>
      <c r="M2784" s="46">
        <f>DATE(YEAR(F2784),MONTH(F2784),1)</f>
        <v>44713</v>
      </c>
      <c r="N2784" s="47" t="str">
        <f>IF(B2784="",N2783,B2784)</f>
        <v>Evergreen Global Inc</v>
      </c>
    </row>
    <row r="2785" spans="1:14" ht="15.75" x14ac:dyDescent="0.5">
      <c r="A2785" s="7"/>
      <c r="B2785" s="26"/>
      <c r="C2785" s="26"/>
      <c r="D2785" s="12">
        <v>6283.82</v>
      </c>
      <c r="E2785" s="13" t="s">
        <v>2563</v>
      </c>
      <c r="F2785" s="27">
        <v>44736</v>
      </c>
      <c r="G2785" s="27">
        <v>44580</v>
      </c>
      <c r="H2785" s="14">
        <v>2021491.29</v>
      </c>
      <c r="I2785" s="15">
        <v>1</v>
      </c>
      <c r="J2785" s="13" t="s">
        <v>330</v>
      </c>
      <c r="K2785" s="36">
        <f>D2785*VLOOKUP(L2785,Assumptions!$B$5:$C$11,2,FALSE)</f>
        <v>215.53502599999996</v>
      </c>
      <c r="L2785" s="39" t="s">
        <v>4889</v>
      </c>
      <c r="M2785" s="46">
        <f>DATE(YEAR(F2785),MONTH(F2785),1)</f>
        <v>44713</v>
      </c>
      <c r="N2785" s="47" t="str">
        <f>IF(B2785="",N2784,B2785)</f>
        <v>Evergreen Global Inc</v>
      </c>
    </row>
    <row r="2786" spans="1:14" ht="15.75" x14ac:dyDescent="0.5">
      <c r="A2786" s="7"/>
      <c r="B2786" s="26"/>
      <c r="C2786" s="26"/>
      <c r="D2786" s="12">
        <v>7668.68</v>
      </c>
      <c r="E2786" s="13" t="s">
        <v>2566</v>
      </c>
      <c r="F2786" s="27">
        <v>44736</v>
      </c>
      <c r="G2786" s="27">
        <v>44580</v>
      </c>
      <c r="H2786" s="14">
        <v>2190571.48</v>
      </c>
      <c r="I2786" s="15">
        <v>82</v>
      </c>
      <c r="J2786" s="13" t="s">
        <v>322</v>
      </c>
      <c r="K2786" s="36">
        <f>D2786*VLOOKUP(L2786,Assumptions!$B$5:$C$11,2,FALSE)</f>
        <v>263.03572400000002</v>
      </c>
      <c r="L2786" s="39" t="s">
        <v>4889</v>
      </c>
      <c r="M2786" s="46">
        <f>DATE(YEAR(F2786),MONTH(F2786),1)</f>
        <v>44713</v>
      </c>
      <c r="N2786" s="47" t="str">
        <f>IF(B2786="",N2785,B2786)</f>
        <v>Evergreen Global Inc</v>
      </c>
    </row>
    <row r="2787" spans="1:14" ht="15.75" x14ac:dyDescent="0.5">
      <c r="A2787" s="7"/>
      <c r="B2787" s="26"/>
      <c r="C2787" s="26"/>
      <c r="D2787" s="12">
        <v>7101.56</v>
      </c>
      <c r="E2787" s="13" t="s">
        <v>2570</v>
      </c>
      <c r="F2787" s="27">
        <v>44736</v>
      </c>
      <c r="G2787" s="27">
        <v>44580</v>
      </c>
      <c r="H2787" s="14">
        <v>2310432.94</v>
      </c>
      <c r="I2787" s="15">
        <v>1</v>
      </c>
      <c r="J2787" s="13" t="s">
        <v>327</v>
      </c>
      <c r="K2787" s="36">
        <f>D2787*VLOOKUP(L2787,Assumptions!$B$5:$C$11,2,FALSE)</f>
        <v>243.58350799999999</v>
      </c>
      <c r="L2787" s="39" t="s">
        <v>4889</v>
      </c>
      <c r="M2787" s="46">
        <f>DATE(YEAR(F2787),MONTH(F2787),1)</f>
        <v>44713</v>
      </c>
      <c r="N2787" s="47" t="str">
        <f>IF(B2787="",N2786,B2787)</f>
        <v>Evergreen Global Inc</v>
      </c>
    </row>
    <row r="2788" spans="1:14" ht="15.75" x14ac:dyDescent="0.5">
      <c r="A2788" s="7"/>
      <c r="B2788" s="26"/>
      <c r="C2788" s="26"/>
      <c r="D2788" s="12">
        <v>2440.75</v>
      </c>
      <c r="E2788" s="13" t="s">
        <v>2546</v>
      </c>
      <c r="F2788" s="27">
        <v>44616</v>
      </c>
      <c r="G2788" s="27">
        <v>44585</v>
      </c>
      <c r="H2788" s="14">
        <v>1959367.47</v>
      </c>
      <c r="I2788" s="15">
        <v>2</v>
      </c>
      <c r="J2788" s="13" t="s">
        <v>340</v>
      </c>
      <c r="K2788" s="36">
        <f>D2788*VLOOKUP(L2788,Assumptions!$B$5:$C$11,2,FALSE)</f>
        <v>83.717724999999987</v>
      </c>
      <c r="L2788" s="39" t="s">
        <v>4889</v>
      </c>
      <c r="M2788" s="46">
        <f>DATE(YEAR(F2788),MONTH(F2788),1)</f>
        <v>44593</v>
      </c>
      <c r="N2788" s="47" t="str">
        <f>IF(B2788="",N2787,B2788)</f>
        <v>Evergreen Global Inc</v>
      </c>
    </row>
    <row r="2789" spans="1:14" ht="15.75" x14ac:dyDescent="0.5">
      <c r="A2789" s="7"/>
      <c r="B2789" s="26"/>
      <c r="C2789" s="26"/>
      <c r="D2789" s="12">
        <v>2968.04</v>
      </c>
      <c r="E2789" s="13" t="s">
        <v>2547</v>
      </c>
      <c r="F2789" s="27">
        <v>44616</v>
      </c>
      <c r="G2789" s="27">
        <v>44585</v>
      </c>
      <c r="H2789" s="14">
        <v>1916152.17</v>
      </c>
      <c r="I2789" s="15">
        <v>39</v>
      </c>
      <c r="J2789" s="13" t="s">
        <v>322</v>
      </c>
      <c r="K2789" s="36">
        <f>D2789*VLOOKUP(L2789,Assumptions!$B$5:$C$11,2,FALSE)</f>
        <v>101.803772</v>
      </c>
      <c r="L2789" s="39" t="s">
        <v>4889</v>
      </c>
      <c r="M2789" s="46">
        <f>DATE(YEAR(F2789),MONTH(F2789),1)</f>
        <v>44593</v>
      </c>
      <c r="N2789" s="47" t="str">
        <f>IF(B2789="",N2788,B2789)</f>
        <v>Evergreen Global Inc</v>
      </c>
    </row>
    <row r="2790" spans="1:14" ht="15.75" x14ac:dyDescent="0.5">
      <c r="A2790" s="7"/>
      <c r="B2790" s="26"/>
      <c r="C2790" s="26"/>
      <c r="D2790" s="12">
        <v>12696.83</v>
      </c>
      <c r="E2790" s="13" t="s">
        <v>2573</v>
      </c>
      <c r="F2790" s="27">
        <v>44763</v>
      </c>
      <c r="G2790" s="27">
        <v>44586</v>
      </c>
      <c r="H2790" s="14">
        <v>1515781.92</v>
      </c>
      <c r="I2790" s="15">
        <v>1</v>
      </c>
      <c r="J2790" s="13" t="s">
        <v>304</v>
      </c>
      <c r="K2790" s="36">
        <f>D2790*VLOOKUP(L2790,Assumptions!$B$5:$C$11,2,FALSE)</f>
        <v>435.50126899999998</v>
      </c>
      <c r="L2790" s="39" t="s">
        <v>4889</v>
      </c>
      <c r="M2790" s="46">
        <f>DATE(YEAR(F2790),MONTH(F2790),1)</f>
        <v>44743</v>
      </c>
      <c r="N2790" s="47" t="str">
        <f>IF(B2790="",N2789,B2790)</f>
        <v>Evergreen Global Inc</v>
      </c>
    </row>
    <row r="2791" spans="1:14" ht="15.75" x14ac:dyDescent="0.5">
      <c r="A2791" s="7"/>
      <c r="B2791" s="26"/>
      <c r="C2791" s="26"/>
      <c r="D2791" s="12">
        <v>12860.54</v>
      </c>
      <c r="E2791" s="13" t="s">
        <v>2574</v>
      </c>
      <c r="F2791" s="27">
        <v>44763</v>
      </c>
      <c r="G2791" s="27">
        <v>44586</v>
      </c>
      <c r="H2791" s="14">
        <v>1722770.4</v>
      </c>
      <c r="I2791" s="15">
        <v>373</v>
      </c>
      <c r="J2791" s="13" t="s">
        <v>305</v>
      </c>
      <c r="K2791" s="36">
        <f>D2791*VLOOKUP(L2791,Assumptions!$B$5:$C$11,2,FALSE)</f>
        <v>441.11652199999997</v>
      </c>
      <c r="L2791" s="39" t="s">
        <v>4889</v>
      </c>
      <c r="M2791" s="46">
        <f>DATE(YEAR(F2791),MONTH(F2791),1)</f>
        <v>44743</v>
      </c>
      <c r="N2791" s="47" t="str">
        <f>IF(B2791="",N2790,B2791)</f>
        <v>Evergreen Global Inc</v>
      </c>
    </row>
    <row r="2792" spans="1:14" ht="15.75" x14ac:dyDescent="0.5">
      <c r="A2792" s="7"/>
      <c r="B2792" s="26"/>
      <c r="C2792" s="26"/>
      <c r="D2792" s="12">
        <v>13806.48</v>
      </c>
      <c r="E2792" s="13" t="s">
        <v>2575</v>
      </c>
      <c r="F2792" s="27">
        <v>44763</v>
      </c>
      <c r="G2792" s="27">
        <v>44586</v>
      </c>
      <c r="H2792" s="14">
        <v>1884052.77</v>
      </c>
      <c r="I2792" s="15">
        <v>1</v>
      </c>
      <c r="J2792" s="13" t="s">
        <v>327</v>
      </c>
      <c r="K2792" s="36">
        <f>D2792*VLOOKUP(L2792,Assumptions!$B$5:$C$11,2,FALSE)</f>
        <v>473.56226399999997</v>
      </c>
      <c r="L2792" s="39" t="s">
        <v>4889</v>
      </c>
      <c r="M2792" s="46">
        <f>DATE(YEAR(F2792),MONTH(F2792),1)</f>
        <v>44743</v>
      </c>
      <c r="N2792" s="47" t="str">
        <f>IF(B2792="",N2791,B2792)</f>
        <v>Evergreen Global Inc</v>
      </c>
    </row>
    <row r="2793" spans="1:14" ht="15.75" x14ac:dyDescent="0.5">
      <c r="A2793" s="7"/>
      <c r="B2793" s="26"/>
      <c r="C2793" s="26"/>
      <c r="D2793" s="12">
        <v>15450.53</v>
      </c>
      <c r="E2793" s="13" t="s">
        <v>2576</v>
      </c>
      <c r="F2793" s="27">
        <v>44763</v>
      </c>
      <c r="G2793" s="27">
        <v>44586</v>
      </c>
      <c r="H2793" s="14">
        <v>2083971.83</v>
      </c>
      <c r="I2793" s="15">
        <v>2</v>
      </c>
      <c r="J2793" s="13" t="s">
        <v>330</v>
      </c>
      <c r="K2793" s="36">
        <f>D2793*VLOOKUP(L2793,Assumptions!$B$5:$C$11,2,FALSE)</f>
        <v>529.95317899999998</v>
      </c>
      <c r="L2793" s="39" t="s">
        <v>4889</v>
      </c>
      <c r="M2793" s="46">
        <f>DATE(YEAR(F2793),MONTH(F2793),1)</f>
        <v>44743</v>
      </c>
      <c r="N2793" s="47" t="str">
        <f>IF(B2793="",N2792,B2793)</f>
        <v>Evergreen Global Inc</v>
      </c>
    </row>
    <row r="2794" spans="1:14" ht="15.75" x14ac:dyDescent="0.5">
      <c r="A2794" s="7"/>
      <c r="B2794" s="26"/>
      <c r="C2794" s="26"/>
      <c r="D2794" s="12">
        <v>14661.17</v>
      </c>
      <c r="E2794" s="13" t="s">
        <v>2577</v>
      </c>
      <c r="F2794" s="27">
        <v>44763</v>
      </c>
      <c r="G2794" s="27">
        <v>44586</v>
      </c>
      <c r="H2794" s="14">
        <v>2267939.94</v>
      </c>
      <c r="I2794" s="15">
        <v>388</v>
      </c>
      <c r="J2794" s="13" t="s">
        <v>322</v>
      </c>
      <c r="K2794" s="36">
        <f>D2794*VLOOKUP(L2794,Assumptions!$B$5:$C$11,2,FALSE)</f>
        <v>502.87813099999994</v>
      </c>
      <c r="L2794" s="39" t="s">
        <v>4889</v>
      </c>
      <c r="M2794" s="46">
        <f>DATE(YEAR(F2794),MONTH(F2794),1)</f>
        <v>44743</v>
      </c>
      <c r="N2794" s="47" t="str">
        <f>IF(B2794="",N2793,B2794)</f>
        <v>Evergreen Global Inc</v>
      </c>
    </row>
    <row r="2795" spans="1:14" ht="15.75" x14ac:dyDescent="0.5">
      <c r="A2795" s="7"/>
      <c r="B2795" s="26"/>
      <c r="C2795" s="26"/>
      <c r="D2795" s="12">
        <v>89933.36</v>
      </c>
      <c r="E2795" s="13" t="s">
        <v>2563</v>
      </c>
      <c r="F2795" s="27">
        <v>44719</v>
      </c>
      <c r="G2795" s="27">
        <v>44595</v>
      </c>
      <c r="H2795" s="14">
        <v>1863725.78</v>
      </c>
      <c r="I2795" s="15">
        <v>12</v>
      </c>
      <c r="J2795" s="13" t="s">
        <v>330</v>
      </c>
      <c r="K2795" s="36">
        <f>D2795*VLOOKUP(L2795,Assumptions!$B$5:$C$11,2,FALSE)</f>
        <v>3084.7142479999998</v>
      </c>
      <c r="L2795" s="39" t="s">
        <v>4889</v>
      </c>
      <c r="M2795" s="46">
        <f>DATE(YEAR(F2795),MONTH(F2795),1)</f>
        <v>44713</v>
      </c>
      <c r="N2795" s="47" t="str">
        <f>IF(B2795="",N2794,B2795)</f>
        <v>Evergreen Global Inc</v>
      </c>
    </row>
    <row r="2796" spans="1:14" ht="15.75" x14ac:dyDescent="0.5">
      <c r="A2796" s="7"/>
      <c r="B2796" s="26"/>
      <c r="C2796" s="26"/>
      <c r="D2796" s="12">
        <v>105089.11</v>
      </c>
      <c r="E2796" s="13" t="s">
        <v>2564</v>
      </c>
      <c r="F2796" s="27">
        <v>44719</v>
      </c>
      <c r="G2796" s="27">
        <v>44595</v>
      </c>
      <c r="H2796" s="14">
        <v>1687583.66</v>
      </c>
      <c r="I2796" s="15">
        <v>1</v>
      </c>
      <c r="J2796" s="13" t="s">
        <v>304</v>
      </c>
      <c r="K2796" s="36">
        <f>D2796*VLOOKUP(L2796,Assumptions!$B$5:$C$11,2,FALSE)</f>
        <v>3604.5564729999996</v>
      </c>
      <c r="L2796" s="39" t="s">
        <v>4889</v>
      </c>
      <c r="M2796" s="46">
        <f>DATE(YEAR(F2796),MONTH(F2796),1)</f>
        <v>44713</v>
      </c>
      <c r="N2796" s="47" t="str">
        <f>IF(B2796="",N2795,B2796)</f>
        <v>Evergreen Global Inc</v>
      </c>
    </row>
    <row r="2797" spans="1:14" ht="15.75" x14ac:dyDescent="0.5">
      <c r="A2797" s="7"/>
      <c r="B2797" s="26"/>
      <c r="C2797" s="26"/>
      <c r="D2797" s="12">
        <v>128844.22</v>
      </c>
      <c r="E2797" s="13" t="s">
        <v>2565</v>
      </c>
      <c r="F2797" s="27">
        <v>44719</v>
      </c>
      <c r="G2797" s="27">
        <v>44595</v>
      </c>
      <c r="H2797" s="14">
        <v>1904432.74</v>
      </c>
      <c r="I2797" s="15">
        <v>270</v>
      </c>
      <c r="J2797" s="13" t="s">
        <v>305</v>
      </c>
      <c r="K2797" s="36">
        <f>D2797*VLOOKUP(L2797,Assumptions!$B$5:$C$11,2,FALSE)</f>
        <v>4419.3567459999995</v>
      </c>
      <c r="L2797" s="39" t="s">
        <v>4889</v>
      </c>
      <c r="M2797" s="46">
        <f>DATE(YEAR(F2797),MONTH(F2797),1)</f>
        <v>44713</v>
      </c>
      <c r="N2797" s="47" t="str">
        <f>IF(B2797="",N2796,B2797)</f>
        <v>Evergreen Global Inc</v>
      </c>
    </row>
    <row r="2798" spans="1:14" ht="15.75" x14ac:dyDescent="0.5">
      <c r="A2798" s="7"/>
      <c r="B2798" s="26"/>
      <c r="C2798" s="26"/>
      <c r="D2798" s="12">
        <v>130632.28</v>
      </c>
      <c r="E2798" s="13" t="s">
        <v>2578</v>
      </c>
      <c r="F2798" s="27">
        <v>44719</v>
      </c>
      <c r="G2798" s="27">
        <v>44595</v>
      </c>
      <c r="H2798" s="14">
        <v>2042297.55</v>
      </c>
      <c r="I2798" s="15">
        <v>210</v>
      </c>
      <c r="J2798" s="13" t="s">
        <v>301</v>
      </c>
      <c r="K2798" s="36">
        <f>D2798*VLOOKUP(L2798,Assumptions!$B$5:$C$11,2,FALSE)</f>
        <v>4480.6872039999998</v>
      </c>
      <c r="L2798" s="39" t="s">
        <v>4889</v>
      </c>
      <c r="M2798" s="46">
        <f>DATE(YEAR(F2798),MONTH(F2798),1)</f>
        <v>44713</v>
      </c>
      <c r="N2798" s="47" t="str">
        <f>IF(B2798="",N2797,B2798)</f>
        <v>Evergreen Global Inc</v>
      </c>
    </row>
    <row r="2799" spans="1:14" ht="15.75" x14ac:dyDescent="0.5">
      <c r="A2799" s="7"/>
      <c r="B2799" s="26"/>
      <c r="C2799" s="26"/>
      <c r="D2799" s="12">
        <v>132652.56</v>
      </c>
      <c r="E2799" s="13" t="s">
        <v>2567</v>
      </c>
      <c r="F2799" s="27">
        <v>44719</v>
      </c>
      <c r="G2799" s="27">
        <v>44595</v>
      </c>
      <c r="H2799" s="14">
        <v>1874810.94</v>
      </c>
      <c r="I2799" s="15">
        <v>266</v>
      </c>
      <c r="J2799" s="13" t="s">
        <v>328</v>
      </c>
      <c r="K2799" s="36">
        <f>D2799*VLOOKUP(L2799,Assumptions!$B$5:$C$11,2,FALSE)</f>
        <v>4549.9828079999997</v>
      </c>
      <c r="L2799" s="39" t="s">
        <v>4889</v>
      </c>
      <c r="M2799" s="46">
        <f>DATE(YEAR(F2799),MONTH(F2799),1)</f>
        <v>44713</v>
      </c>
      <c r="N2799" s="47" t="str">
        <f>IF(B2799="",N2798,B2799)</f>
        <v>Evergreen Global Inc</v>
      </c>
    </row>
    <row r="2800" spans="1:14" ht="15.75" x14ac:dyDescent="0.5">
      <c r="A2800" s="7"/>
      <c r="B2800" s="26"/>
      <c r="C2800" s="26"/>
      <c r="D2800" s="12">
        <v>108642.81</v>
      </c>
      <c r="E2800" s="13" t="s">
        <v>2579</v>
      </c>
      <c r="F2800" s="27">
        <v>44719</v>
      </c>
      <c r="G2800" s="27">
        <v>44595</v>
      </c>
      <c r="H2800" s="14">
        <v>1874253.02</v>
      </c>
      <c r="I2800" s="15">
        <v>266</v>
      </c>
      <c r="J2800" s="13" t="s">
        <v>333</v>
      </c>
      <c r="K2800" s="36">
        <f>D2800*VLOOKUP(L2800,Assumptions!$B$5:$C$11,2,FALSE)</f>
        <v>3726.4483829999995</v>
      </c>
      <c r="L2800" s="39" t="s">
        <v>4889</v>
      </c>
      <c r="M2800" s="46">
        <f>DATE(YEAR(F2800),MONTH(F2800),1)</f>
        <v>44713</v>
      </c>
      <c r="N2800" s="47" t="str">
        <f>IF(B2800="",N2799,B2800)</f>
        <v>Evergreen Global Inc</v>
      </c>
    </row>
    <row r="2801" spans="1:14" ht="15.75" x14ac:dyDescent="0.5">
      <c r="A2801" s="7"/>
      <c r="B2801" s="26"/>
      <c r="C2801" s="26"/>
      <c r="D2801" s="12">
        <v>80104.039999999994</v>
      </c>
      <c r="E2801" s="13" t="s">
        <v>2566</v>
      </c>
      <c r="F2801" s="27">
        <v>44719</v>
      </c>
      <c r="G2801" s="27">
        <v>44595</v>
      </c>
      <c r="H2801" s="14">
        <v>2344394.19</v>
      </c>
      <c r="I2801" s="15">
        <v>266</v>
      </c>
      <c r="J2801" s="13" t="s">
        <v>322</v>
      </c>
      <c r="K2801" s="36">
        <f>D2801*VLOOKUP(L2801,Assumptions!$B$5:$C$11,2,FALSE)</f>
        <v>2747.5685719999997</v>
      </c>
      <c r="L2801" s="39" t="s">
        <v>4889</v>
      </c>
      <c r="M2801" s="46">
        <f>DATE(YEAR(F2801),MONTH(F2801),1)</f>
        <v>44713</v>
      </c>
      <c r="N2801" s="47" t="str">
        <f>IF(B2801="",N2800,B2801)</f>
        <v>Evergreen Global Inc</v>
      </c>
    </row>
    <row r="2802" spans="1:14" ht="15.75" x14ac:dyDescent="0.5">
      <c r="A2802" s="7"/>
      <c r="B2802" s="26"/>
      <c r="C2802" s="26"/>
      <c r="D2802" s="12">
        <v>126837.87</v>
      </c>
      <c r="E2802" s="13" t="s">
        <v>2580</v>
      </c>
      <c r="F2802" s="27">
        <v>44719</v>
      </c>
      <c r="G2802" s="27">
        <v>44595</v>
      </c>
      <c r="H2802" s="14">
        <v>1700703.72</v>
      </c>
      <c r="I2802" s="15">
        <v>266</v>
      </c>
      <c r="J2802" s="13" t="s">
        <v>336</v>
      </c>
      <c r="K2802" s="36">
        <f>D2802*VLOOKUP(L2802,Assumptions!$B$5:$C$11,2,FALSE)</f>
        <v>4350.5389409999998</v>
      </c>
      <c r="L2802" s="39" t="s">
        <v>4889</v>
      </c>
      <c r="M2802" s="46">
        <f>DATE(YEAR(F2802),MONTH(F2802),1)</f>
        <v>44713</v>
      </c>
      <c r="N2802" s="47" t="str">
        <f>IF(B2802="",N2801,B2802)</f>
        <v>Evergreen Global Inc</v>
      </c>
    </row>
    <row r="2803" spans="1:14" ht="15.75" x14ac:dyDescent="0.5">
      <c r="A2803" s="7"/>
      <c r="B2803" s="26"/>
      <c r="C2803" s="26"/>
      <c r="D2803" s="12">
        <v>122312.58</v>
      </c>
      <c r="E2803" s="13" t="s">
        <v>2570</v>
      </c>
      <c r="F2803" s="27">
        <v>44719</v>
      </c>
      <c r="G2803" s="27">
        <v>44595</v>
      </c>
      <c r="H2803" s="14">
        <v>1627042.38</v>
      </c>
      <c r="I2803" s="15">
        <v>14</v>
      </c>
      <c r="J2803" s="13" t="s">
        <v>327</v>
      </c>
      <c r="K2803" s="36">
        <f>D2803*VLOOKUP(L2803,Assumptions!$B$5:$C$11,2,FALSE)</f>
        <v>4195.3214939999998</v>
      </c>
      <c r="L2803" s="39" t="s">
        <v>4889</v>
      </c>
      <c r="M2803" s="46">
        <f>DATE(YEAR(F2803),MONTH(F2803),1)</f>
        <v>44713</v>
      </c>
      <c r="N2803" s="47" t="str">
        <f>IF(B2803="",N2802,B2803)</f>
        <v>Evergreen Global Inc</v>
      </c>
    </row>
    <row r="2804" spans="1:14" ht="15.75" x14ac:dyDescent="0.5">
      <c r="A2804" s="7"/>
      <c r="B2804" s="26"/>
      <c r="C2804" s="26"/>
      <c r="D2804" s="12">
        <v>108994.59</v>
      </c>
      <c r="E2804" s="13" t="s">
        <v>2569</v>
      </c>
      <c r="F2804" s="27">
        <v>44719</v>
      </c>
      <c r="G2804" s="27">
        <v>44595</v>
      </c>
      <c r="H2804" s="14">
        <v>2019835.91</v>
      </c>
      <c r="I2804" s="15">
        <v>1</v>
      </c>
      <c r="J2804" s="13" t="s">
        <v>309</v>
      </c>
      <c r="K2804" s="36">
        <f>D2804*VLOOKUP(L2804,Assumptions!$B$5:$C$11,2,FALSE)</f>
        <v>3738.5144369999994</v>
      </c>
      <c r="L2804" s="39" t="s">
        <v>4889</v>
      </c>
      <c r="M2804" s="46">
        <f>DATE(YEAR(F2804),MONTH(F2804),1)</f>
        <v>44713</v>
      </c>
      <c r="N2804" s="47" t="str">
        <f>IF(B2804="",N2803,B2804)</f>
        <v>Evergreen Global Inc</v>
      </c>
    </row>
    <row r="2805" spans="1:14" ht="15.75" x14ac:dyDescent="0.5">
      <c r="A2805" s="7"/>
      <c r="B2805" s="26"/>
      <c r="C2805" s="26"/>
      <c r="D2805" s="12">
        <v>129484.36</v>
      </c>
      <c r="E2805" s="13" t="s">
        <v>2568</v>
      </c>
      <c r="F2805" s="27">
        <v>44719</v>
      </c>
      <c r="G2805" s="27">
        <v>44595</v>
      </c>
      <c r="H2805" s="14">
        <v>2009819.43</v>
      </c>
      <c r="I2805" s="15">
        <v>1</v>
      </c>
      <c r="J2805" s="13" t="s">
        <v>318</v>
      </c>
      <c r="K2805" s="36">
        <f>D2805*VLOOKUP(L2805,Assumptions!$B$5:$C$11,2,FALSE)</f>
        <v>4441.3135480000001</v>
      </c>
      <c r="L2805" s="39" t="s">
        <v>4889</v>
      </c>
      <c r="M2805" s="46">
        <f>DATE(YEAR(F2805),MONTH(F2805),1)</f>
        <v>44713</v>
      </c>
      <c r="N2805" s="47" t="str">
        <f>IF(B2805="",N2804,B2805)</f>
        <v>Evergreen Global Inc</v>
      </c>
    </row>
    <row r="2806" spans="1:14" ht="15.75" x14ac:dyDescent="0.5">
      <c r="A2806" s="7"/>
      <c r="B2806" s="26"/>
      <c r="C2806" s="26"/>
      <c r="D2806" s="12">
        <v>113031.48</v>
      </c>
      <c r="E2806" s="13" t="s">
        <v>2572</v>
      </c>
      <c r="F2806" s="27">
        <v>44719</v>
      </c>
      <c r="G2806" s="27">
        <v>44595</v>
      </c>
      <c r="H2806" s="14">
        <v>2016008.2</v>
      </c>
      <c r="I2806" s="15">
        <v>1</v>
      </c>
      <c r="J2806" s="13" t="s">
        <v>310</v>
      </c>
      <c r="K2806" s="36">
        <f>D2806*VLOOKUP(L2806,Assumptions!$B$5:$C$11,2,FALSE)</f>
        <v>3876.9797639999997</v>
      </c>
      <c r="L2806" s="39" t="s">
        <v>4889</v>
      </c>
      <c r="M2806" s="46">
        <f>DATE(YEAR(F2806),MONTH(F2806),1)</f>
        <v>44713</v>
      </c>
      <c r="N2806" s="47" t="str">
        <f>IF(B2806="",N2805,B2806)</f>
        <v>Evergreen Global Inc</v>
      </c>
    </row>
    <row r="2807" spans="1:14" ht="15.75" x14ac:dyDescent="0.5">
      <c r="A2807" s="7"/>
      <c r="B2807" s="26"/>
      <c r="C2807" s="26"/>
      <c r="D2807" s="12">
        <v>94212.13</v>
      </c>
      <c r="E2807" s="13" t="s">
        <v>2581</v>
      </c>
      <c r="F2807" s="27">
        <v>44719</v>
      </c>
      <c r="G2807" s="27">
        <v>44595</v>
      </c>
      <c r="H2807" s="14">
        <v>1456330.46</v>
      </c>
      <c r="I2807" s="15">
        <v>1</v>
      </c>
      <c r="J2807" s="13" t="s">
        <v>311</v>
      </c>
      <c r="K2807" s="36">
        <f>D2807*VLOOKUP(L2807,Assumptions!$B$5:$C$11,2,FALSE)</f>
        <v>3231.4760590000001</v>
      </c>
      <c r="L2807" s="39" t="s">
        <v>4889</v>
      </c>
      <c r="M2807" s="46">
        <f>DATE(YEAR(F2807),MONTH(F2807),1)</f>
        <v>44713</v>
      </c>
      <c r="N2807" s="47" t="str">
        <f>IF(B2807="",N2806,B2807)</f>
        <v>Evergreen Global Inc</v>
      </c>
    </row>
    <row r="2808" spans="1:14" ht="15.75" x14ac:dyDescent="0.5">
      <c r="A2808" s="7"/>
      <c r="B2808" s="26"/>
      <c r="C2808" s="26"/>
      <c r="D2808" s="12">
        <v>16481.990000000002</v>
      </c>
      <c r="E2808" s="13" t="s">
        <v>2563</v>
      </c>
      <c r="F2808" s="27">
        <v>44719</v>
      </c>
      <c r="G2808" s="27">
        <v>44610</v>
      </c>
      <c r="H2808" s="14">
        <v>2293189.5</v>
      </c>
      <c r="I2808" s="15">
        <v>2</v>
      </c>
      <c r="J2808" s="13" t="s">
        <v>330</v>
      </c>
      <c r="K2808" s="36">
        <f>D2808*VLOOKUP(L2808,Assumptions!$B$5:$C$11,2,FALSE)</f>
        <v>565.33225700000003</v>
      </c>
      <c r="L2808" s="39" t="s">
        <v>4889</v>
      </c>
      <c r="M2808" s="46">
        <f>DATE(YEAR(F2808),MONTH(F2808),1)</f>
        <v>44713</v>
      </c>
      <c r="N2808" s="47" t="str">
        <f>IF(B2808="",N2807,B2808)</f>
        <v>Evergreen Global Inc</v>
      </c>
    </row>
    <row r="2809" spans="1:14" ht="15.75" x14ac:dyDescent="0.5">
      <c r="A2809" s="7"/>
      <c r="B2809" s="26"/>
      <c r="C2809" s="26"/>
      <c r="D2809" s="12">
        <v>20187.75</v>
      </c>
      <c r="E2809" s="13" t="s">
        <v>2564</v>
      </c>
      <c r="F2809" s="27">
        <v>44719</v>
      </c>
      <c r="G2809" s="27">
        <v>44610</v>
      </c>
      <c r="H2809" s="14">
        <v>1562452.03</v>
      </c>
      <c r="I2809" s="15">
        <v>1</v>
      </c>
      <c r="J2809" s="13" t="s">
        <v>304</v>
      </c>
      <c r="K2809" s="36">
        <f>D2809*VLOOKUP(L2809,Assumptions!$B$5:$C$11,2,FALSE)</f>
        <v>692.43982499999993</v>
      </c>
      <c r="L2809" s="39" t="s">
        <v>4889</v>
      </c>
      <c r="M2809" s="46">
        <f>DATE(YEAR(F2809),MONTH(F2809),1)</f>
        <v>44713</v>
      </c>
      <c r="N2809" s="47" t="str">
        <f>IF(B2809="",N2808,B2809)</f>
        <v>Evergreen Global Inc</v>
      </c>
    </row>
    <row r="2810" spans="1:14" ht="15.75" x14ac:dyDescent="0.5">
      <c r="A2810" s="7"/>
      <c r="B2810" s="26"/>
      <c r="C2810" s="26"/>
      <c r="D2810" s="12">
        <v>15827.02</v>
      </c>
      <c r="E2810" s="13" t="s">
        <v>2565</v>
      </c>
      <c r="F2810" s="27">
        <v>44719</v>
      </c>
      <c r="G2810" s="27">
        <v>44610</v>
      </c>
      <c r="H2810" s="14">
        <v>1555293.48</v>
      </c>
      <c r="I2810" s="15">
        <v>58</v>
      </c>
      <c r="J2810" s="13" t="s">
        <v>305</v>
      </c>
      <c r="K2810" s="36">
        <f>D2810*VLOOKUP(L2810,Assumptions!$B$5:$C$11,2,FALSE)</f>
        <v>542.86678599999993</v>
      </c>
      <c r="L2810" s="39" t="s">
        <v>4889</v>
      </c>
      <c r="M2810" s="46">
        <f>DATE(YEAR(F2810),MONTH(F2810),1)</f>
        <v>44713</v>
      </c>
      <c r="N2810" s="47" t="str">
        <f>IF(B2810="",N2809,B2810)</f>
        <v>Evergreen Global Inc</v>
      </c>
    </row>
    <row r="2811" spans="1:14" ht="15.75" x14ac:dyDescent="0.5">
      <c r="A2811" s="7"/>
      <c r="B2811" s="26"/>
      <c r="C2811" s="26"/>
      <c r="D2811" s="12">
        <v>19818.39</v>
      </c>
      <c r="E2811" s="13" t="s">
        <v>2579</v>
      </c>
      <c r="F2811" s="27">
        <v>44719</v>
      </c>
      <c r="G2811" s="27">
        <v>44610</v>
      </c>
      <c r="H2811" s="14">
        <v>1929430.45</v>
      </c>
      <c r="I2811" s="15">
        <v>69</v>
      </c>
      <c r="J2811" s="13" t="s">
        <v>333</v>
      </c>
      <c r="K2811" s="36">
        <f>D2811*VLOOKUP(L2811,Assumptions!$B$5:$C$11,2,FALSE)</f>
        <v>679.77077699999995</v>
      </c>
      <c r="L2811" s="39" t="s">
        <v>4889</v>
      </c>
      <c r="M2811" s="46">
        <f>DATE(YEAR(F2811),MONTH(F2811),1)</f>
        <v>44713</v>
      </c>
      <c r="N2811" s="47" t="str">
        <f>IF(B2811="",N2810,B2811)</f>
        <v>Evergreen Global Inc</v>
      </c>
    </row>
    <row r="2812" spans="1:14" ht="15.75" x14ac:dyDescent="0.5">
      <c r="A2812" s="7"/>
      <c r="B2812" s="26"/>
      <c r="C2812" s="26"/>
      <c r="D2812" s="12">
        <v>19594.689999999999</v>
      </c>
      <c r="E2812" s="13" t="s">
        <v>2580</v>
      </c>
      <c r="F2812" s="27">
        <v>44719</v>
      </c>
      <c r="G2812" s="27">
        <v>44610</v>
      </c>
      <c r="H2812" s="14">
        <v>1891092.09</v>
      </c>
      <c r="I2812" s="15">
        <v>69</v>
      </c>
      <c r="J2812" s="13" t="s">
        <v>336</v>
      </c>
      <c r="K2812" s="36">
        <f>D2812*VLOOKUP(L2812,Assumptions!$B$5:$C$11,2,FALSE)</f>
        <v>672.09786699999995</v>
      </c>
      <c r="L2812" s="39" t="s">
        <v>4889</v>
      </c>
      <c r="M2812" s="46">
        <f>DATE(YEAR(F2812),MONTH(F2812),1)</f>
        <v>44713</v>
      </c>
      <c r="N2812" s="47" t="str">
        <f>IF(B2812="",N2811,B2812)</f>
        <v>Evergreen Global Inc</v>
      </c>
    </row>
    <row r="2813" spans="1:14" ht="15.75" x14ac:dyDescent="0.5">
      <c r="A2813" s="7"/>
      <c r="B2813" s="26"/>
      <c r="C2813" s="26"/>
      <c r="D2813" s="12">
        <v>16064.45</v>
      </c>
      <c r="E2813" s="13" t="s">
        <v>2582</v>
      </c>
      <c r="F2813" s="27">
        <v>44719</v>
      </c>
      <c r="G2813" s="27">
        <v>44610</v>
      </c>
      <c r="H2813" s="14">
        <v>2350827.31</v>
      </c>
      <c r="I2813" s="15">
        <v>69</v>
      </c>
      <c r="J2813" s="13" t="s">
        <v>335</v>
      </c>
      <c r="K2813" s="36">
        <f>D2813*VLOOKUP(L2813,Assumptions!$B$5:$C$11,2,FALSE)</f>
        <v>551.01063499999998</v>
      </c>
      <c r="L2813" s="39" t="s">
        <v>4889</v>
      </c>
      <c r="M2813" s="46">
        <f>DATE(YEAR(F2813),MONTH(F2813),1)</f>
        <v>44713</v>
      </c>
      <c r="N2813" s="47" t="str">
        <f>IF(B2813="",N2812,B2813)</f>
        <v>Evergreen Global Inc</v>
      </c>
    </row>
    <row r="2814" spans="1:14" ht="15.75" x14ac:dyDescent="0.5">
      <c r="A2814" s="7"/>
      <c r="B2814" s="26"/>
      <c r="C2814" s="26"/>
      <c r="D2814" s="12">
        <v>18677.36</v>
      </c>
      <c r="E2814" s="13" t="s">
        <v>2566</v>
      </c>
      <c r="F2814" s="27">
        <v>44719</v>
      </c>
      <c r="G2814" s="27">
        <v>44610</v>
      </c>
      <c r="H2814" s="14">
        <v>1601669.05</v>
      </c>
      <c r="I2814" s="15">
        <v>69</v>
      </c>
      <c r="J2814" s="13" t="s">
        <v>322</v>
      </c>
      <c r="K2814" s="36">
        <f>D2814*VLOOKUP(L2814,Assumptions!$B$5:$C$11,2,FALSE)</f>
        <v>640.63344799999993</v>
      </c>
      <c r="L2814" s="39" t="s">
        <v>4889</v>
      </c>
      <c r="M2814" s="46">
        <f>DATE(YEAR(F2814),MONTH(F2814),1)</f>
        <v>44713</v>
      </c>
      <c r="N2814" s="47" t="str">
        <f>IF(B2814="",N2813,B2814)</f>
        <v>Evergreen Global Inc</v>
      </c>
    </row>
    <row r="2815" spans="1:14" ht="15.75" x14ac:dyDescent="0.5">
      <c r="A2815" s="7"/>
      <c r="B2815" s="26"/>
      <c r="C2815" s="26"/>
      <c r="D2815" s="12">
        <v>17244.64</v>
      </c>
      <c r="E2815" s="13" t="s">
        <v>2583</v>
      </c>
      <c r="F2815" s="27">
        <v>44719</v>
      </c>
      <c r="G2815" s="27">
        <v>44610</v>
      </c>
      <c r="H2815" s="14">
        <v>2313971.37</v>
      </c>
      <c r="I2815" s="15">
        <v>69</v>
      </c>
      <c r="J2815" s="13" t="s">
        <v>334</v>
      </c>
      <c r="K2815" s="36">
        <f>D2815*VLOOKUP(L2815,Assumptions!$B$5:$C$11,2,FALSE)</f>
        <v>591.49115199999994</v>
      </c>
      <c r="L2815" s="39" t="s">
        <v>4889</v>
      </c>
      <c r="M2815" s="46">
        <f>DATE(YEAR(F2815),MONTH(F2815),1)</f>
        <v>44713</v>
      </c>
      <c r="N2815" s="47" t="str">
        <f>IF(B2815="",N2814,B2815)</f>
        <v>Evergreen Global Inc</v>
      </c>
    </row>
    <row r="2816" spans="1:14" ht="15.75" x14ac:dyDescent="0.5">
      <c r="A2816" s="7"/>
      <c r="B2816" s="26"/>
      <c r="C2816" s="26"/>
      <c r="D2816" s="12">
        <v>14685.01</v>
      </c>
      <c r="E2816" s="13" t="s">
        <v>2572</v>
      </c>
      <c r="F2816" s="27">
        <v>44719</v>
      </c>
      <c r="G2816" s="27">
        <v>44610</v>
      </c>
      <c r="H2816" s="14">
        <v>1625680.3</v>
      </c>
      <c r="I2816" s="15">
        <v>1</v>
      </c>
      <c r="J2816" s="13" t="s">
        <v>310</v>
      </c>
      <c r="K2816" s="36">
        <f>D2816*VLOOKUP(L2816,Assumptions!$B$5:$C$11,2,FALSE)</f>
        <v>503.69584299999997</v>
      </c>
      <c r="L2816" s="39" t="s">
        <v>4889</v>
      </c>
      <c r="M2816" s="46">
        <f>DATE(YEAR(F2816),MONTH(F2816),1)</f>
        <v>44713</v>
      </c>
      <c r="N2816" s="47" t="str">
        <f>IF(B2816="",N2815,B2816)</f>
        <v>Evergreen Global Inc</v>
      </c>
    </row>
    <row r="2817" spans="1:14" ht="15.75" x14ac:dyDescent="0.5">
      <c r="A2817" s="7"/>
      <c r="B2817" s="26"/>
      <c r="C2817" s="26"/>
      <c r="D2817" s="12">
        <v>19424.12</v>
      </c>
      <c r="E2817" s="13" t="s">
        <v>2568</v>
      </c>
      <c r="F2817" s="27">
        <v>44719</v>
      </c>
      <c r="G2817" s="27">
        <v>44610</v>
      </c>
      <c r="H2817" s="14">
        <v>2014792.18</v>
      </c>
      <c r="I2817" s="15">
        <v>1</v>
      </c>
      <c r="J2817" s="13" t="s">
        <v>318</v>
      </c>
      <c r="K2817" s="36">
        <f>D2817*VLOOKUP(L2817,Assumptions!$B$5:$C$11,2,FALSE)</f>
        <v>666.24731599999996</v>
      </c>
      <c r="L2817" s="39" t="s">
        <v>4889</v>
      </c>
      <c r="M2817" s="46">
        <f>DATE(YEAR(F2817),MONTH(F2817),1)</f>
        <v>44713</v>
      </c>
      <c r="N2817" s="47" t="str">
        <f>IF(B2817="",N2816,B2817)</f>
        <v>Evergreen Global Inc</v>
      </c>
    </row>
    <row r="2818" spans="1:14" ht="15.75" x14ac:dyDescent="0.5">
      <c r="A2818" s="7"/>
      <c r="B2818" s="26"/>
      <c r="C2818" s="26"/>
      <c r="D2818" s="12">
        <v>21853.53</v>
      </c>
      <c r="E2818" s="13" t="s">
        <v>2569</v>
      </c>
      <c r="F2818" s="27">
        <v>44719</v>
      </c>
      <c r="G2818" s="27">
        <v>44610</v>
      </c>
      <c r="H2818" s="14">
        <v>1576509.93</v>
      </c>
      <c r="I2818" s="15">
        <v>1</v>
      </c>
      <c r="J2818" s="13" t="s">
        <v>309</v>
      </c>
      <c r="K2818" s="36">
        <f>D2818*VLOOKUP(L2818,Assumptions!$B$5:$C$11,2,FALSE)</f>
        <v>749.57607899999994</v>
      </c>
      <c r="L2818" s="39" t="s">
        <v>4889</v>
      </c>
      <c r="M2818" s="46">
        <f>DATE(YEAR(F2818),MONTH(F2818),1)</f>
        <v>44713</v>
      </c>
      <c r="N2818" s="47" t="str">
        <f>IF(B2818="",N2817,B2818)</f>
        <v>Evergreen Global Inc</v>
      </c>
    </row>
    <row r="2819" spans="1:14" ht="15.75" x14ac:dyDescent="0.5">
      <c r="A2819" s="7"/>
      <c r="B2819" s="26"/>
      <c r="C2819" s="26"/>
      <c r="D2819" s="12">
        <v>24336.28</v>
      </c>
      <c r="E2819" s="13" t="s">
        <v>2570</v>
      </c>
      <c r="F2819" s="27">
        <v>44719</v>
      </c>
      <c r="G2819" s="27">
        <v>44610</v>
      </c>
      <c r="H2819" s="14">
        <v>2372391.04</v>
      </c>
      <c r="I2819" s="15">
        <v>2</v>
      </c>
      <c r="J2819" s="13" t="s">
        <v>327</v>
      </c>
      <c r="K2819" s="36">
        <f>D2819*VLOOKUP(L2819,Assumptions!$B$5:$C$11,2,FALSE)</f>
        <v>834.73440399999993</v>
      </c>
      <c r="L2819" s="39" t="s">
        <v>4889</v>
      </c>
      <c r="M2819" s="46">
        <f>DATE(YEAR(F2819),MONTH(F2819),1)</f>
        <v>44713</v>
      </c>
      <c r="N2819" s="47" t="str">
        <f>IF(B2819="",N2818,B2819)</f>
        <v>Evergreen Global Inc</v>
      </c>
    </row>
    <row r="2820" spans="1:14" ht="15.75" x14ac:dyDescent="0.5">
      <c r="A2820" s="7"/>
      <c r="B2820" s="26"/>
      <c r="C2820" s="26"/>
      <c r="D2820" s="12">
        <v>98747.11</v>
      </c>
      <c r="E2820" s="13" t="s">
        <v>2563</v>
      </c>
      <c r="F2820" s="27">
        <v>44725</v>
      </c>
      <c r="G2820" s="27">
        <v>44610</v>
      </c>
      <c r="H2820" s="14">
        <v>1818676.6</v>
      </c>
      <c r="I2820" s="15">
        <v>11</v>
      </c>
      <c r="J2820" s="13" t="s">
        <v>330</v>
      </c>
      <c r="K2820" s="36">
        <f>D2820*VLOOKUP(L2820,Assumptions!$B$5:$C$11,2,FALSE)</f>
        <v>3387.0258729999996</v>
      </c>
      <c r="L2820" s="39" t="s">
        <v>4889</v>
      </c>
      <c r="M2820" s="46">
        <f>DATE(YEAR(F2820),MONTH(F2820),1)</f>
        <v>44713</v>
      </c>
      <c r="N2820" s="47" t="str">
        <f>IF(B2820="",N2819,B2820)</f>
        <v>Evergreen Global Inc</v>
      </c>
    </row>
    <row r="2821" spans="1:14" ht="15.75" x14ac:dyDescent="0.5">
      <c r="A2821" s="7"/>
      <c r="B2821" s="26"/>
      <c r="C2821" s="26"/>
      <c r="D2821" s="12">
        <v>108871.16</v>
      </c>
      <c r="E2821" s="13" t="s">
        <v>2584</v>
      </c>
      <c r="F2821" s="27">
        <v>44725</v>
      </c>
      <c r="G2821" s="27">
        <v>44610</v>
      </c>
      <c r="H2821" s="14">
        <v>2336262.02</v>
      </c>
      <c r="I2821" s="15">
        <v>285</v>
      </c>
      <c r="J2821" s="13" t="s">
        <v>321</v>
      </c>
      <c r="K2821" s="36">
        <f>D2821*VLOOKUP(L2821,Assumptions!$B$5:$C$11,2,FALSE)</f>
        <v>3734.280788</v>
      </c>
      <c r="L2821" s="39" t="s">
        <v>4889</v>
      </c>
      <c r="M2821" s="46">
        <f>DATE(YEAR(F2821),MONTH(F2821),1)</f>
        <v>44713</v>
      </c>
      <c r="N2821" s="47" t="str">
        <f>IF(B2821="",N2820,B2821)</f>
        <v>Evergreen Global Inc</v>
      </c>
    </row>
    <row r="2822" spans="1:14" ht="15.75" x14ac:dyDescent="0.5">
      <c r="A2822" s="7"/>
      <c r="B2822" s="26"/>
      <c r="C2822" s="26"/>
      <c r="D2822" s="12">
        <v>116271.45</v>
      </c>
      <c r="E2822" s="13" t="s">
        <v>2585</v>
      </c>
      <c r="F2822" s="27">
        <v>44725</v>
      </c>
      <c r="G2822" s="27">
        <v>44610</v>
      </c>
      <c r="H2822" s="14">
        <v>2030505.12</v>
      </c>
      <c r="I2822" s="15">
        <v>285</v>
      </c>
      <c r="J2822" s="13" t="s">
        <v>319</v>
      </c>
      <c r="K2822" s="36">
        <f>D2822*VLOOKUP(L2822,Assumptions!$B$5:$C$11,2,FALSE)</f>
        <v>3988.1107349999997</v>
      </c>
      <c r="L2822" s="39" t="s">
        <v>4889</v>
      </c>
      <c r="M2822" s="46">
        <f>DATE(YEAR(F2822),MONTH(F2822),1)</f>
        <v>44713</v>
      </c>
      <c r="N2822" s="47" t="str">
        <f>IF(B2822="",N2821,B2822)</f>
        <v>Evergreen Global Inc</v>
      </c>
    </row>
    <row r="2823" spans="1:14" ht="15.75" x14ac:dyDescent="0.5">
      <c r="A2823" s="7"/>
      <c r="B2823" s="26"/>
      <c r="C2823" s="26"/>
      <c r="D2823" s="12">
        <v>99683.7</v>
      </c>
      <c r="E2823" s="13" t="s">
        <v>2565</v>
      </c>
      <c r="F2823" s="27">
        <v>44725</v>
      </c>
      <c r="G2823" s="27">
        <v>44610</v>
      </c>
      <c r="H2823" s="14">
        <v>1489530.72</v>
      </c>
      <c r="I2823" s="15">
        <v>276</v>
      </c>
      <c r="J2823" s="13" t="s">
        <v>305</v>
      </c>
      <c r="K2823" s="36">
        <f>D2823*VLOOKUP(L2823,Assumptions!$B$5:$C$11,2,FALSE)</f>
        <v>3419.1509099999998</v>
      </c>
      <c r="L2823" s="39" t="s">
        <v>4889</v>
      </c>
      <c r="M2823" s="46">
        <f>DATE(YEAR(F2823),MONTH(F2823),1)</f>
        <v>44713</v>
      </c>
      <c r="N2823" s="47" t="str">
        <f>IF(B2823="",N2822,B2823)</f>
        <v>Evergreen Global Inc</v>
      </c>
    </row>
    <row r="2824" spans="1:14" ht="15.75" x14ac:dyDescent="0.5">
      <c r="A2824" s="7"/>
      <c r="B2824" s="26"/>
      <c r="C2824" s="26"/>
      <c r="D2824" s="12">
        <v>85658.67</v>
      </c>
      <c r="E2824" s="13" t="s">
        <v>2564</v>
      </c>
      <c r="F2824" s="27">
        <v>44725</v>
      </c>
      <c r="G2824" s="27">
        <v>44610</v>
      </c>
      <c r="H2824" s="14">
        <v>1750365.7</v>
      </c>
      <c r="I2824" s="15">
        <v>1</v>
      </c>
      <c r="J2824" s="13" t="s">
        <v>304</v>
      </c>
      <c r="K2824" s="36">
        <f>D2824*VLOOKUP(L2824,Assumptions!$B$5:$C$11,2,FALSE)</f>
        <v>2938.0923809999995</v>
      </c>
      <c r="L2824" s="39" t="s">
        <v>4889</v>
      </c>
      <c r="M2824" s="46">
        <f>DATE(YEAR(F2824),MONTH(F2824),1)</f>
        <v>44713</v>
      </c>
      <c r="N2824" s="47" t="str">
        <f>IF(B2824="",N2823,B2824)</f>
        <v>Evergreen Global Inc</v>
      </c>
    </row>
    <row r="2825" spans="1:14" ht="15.75" x14ac:dyDescent="0.5">
      <c r="A2825" s="7"/>
      <c r="B2825" s="26"/>
      <c r="C2825" s="26"/>
      <c r="D2825" s="12">
        <v>116975.28</v>
      </c>
      <c r="E2825" s="13" t="s">
        <v>2571</v>
      </c>
      <c r="F2825" s="27">
        <v>44725</v>
      </c>
      <c r="G2825" s="27">
        <v>44610</v>
      </c>
      <c r="H2825" s="14">
        <v>1709814.8</v>
      </c>
      <c r="I2825" s="15">
        <v>1</v>
      </c>
      <c r="J2825" s="13" t="s">
        <v>312</v>
      </c>
      <c r="K2825" s="36">
        <f>D2825*VLOOKUP(L2825,Assumptions!$B$5:$C$11,2,FALSE)</f>
        <v>4012.2521039999997</v>
      </c>
      <c r="L2825" s="39" t="s">
        <v>4889</v>
      </c>
      <c r="M2825" s="46">
        <f>DATE(YEAR(F2825),MONTH(F2825),1)</f>
        <v>44713</v>
      </c>
      <c r="N2825" s="47" t="str">
        <f>IF(B2825="",N2824,B2825)</f>
        <v>Evergreen Global Inc</v>
      </c>
    </row>
    <row r="2826" spans="1:14" ht="15.75" x14ac:dyDescent="0.5">
      <c r="A2826" s="7"/>
      <c r="B2826" s="26"/>
      <c r="C2826" s="26"/>
      <c r="D2826" s="12">
        <v>106288.82</v>
      </c>
      <c r="E2826" s="13" t="s">
        <v>2570</v>
      </c>
      <c r="F2826" s="27">
        <v>44725</v>
      </c>
      <c r="G2826" s="27">
        <v>44610</v>
      </c>
      <c r="H2826" s="14">
        <v>1506057.16</v>
      </c>
      <c r="I2826" s="15">
        <v>11</v>
      </c>
      <c r="J2826" s="13" t="s">
        <v>327</v>
      </c>
      <c r="K2826" s="36">
        <f>D2826*VLOOKUP(L2826,Assumptions!$B$5:$C$11,2,FALSE)</f>
        <v>3645.7065259999999</v>
      </c>
      <c r="L2826" s="39" t="s">
        <v>4889</v>
      </c>
      <c r="M2826" s="46">
        <f>DATE(YEAR(F2826),MONTH(F2826),1)</f>
        <v>44713</v>
      </c>
      <c r="N2826" s="47" t="str">
        <f>IF(B2826="",N2825,B2826)</f>
        <v>Evergreen Global Inc</v>
      </c>
    </row>
    <row r="2827" spans="1:14" ht="15.75" x14ac:dyDescent="0.5">
      <c r="A2827" s="7"/>
      <c r="B2827" s="26"/>
      <c r="C2827" s="26"/>
      <c r="D2827" s="12">
        <v>121734.21</v>
      </c>
      <c r="E2827" s="13" t="s">
        <v>2581</v>
      </c>
      <c r="F2827" s="27">
        <v>44725</v>
      </c>
      <c r="G2827" s="27">
        <v>44610</v>
      </c>
      <c r="H2827" s="14">
        <v>1628797.64</v>
      </c>
      <c r="I2827" s="15">
        <v>1</v>
      </c>
      <c r="J2827" s="13" t="s">
        <v>311</v>
      </c>
      <c r="K2827" s="36">
        <f>D2827*VLOOKUP(L2827,Assumptions!$B$5:$C$11,2,FALSE)</f>
        <v>4175.4834030000002</v>
      </c>
      <c r="L2827" s="39" t="s">
        <v>4889</v>
      </c>
      <c r="M2827" s="46">
        <f>DATE(YEAR(F2827),MONTH(F2827),1)</f>
        <v>44713</v>
      </c>
      <c r="N2827" s="47" t="str">
        <f>IF(B2827="",N2826,B2827)</f>
        <v>Evergreen Global Inc</v>
      </c>
    </row>
    <row r="2828" spans="1:14" ht="15.75" x14ac:dyDescent="0.5">
      <c r="A2828" s="7"/>
      <c r="B2828" s="26"/>
      <c r="C2828" s="26"/>
      <c r="D2828" s="12">
        <v>97972.69</v>
      </c>
      <c r="E2828" s="13" t="s">
        <v>2572</v>
      </c>
      <c r="F2828" s="27">
        <v>44725</v>
      </c>
      <c r="G2828" s="27">
        <v>44610</v>
      </c>
      <c r="H2828" s="14">
        <v>1662818.16</v>
      </c>
      <c r="I2828" s="15">
        <v>1</v>
      </c>
      <c r="J2828" s="13" t="s">
        <v>310</v>
      </c>
      <c r="K2828" s="36">
        <f>D2828*VLOOKUP(L2828,Assumptions!$B$5:$C$11,2,FALSE)</f>
        <v>3360.4632669999996</v>
      </c>
      <c r="L2828" s="39" t="s">
        <v>4889</v>
      </c>
      <c r="M2828" s="46">
        <f>DATE(YEAR(F2828),MONTH(F2828),1)</f>
        <v>44713</v>
      </c>
      <c r="N2828" s="47" t="str">
        <f>IF(B2828="",N2827,B2828)</f>
        <v>Evergreen Global Inc</v>
      </c>
    </row>
    <row r="2829" spans="1:14" ht="15.75" x14ac:dyDescent="0.5">
      <c r="A2829" s="7"/>
      <c r="B2829" s="26"/>
      <c r="C2829" s="26"/>
      <c r="D2829" s="12">
        <v>112899.82</v>
      </c>
      <c r="E2829" s="13" t="s">
        <v>2568</v>
      </c>
      <c r="F2829" s="27">
        <v>44725</v>
      </c>
      <c r="G2829" s="27">
        <v>44610</v>
      </c>
      <c r="H2829" s="14">
        <v>1428275.54</v>
      </c>
      <c r="I2829" s="15">
        <v>1</v>
      </c>
      <c r="J2829" s="13" t="s">
        <v>318</v>
      </c>
      <c r="K2829" s="36">
        <f>D2829*VLOOKUP(L2829,Assumptions!$B$5:$C$11,2,FALSE)</f>
        <v>3872.4638259999997</v>
      </c>
      <c r="L2829" s="39" t="s">
        <v>4889</v>
      </c>
      <c r="M2829" s="46">
        <f>DATE(YEAR(F2829),MONTH(F2829),1)</f>
        <v>44713</v>
      </c>
      <c r="N2829" s="47" t="str">
        <f>IF(B2829="",N2828,B2829)</f>
        <v>Evergreen Global Inc</v>
      </c>
    </row>
    <row r="2830" spans="1:14" ht="15.75" x14ac:dyDescent="0.5">
      <c r="A2830" s="7"/>
      <c r="B2830" s="26"/>
      <c r="C2830" s="26"/>
      <c r="D2830" s="12">
        <v>85089.01</v>
      </c>
      <c r="E2830" s="13" t="s">
        <v>2569</v>
      </c>
      <c r="F2830" s="27">
        <v>44725</v>
      </c>
      <c r="G2830" s="27">
        <v>44610</v>
      </c>
      <c r="H2830" s="14">
        <v>1880877.98</v>
      </c>
      <c r="I2830" s="15">
        <v>1</v>
      </c>
      <c r="J2830" s="13" t="s">
        <v>309</v>
      </c>
      <c r="K2830" s="36">
        <f>D2830*VLOOKUP(L2830,Assumptions!$B$5:$C$11,2,FALSE)</f>
        <v>2918.5530429999994</v>
      </c>
      <c r="L2830" s="39" t="s">
        <v>4889</v>
      </c>
      <c r="M2830" s="46">
        <f>DATE(YEAR(F2830),MONTH(F2830),1)</f>
        <v>44713</v>
      </c>
      <c r="N2830" s="47" t="str">
        <f>IF(B2830="",N2829,B2830)</f>
        <v>Evergreen Global Inc</v>
      </c>
    </row>
    <row r="2831" spans="1:14" ht="15.75" x14ac:dyDescent="0.5">
      <c r="A2831" s="7"/>
      <c r="B2831" s="26"/>
      <c r="C2831" s="26"/>
      <c r="D2831" s="12">
        <v>88526.51</v>
      </c>
      <c r="E2831" s="13" t="s">
        <v>2586</v>
      </c>
      <c r="F2831" s="27">
        <v>44725</v>
      </c>
      <c r="G2831" s="27">
        <v>44610</v>
      </c>
      <c r="H2831" s="14">
        <v>1955432.19</v>
      </c>
      <c r="I2831" s="15">
        <v>3</v>
      </c>
      <c r="J2831" s="13" t="s">
        <v>300</v>
      </c>
      <c r="K2831" s="36">
        <f>D2831*VLOOKUP(L2831,Assumptions!$B$5:$C$11,2,FALSE)</f>
        <v>3036.4592929999994</v>
      </c>
      <c r="L2831" s="39" t="s">
        <v>4889</v>
      </c>
      <c r="M2831" s="46">
        <f>DATE(YEAR(F2831),MONTH(F2831),1)</f>
        <v>44713</v>
      </c>
      <c r="N2831" s="47" t="str">
        <f>IF(B2831="",N2830,B2831)</f>
        <v>Evergreen Global Inc</v>
      </c>
    </row>
    <row r="2832" spans="1:14" ht="15.75" x14ac:dyDescent="0.5">
      <c r="A2832" s="7"/>
      <c r="B2832" s="26"/>
      <c r="C2832" s="26"/>
      <c r="D2832" s="12">
        <v>21453.73</v>
      </c>
      <c r="E2832" s="13" t="s">
        <v>2581</v>
      </c>
      <c r="F2832" s="27">
        <v>44718</v>
      </c>
      <c r="G2832" s="27">
        <v>44630</v>
      </c>
      <c r="H2832" s="14">
        <v>2277019.38</v>
      </c>
      <c r="I2832" s="15">
        <v>1</v>
      </c>
      <c r="J2832" s="13" t="s">
        <v>311</v>
      </c>
      <c r="K2832" s="36">
        <f>D2832*VLOOKUP(L2832,Assumptions!$B$5:$C$11,2,FALSE)</f>
        <v>735.86293899999987</v>
      </c>
      <c r="L2832" s="39" t="s">
        <v>4889</v>
      </c>
      <c r="M2832" s="46">
        <f>DATE(YEAR(F2832),MONTH(F2832),1)</f>
        <v>44713</v>
      </c>
      <c r="N2832" s="47" t="str">
        <f>IF(B2832="",N2831,B2832)</f>
        <v>Evergreen Global Inc</v>
      </c>
    </row>
    <row r="2833" spans="1:14" ht="15.75" x14ac:dyDescent="0.5">
      <c r="A2833" s="7"/>
      <c r="B2833" s="26"/>
      <c r="C2833" s="26"/>
      <c r="D2833" s="12">
        <v>21213.1</v>
      </c>
      <c r="E2833" s="13" t="s">
        <v>2572</v>
      </c>
      <c r="F2833" s="27">
        <v>44718</v>
      </c>
      <c r="G2833" s="27">
        <v>44630</v>
      </c>
      <c r="H2833" s="14">
        <v>2179104.0299999998</v>
      </c>
      <c r="I2833" s="15">
        <v>1</v>
      </c>
      <c r="J2833" s="13" t="s">
        <v>310</v>
      </c>
      <c r="K2833" s="36">
        <f>D2833*VLOOKUP(L2833,Assumptions!$B$5:$C$11,2,FALSE)</f>
        <v>727.60932999999989</v>
      </c>
      <c r="L2833" s="39" t="s">
        <v>4889</v>
      </c>
      <c r="M2833" s="46">
        <f>DATE(YEAR(F2833),MONTH(F2833),1)</f>
        <v>44713</v>
      </c>
      <c r="N2833" s="47" t="str">
        <f>IF(B2833="",N2832,B2833)</f>
        <v>Evergreen Global Inc</v>
      </c>
    </row>
    <row r="2834" spans="1:14" ht="15.75" x14ac:dyDescent="0.5">
      <c r="A2834" s="7"/>
      <c r="B2834" s="26"/>
      <c r="C2834" s="26"/>
      <c r="D2834" s="12">
        <v>29243.45</v>
      </c>
      <c r="E2834" s="13" t="s">
        <v>2568</v>
      </c>
      <c r="F2834" s="27">
        <v>44718</v>
      </c>
      <c r="G2834" s="27">
        <v>44630</v>
      </c>
      <c r="H2834" s="14">
        <v>2305828.7799999998</v>
      </c>
      <c r="I2834" s="15">
        <v>1</v>
      </c>
      <c r="J2834" s="13" t="s">
        <v>318</v>
      </c>
      <c r="K2834" s="36">
        <f>D2834*VLOOKUP(L2834,Assumptions!$B$5:$C$11,2,FALSE)</f>
        <v>1003.0503349999999</v>
      </c>
      <c r="L2834" s="39" t="s">
        <v>4889</v>
      </c>
      <c r="M2834" s="46">
        <f>DATE(YEAR(F2834),MONTH(F2834),1)</f>
        <v>44713</v>
      </c>
      <c r="N2834" s="47" t="str">
        <f>IF(B2834="",N2833,B2834)</f>
        <v>Evergreen Global Inc</v>
      </c>
    </row>
    <row r="2835" spans="1:14" ht="15.75" x14ac:dyDescent="0.5">
      <c r="A2835" s="7"/>
      <c r="B2835" s="26"/>
      <c r="C2835" s="26"/>
      <c r="D2835" s="12">
        <v>33772.269999999997</v>
      </c>
      <c r="E2835" s="13" t="s">
        <v>2569</v>
      </c>
      <c r="F2835" s="27">
        <v>44718</v>
      </c>
      <c r="G2835" s="27">
        <v>44630</v>
      </c>
      <c r="H2835" s="14">
        <v>1427810.3</v>
      </c>
      <c r="I2835" s="15">
        <v>1</v>
      </c>
      <c r="J2835" s="13" t="s">
        <v>309</v>
      </c>
      <c r="K2835" s="36">
        <f>D2835*VLOOKUP(L2835,Assumptions!$B$5:$C$11,2,FALSE)</f>
        <v>1158.3888609999999</v>
      </c>
      <c r="L2835" s="39" t="s">
        <v>4889</v>
      </c>
      <c r="M2835" s="46">
        <f>DATE(YEAR(F2835),MONTH(F2835),1)</f>
        <v>44713</v>
      </c>
      <c r="N2835" s="47" t="str">
        <f>IF(B2835="",N2834,B2835)</f>
        <v>Evergreen Global Inc</v>
      </c>
    </row>
    <row r="2836" spans="1:14" ht="15.75" x14ac:dyDescent="0.5">
      <c r="A2836" s="7"/>
      <c r="B2836" s="26"/>
      <c r="C2836" s="26"/>
      <c r="D2836" s="12">
        <v>25104.48</v>
      </c>
      <c r="E2836" s="13" t="s">
        <v>2564</v>
      </c>
      <c r="F2836" s="27">
        <v>44718</v>
      </c>
      <c r="G2836" s="27">
        <v>44630</v>
      </c>
      <c r="H2836" s="14">
        <v>1998205.02</v>
      </c>
      <c r="I2836" s="15">
        <v>1</v>
      </c>
      <c r="J2836" s="13" t="s">
        <v>304</v>
      </c>
      <c r="K2836" s="36">
        <f>D2836*VLOOKUP(L2836,Assumptions!$B$5:$C$11,2,FALSE)</f>
        <v>861.08366399999989</v>
      </c>
      <c r="L2836" s="39" t="s">
        <v>4889</v>
      </c>
      <c r="M2836" s="46">
        <f>DATE(YEAR(F2836),MONTH(F2836),1)</f>
        <v>44713</v>
      </c>
      <c r="N2836" s="47" t="str">
        <f>IF(B2836="",N2835,B2836)</f>
        <v>Evergreen Global Inc</v>
      </c>
    </row>
    <row r="2837" spans="1:14" ht="15.75" x14ac:dyDescent="0.5">
      <c r="A2837" s="7"/>
      <c r="B2837" s="26"/>
      <c r="C2837" s="26"/>
      <c r="D2837" s="12">
        <v>24434.16</v>
      </c>
      <c r="E2837" s="13" t="s">
        <v>2565</v>
      </c>
      <c r="F2837" s="27">
        <v>44718</v>
      </c>
      <c r="G2837" s="27">
        <v>44630</v>
      </c>
      <c r="H2837" s="14">
        <v>2229234.94</v>
      </c>
      <c r="I2837" s="15">
        <v>24</v>
      </c>
      <c r="J2837" s="13" t="s">
        <v>305</v>
      </c>
      <c r="K2837" s="36">
        <f>D2837*VLOOKUP(L2837,Assumptions!$B$5:$C$11,2,FALSE)</f>
        <v>838.09168799999998</v>
      </c>
      <c r="L2837" s="39" t="s">
        <v>4889</v>
      </c>
      <c r="M2837" s="46">
        <f>DATE(YEAR(F2837),MONTH(F2837),1)</f>
        <v>44713</v>
      </c>
      <c r="N2837" s="47" t="str">
        <f>IF(B2837="",N2836,B2837)</f>
        <v>Evergreen Global Inc</v>
      </c>
    </row>
    <row r="2838" spans="1:14" ht="15.75" x14ac:dyDescent="0.5">
      <c r="A2838" s="7"/>
      <c r="B2838" s="26"/>
      <c r="C2838" s="26"/>
      <c r="D2838" s="12">
        <v>21049.31</v>
      </c>
      <c r="E2838" s="13" t="s">
        <v>2570</v>
      </c>
      <c r="F2838" s="27">
        <v>44718</v>
      </c>
      <c r="G2838" s="27">
        <v>44630</v>
      </c>
      <c r="H2838" s="14">
        <v>1870251.35</v>
      </c>
      <c r="I2838" s="15">
        <v>4</v>
      </c>
      <c r="J2838" s="13" t="s">
        <v>327</v>
      </c>
      <c r="K2838" s="36">
        <f>D2838*VLOOKUP(L2838,Assumptions!$B$5:$C$11,2,FALSE)</f>
        <v>721.99133299999994</v>
      </c>
      <c r="L2838" s="39" t="s">
        <v>4889</v>
      </c>
      <c r="M2838" s="46">
        <f>DATE(YEAR(F2838),MONTH(F2838),1)</f>
        <v>44713</v>
      </c>
      <c r="N2838" s="47" t="str">
        <f>IF(B2838="",N2837,B2838)</f>
        <v>Evergreen Global Inc</v>
      </c>
    </row>
    <row r="2839" spans="1:14" ht="15.75" x14ac:dyDescent="0.5">
      <c r="A2839" s="7"/>
      <c r="B2839" s="26"/>
      <c r="C2839" s="26"/>
      <c r="D2839" s="12">
        <v>2595.96</v>
      </c>
      <c r="E2839" s="13" t="s">
        <v>2587</v>
      </c>
      <c r="F2839" s="27">
        <v>44676</v>
      </c>
      <c r="G2839" s="27">
        <v>44644</v>
      </c>
      <c r="H2839" s="14">
        <v>2088817.08</v>
      </c>
      <c r="I2839" s="15">
        <v>0.6</v>
      </c>
      <c r="J2839" s="13" t="s">
        <v>300</v>
      </c>
      <c r="K2839" s="36">
        <f>D2839*VLOOKUP(L2839,Assumptions!$B$5:$C$11,2,FALSE)</f>
        <v>89.041427999999996</v>
      </c>
      <c r="L2839" s="39" t="s">
        <v>4889</v>
      </c>
      <c r="M2839" s="46">
        <f>DATE(YEAR(F2839),MONTH(F2839),1)</f>
        <v>44652</v>
      </c>
      <c r="N2839" s="47" t="str">
        <f>IF(B2839="",N2838,B2839)</f>
        <v>Evergreen Global Inc</v>
      </c>
    </row>
    <row r="2840" spans="1:14" ht="15.75" x14ac:dyDescent="0.5">
      <c r="A2840" s="7"/>
      <c r="B2840" s="26"/>
      <c r="C2840" s="26"/>
      <c r="D2840" s="12">
        <v>3837.31</v>
      </c>
      <c r="E2840" s="13" t="s">
        <v>2588</v>
      </c>
      <c r="F2840" s="27">
        <v>44676</v>
      </c>
      <c r="G2840" s="27">
        <v>44644</v>
      </c>
      <c r="H2840" s="14">
        <v>1542272.53</v>
      </c>
      <c r="I2840" s="15">
        <v>135</v>
      </c>
      <c r="J2840" s="13" t="s">
        <v>322</v>
      </c>
      <c r="K2840" s="36">
        <f>D2840*VLOOKUP(L2840,Assumptions!$B$5:$C$11,2,FALSE)</f>
        <v>131.619733</v>
      </c>
      <c r="L2840" s="39" t="s">
        <v>4889</v>
      </c>
      <c r="M2840" s="46">
        <f>DATE(YEAR(F2840),MONTH(F2840),1)</f>
        <v>44652</v>
      </c>
      <c r="N2840" s="47" t="str">
        <f>IF(B2840="",N2839,B2840)</f>
        <v>Evergreen Global Inc</v>
      </c>
    </row>
    <row r="2841" spans="1:14" ht="15.75" x14ac:dyDescent="0.5">
      <c r="A2841" s="7"/>
      <c r="B2841" s="26"/>
      <c r="C2841" s="26"/>
      <c r="D2841" s="12">
        <v>114029.54</v>
      </c>
      <c r="E2841" s="13" t="s">
        <v>2576</v>
      </c>
      <c r="F2841" s="27">
        <v>44748</v>
      </c>
      <c r="G2841" s="27">
        <v>44644</v>
      </c>
      <c r="H2841" s="14">
        <v>1934015.19</v>
      </c>
      <c r="I2841" s="15">
        <v>9</v>
      </c>
      <c r="J2841" s="13" t="s">
        <v>330</v>
      </c>
      <c r="K2841" s="36">
        <f>D2841*VLOOKUP(L2841,Assumptions!$B$5:$C$11,2,FALSE)</f>
        <v>3911.2132219999994</v>
      </c>
      <c r="L2841" s="39" t="s">
        <v>4889</v>
      </c>
      <c r="M2841" s="46">
        <f>DATE(YEAR(F2841),MONTH(F2841),1)</f>
        <v>44743</v>
      </c>
      <c r="N2841" s="47" t="str">
        <f>IF(B2841="",N2840,B2841)</f>
        <v>Evergreen Global Inc</v>
      </c>
    </row>
    <row r="2842" spans="1:14" ht="15.75" x14ac:dyDescent="0.5">
      <c r="A2842" s="7"/>
      <c r="B2842" s="26"/>
      <c r="C2842" s="26"/>
      <c r="D2842" s="12">
        <v>93458.71</v>
      </c>
      <c r="E2842" s="13" t="s">
        <v>2589</v>
      </c>
      <c r="F2842" s="27">
        <v>44748</v>
      </c>
      <c r="G2842" s="27">
        <v>44644</v>
      </c>
      <c r="H2842" s="14">
        <v>1918969.58</v>
      </c>
      <c r="I2842" s="15">
        <v>260</v>
      </c>
      <c r="J2842" s="13" t="s">
        <v>321</v>
      </c>
      <c r="K2842" s="36">
        <f>D2842*VLOOKUP(L2842,Assumptions!$B$5:$C$11,2,FALSE)</f>
        <v>3205.6337530000001</v>
      </c>
      <c r="L2842" s="39" t="s">
        <v>4889</v>
      </c>
      <c r="M2842" s="46">
        <f>DATE(YEAR(F2842),MONTH(F2842),1)</f>
        <v>44743</v>
      </c>
      <c r="N2842" s="47" t="str">
        <f>IF(B2842="",N2841,B2842)</f>
        <v>Evergreen Global Inc</v>
      </c>
    </row>
    <row r="2843" spans="1:14" ht="15.75" x14ac:dyDescent="0.5">
      <c r="A2843" s="7"/>
      <c r="B2843" s="26"/>
      <c r="C2843" s="26"/>
      <c r="D2843" s="12">
        <v>124116.91</v>
      </c>
      <c r="E2843" s="13" t="s">
        <v>2590</v>
      </c>
      <c r="F2843" s="27">
        <v>44748</v>
      </c>
      <c r="G2843" s="27">
        <v>44644</v>
      </c>
      <c r="H2843" s="14">
        <v>1802737.1</v>
      </c>
      <c r="I2843" s="15">
        <v>260</v>
      </c>
      <c r="J2843" s="13" t="s">
        <v>319</v>
      </c>
      <c r="K2843" s="36">
        <f>D2843*VLOOKUP(L2843,Assumptions!$B$5:$C$11,2,FALSE)</f>
        <v>4257.2100129999999</v>
      </c>
      <c r="L2843" s="39" t="s">
        <v>4889</v>
      </c>
      <c r="M2843" s="46">
        <f>DATE(YEAR(F2843),MONTH(F2843),1)</f>
        <v>44743</v>
      </c>
      <c r="N2843" s="47" t="str">
        <f>IF(B2843="",N2842,B2843)</f>
        <v>Evergreen Global Inc</v>
      </c>
    </row>
    <row r="2844" spans="1:14" ht="15.75" x14ac:dyDescent="0.5">
      <c r="A2844" s="7"/>
      <c r="B2844" s="26"/>
      <c r="C2844" s="26"/>
      <c r="D2844" s="12">
        <v>92582.89</v>
      </c>
      <c r="E2844" s="13" t="s">
        <v>2575</v>
      </c>
      <c r="F2844" s="27">
        <v>44748</v>
      </c>
      <c r="G2844" s="27">
        <v>44644</v>
      </c>
      <c r="H2844" s="14">
        <v>2223447.63</v>
      </c>
      <c r="I2844" s="15">
        <v>13</v>
      </c>
      <c r="J2844" s="13" t="s">
        <v>327</v>
      </c>
      <c r="K2844" s="36">
        <f>D2844*VLOOKUP(L2844,Assumptions!$B$5:$C$11,2,FALSE)</f>
        <v>3175.5931269999996</v>
      </c>
      <c r="L2844" s="39" t="s">
        <v>4889</v>
      </c>
      <c r="M2844" s="46">
        <f>DATE(YEAR(F2844),MONTH(F2844),1)</f>
        <v>44743</v>
      </c>
      <c r="N2844" s="47" t="str">
        <f>IF(B2844="",N2843,B2844)</f>
        <v>Evergreen Global Inc</v>
      </c>
    </row>
    <row r="2845" spans="1:14" ht="15.75" x14ac:dyDescent="0.5">
      <c r="A2845" s="7"/>
      <c r="B2845" s="26"/>
      <c r="C2845" s="26"/>
      <c r="D2845" s="12">
        <v>118618.11</v>
      </c>
      <c r="E2845" s="13" t="s">
        <v>2591</v>
      </c>
      <c r="F2845" s="27">
        <v>44748</v>
      </c>
      <c r="G2845" s="27">
        <v>44644</v>
      </c>
      <c r="H2845" s="14">
        <v>1937244</v>
      </c>
      <c r="I2845" s="15">
        <v>1</v>
      </c>
      <c r="J2845" s="13" t="s">
        <v>312</v>
      </c>
      <c r="K2845" s="36">
        <f>D2845*VLOOKUP(L2845,Assumptions!$B$5:$C$11,2,FALSE)</f>
        <v>4068.6011729999996</v>
      </c>
      <c r="L2845" s="39" t="s">
        <v>4889</v>
      </c>
      <c r="M2845" s="46">
        <f>DATE(YEAR(F2845),MONTH(F2845),1)</f>
        <v>44743</v>
      </c>
      <c r="N2845" s="47" t="str">
        <f>IF(B2845="",N2844,B2845)</f>
        <v>Evergreen Global Inc</v>
      </c>
    </row>
    <row r="2846" spans="1:14" ht="15.75" x14ac:dyDescent="0.5">
      <c r="A2846" s="7"/>
      <c r="B2846" s="26"/>
      <c r="C2846" s="26"/>
      <c r="D2846" s="12">
        <v>113254.87</v>
      </c>
      <c r="E2846" s="13" t="s">
        <v>2592</v>
      </c>
      <c r="F2846" s="27">
        <v>44748</v>
      </c>
      <c r="G2846" s="27">
        <v>44644</v>
      </c>
      <c r="H2846" s="14">
        <v>1588957.68</v>
      </c>
      <c r="I2846" s="15">
        <v>1</v>
      </c>
      <c r="J2846" s="13" t="s">
        <v>309</v>
      </c>
      <c r="K2846" s="36">
        <f>D2846*VLOOKUP(L2846,Assumptions!$B$5:$C$11,2,FALSE)</f>
        <v>3884.6420409999996</v>
      </c>
      <c r="L2846" s="39" t="s">
        <v>4889</v>
      </c>
      <c r="M2846" s="46">
        <f>DATE(YEAR(F2846),MONTH(F2846),1)</f>
        <v>44743</v>
      </c>
      <c r="N2846" s="47" t="str">
        <f>IF(B2846="",N2845,B2846)</f>
        <v>Evergreen Global Inc</v>
      </c>
    </row>
    <row r="2847" spans="1:14" ht="15.75" x14ac:dyDescent="0.5">
      <c r="A2847" s="7"/>
      <c r="B2847" s="26"/>
      <c r="C2847" s="26"/>
      <c r="D2847" s="12">
        <v>98057.69</v>
      </c>
      <c r="E2847" s="13" t="s">
        <v>2593</v>
      </c>
      <c r="F2847" s="27">
        <v>44748</v>
      </c>
      <c r="G2847" s="27">
        <v>44644</v>
      </c>
      <c r="H2847" s="14">
        <v>1496288.04</v>
      </c>
      <c r="I2847" s="15">
        <v>1</v>
      </c>
      <c r="J2847" s="13" t="s">
        <v>318</v>
      </c>
      <c r="K2847" s="36">
        <f>D2847*VLOOKUP(L2847,Assumptions!$B$5:$C$11,2,FALSE)</f>
        <v>3363.3787669999997</v>
      </c>
      <c r="L2847" s="39" t="s">
        <v>4889</v>
      </c>
      <c r="M2847" s="46">
        <f>DATE(YEAR(F2847),MONTH(F2847),1)</f>
        <v>44743</v>
      </c>
      <c r="N2847" s="47" t="str">
        <f>IF(B2847="",N2846,B2847)</f>
        <v>Evergreen Global Inc</v>
      </c>
    </row>
    <row r="2848" spans="1:14" ht="15.75" x14ac:dyDescent="0.5">
      <c r="A2848" s="7"/>
      <c r="B2848" s="26"/>
      <c r="C2848" s="26"/>
      <c r="D2848" s="12">
        <v>93837.57</v>
      </c>
      <c r="E2848" s="13" t="s">
        <v>2594</v>
      </c>
      <c r="F2848" s="27">
        <v>44748</v>
      </c>
      <c r="G2848" s="27">
        <v>44644</v>
      </c>
      <c r="H2848" s="14">
        <v>1902377.34</v>
      </c>
      <c r="I2848" s="15">
        <v>3</v>
      </c>
      <c r="J2848" s="13" t="s">
        <v>300</v>
      </c>
      <c r="K2848" s="36">
        <f>D2848*VLOOKUP(L2848,Assumptions!$B$5:$C$11,2,FALSE)</f>
        <v>3218.628651</v>
      </c>
      <c r="L2848" s="39" t="s">
        <v>4889</v>
      </c>
      <c r="M2848" s="46">
        <f>DATE(YEAR(F2848),MONTH(F2848),1)</f>
        <v>44743</v>
      </c>
      <c r="N2848" s="47" t="str">
        <f>IF(B2848="",N2847,B2848)</f>
        <v>Evergreen Global Inc</v>
      </c>
    </row>
    <row r="2849" spans="1:14" ht="15.75" x14ac:dyDescent="0.5">
      <c r="A2849" s="7"/>
      <c r="B2849" s="26"/>
      <c r="C2849" s="26"/>
      <c r="D2849" s="12">
        <v>125431.1</v>
      </c>
      <c r="E2849" s="13" t="s">
        <v>2595</v>
      </c>
      <c r="F2849" s="27">
        <v>44748</v>
      </c>
      <c r="G2849" s="27">
        <v>44644</v>
      </c>
      <c r="H2849" s="14">
        <v>2240446.75</v>
      </c>
      <c r="I2849" s="15">
        <v>1</v>
      </c>
      <c r="J2849" s="13" t="s">
        <v>310</v>
      </c>
      <c r="K2849" s="36">
        <f>D2849*VLOOKUP(L2849,Assumptions!$B$5:$C$11,2,FALSE)</f>
        <v>4302.2867299999998</v>
      </c>
      <c r="L2849" s="39" t="s">
        <v>4889</v>
      </c>
      <c r="M2849" s="46">
        <f>DATE(YEAR(F2849),MONTH(F2849),1)</f>
        <v>44743</v>
      </c>
      <c r="N2849" s="47" t="str">
        <f>IF(B2849="",N2848,B2849)</f>
        <v>Evergreen Global Inc</v>
      </c>
    </row>
    <row r="2850" spans="1:14" ht="15.75" x14ac:dyDescent="0.5">
      <c r="A2850" s="7"/>
      <c r="B2850" s="26"/>
      <c r="C2850" s="26"/>
      <c r="D2850" s="12">
        <v>107924.44</v>
      </c>
      <c r="E2850" s="13" t="s">
        <v>2596</v>
      </c>
      <c r="F2850" s="27">
        <v>44748</v>
      </c>
      <c r="G2850" s="27">
        <v>44644</v>
      </c>
      <c r="H2850" s="14">
        <v>2150152.83</v>
      </c>
      <c r="I2850" s="15">
        <v>1</v>
      </c>
      <c r="J2850" s="13" t="s">
        <v>311</v>
      </c>
      <c r="K2850" s="36">
        <f>D2850*VLOOKUP(L2850,Assumptions!$B$5:$C$11,2,FALSE)</f>
        <v>3701.8082919999997</v>
      </c>
      <c r="L2850" s="39" t="s">
        <v>4889</v>
      </c>
      <c r="M2850" s="46">
        <f>DATE(YEAR(F2850),MONTH(F2850),1)</f>
        <v>44743</v>
      </c>
      <c r="N2850" s="47" t="str">
        <f>IF(B2850="",N2849,B2850)</f>
        <v>Evergreen Global Inc</v>
      </c>
    </row>
    <row r="2851" spans="1:14" ht="15.75" x14ac:dyDescent="0.5">
      <c r="A2851" s="7"/>
      <c r="B2851" s="26"/>
      <c r="C2851" s="26"/>
      <c r="D2851" s="12">
        <v>32469.98</v>
      </c>
      <c r="E2851" s="13" t="s">
        <v>2575</v>
      </c>
      <c r="F2851" s="27">
        <v>44748</v>
      </c>
      <c r="G2851" s="27">
        <v>44645</v>
      </c>
      <c r="H2851" s="14">
        <v>1954738.74</v>
      </c>
      <c r="I2851" s="15">
        <v>6</v>
      </c>
      <c r="J2851" s="13" t="s">
        <v>327</v>
      </c>
      <c r="K2851" s="36">
        <f>D2851*VLOOKUP(L2851,Assumptions!$B$5:$C$11,2,FALSE)</f>
        <v>1113.7203139999999</v>
      </c>
      <c r="L2851" s="39" t="s">
        <v>4889</v>
      </c>
      <c r="M2851" s="46">
        <f>DATE(YEAR(F2851),MONTH(F2851),1)</f>
        <v>44743</v>
      </c>
      <c r="N2851" s="47" t="str">
        <f>IF(B2851="",N2850,B2851)</f>
        <v>Evergreen Global Inc</v>
      </c>
    </row>
    <row r="2852" spans="1:14" ht="15.75" x14ac:dyDescent="0.5">
      <c r="A2852" s="7"/>
      <c r="B2852" s="26"/>
      <c r="C2852" s="26"/>
      <c r="D2852" s="12">
        <v>35455.57</v>
      </c>
      <c r="E2852" s="13" t="s">
        <v>2577</v>
      </c>
      <c r="F2852" s="27">
        <v>44748</v>
      </c>
      <c r="G2852" s="27">
        <v>44645</v>
      </c>
      <c r="H2852" s="14">
        <v>1651070.28</v>
      </c>
      <c r="I2852" s="15">
        <v>83</v>
      </c>
      <c r="J2852" s="13" t="s">
        <v>322</v>
      </c>
      <c r="K2852" s="36">
        <f>D2852*VLOOKUP(L2852,Assumptions!$B$5:$C$11,2,FALSE)</f>
        <v>1216.126051</v>
      </c>
      <c r="L2852" s="39" t="s">
        <v>4889</v>
      </c>
      <c r="M2852" s="46">
        <f>DATE(YEAR(F2852),MONTH(F2852),1)</f>
        <v>44743</v>
      </c>
      <c r="N2852" s="47" t="str">
        <f>IF(B2852="",N2851,B2852)</f>
        <v>Evergreen Global Inc</v>
      </c>
    </row>
    <row r="2853" spans="1:14" ht="15.75" x14ac:dyDescent="0.5">
      <c r="A2853" s="7"/>
      <c r="B2853" s="26"/>
      <c r="C2853" s="26"/>
      <c r="D2853" s="12">
        <v>86920.38</v>
      </c>
      <c r="E2853" s="13" t="s">
        <v>2561</v>
      </c>
      <c r="F2853" s="27">
        <v>44827</v>
      </c>
      <c r="G2853" s="27">
        <v>44658</v>
      </c>
      <c r="H2853" s="14">
        <v>2022807.66</v>
      </c>
      <c r="I2853" s="15">
        <v>45</v>
      </c>
      <c r="J2853" s="13" t="s">
        <v>305</v>
      </c>
      <c r="K2853" s="36">
        <f>D2853*VLOOKUP(L2853,Assumptions!$B$5:$C$11,2,FALSE)</f>
        <v>2981.3690339999998</v>
      </c>
      <c r="L2853" s="39" t="s">
        <v>4889</v>
      </c>
      <c r="M2853" s="46">
        <f>DATE(YEAR(F2853),MONTH(F2853),1)</f>
        <v>44805</v>
      </c>
      <c r="N2853" s="47" t="str">
        <f>IF(B2853="",N2852,B2853)</f>
        <v>Evergreen Global Inc</v>
      </c>
    </row>
    <row r="2854" spans="1:14" ht="15.75" x14ac:dyDescent="0.5">
      <c r="A2854" s="7"/>
      <c r="B2854" s="26"/>
      <c r="C2854" s="26"/>
      <c r="D2854" s="12">
        <v>91807.86</v>
      </c>
      <c r="E2854" s="13" t="s">
        <v>2562</v>
      </c>
      <c r="F2854" s="27">
        <v>44827</v>
      </c>
      <c r="G2854" s="27">
        <v>44658</v>
      </c>
      <c r="H2854" s="14">
        <v>1561627.89</v>
      </c>
      <c r="I2854" s="15">
        <v>1</v>
      </c>
      <c r="J2854" s="13" t="s">
        <v>304</v>
      </c>
      <c r="K2854" s="36">
        <f>D2854*VLOOKUP(L2854,Assumptions!$B$5:$C$11,2,FALSE)</f>
        <v>3149.0095979999996</v>
      </c>
      <c r="L2854" s="39" t="s">
        <v>4889</v>
      </c>
      <c r="M2854" s="46">
        <f>DATE(YEAR(F2854),MONTH(F2854),1)</f>
        <v>44805</v>
      </c>
      <c r="N2854" s="47" t="str">
        <f>IF(B2854="",N2853,B2854)</f>
        <v>Evergreen Global Inc</v>
      </c>
    </row>
    <row r="2855" spans="1:14" ht="15.75" x14ac:dyDescent="0.5">
      <c r="A2855" s="7"/>
      <c r="B2855" s="26"/>
      <c r="C2855" s="26"/>
      <c r="D2855" s="12">
        <v>73944.679999999993</v>
      </c>
      <c r="E2855" s="13" t="s">
        <v>2597</v>
      </c>
      <c r="F2855" s="27">
        <v>44827</v>
      </c>
      <c r="G2855" s="27">
        <v>44658</v>
      </c>
      <c r="H2855" s="14">
        <v>1910536.95</v>
      </c>
      <c r="I2855" s="15">
        <v>35</v>
      </c>
      <c r="J2855" s="13" t="s">
        <v>321</v>
      </c>
      <c r="K2855" s="36">
        <f>D2855*VLOOKUP(L2855,Assumptions!$B$5:$C$11,2,FALSE)</f>
        <v>2536.3025239999997</v>
      </c>
      <c r="L2855" s="39" t="s">
        <v>4889</v>
      </c>
      <c r="M2855" s="46">
        <f>DATE(YEAR(F2855),MONTH(F2855),1)</f>
        <v>44805</v>
      </c>
      <c r="N2855" s="47" t="str">
        <f>IF(B2855="",N2854,B2855)</f>
        <v>Evergreen Global Inc</v>
      </c>
    </row>
    <row r="2856" spans="1:14" ht="15.75" x14ac:dyDescent="0.5">
      <c r="A2856" s="7"/>
      <c r="B2856" s="26"/>
      <c r="C2856" s="26"/>
      <c r="D2856" s="12">
        <v>97947.15</v>
      </c>
      <c r="E2856" s="13" t="s">
        <v>2598</v>
      </c>
      <c r="F2856" s="27">
        <v>44827</v>
      </c>
      <c r="G2856" s="27">
        <v>44658</v>
      </c>
      <c r="H2856" s="14">
        <v>1838152.19</v>
      </c>
      <c r="I2856" s="15">
        <v>35</v>
      </c>
      <c r="J2856" s="13" t="s">
        <v>337</v>
      </c>
      <c r="K2856" s="36">
        <f>D2856*VLOOKUP(L2856,Assumptions!$B$5:$C$11,2,FALSE)</f>
        <v>3359.5872449999997</v>
      </c>
      <c r="L2856" s="39" t="s">
        <v>4889</v>
      </c>
      <c r="M2856" s="46">
        <f>DATE(YEAR(F2856),MONTH(F2856),1)</f>
        <v>44805</v>
      </c>
      <c r="N2856" s="47" t="str">
        <f>IF(B2856="",N2855,B2856)</f>
        <v>Evergreen Global Inc</v>
      </c>
    </row>
    <row r="2857" spans="1:14" ht="15.75" x14ac:dyDescent="0.5">
      <c r="A2857" s="7"/>
      <c r="B2857" s="26"/>
      <c r="C2857" s="26"/>
      <c r="D2857" s="12">
        <v>89164.23</v>
      </c>
      <c r="E2857" s="13" t="s">
        <v>2599</v>
      </c>
      <c r="F2857" s="27">
        <v>44827</v>
      </c>
      <c r="G2857" s="27">
        <v>44658</v>
      </c>
      <c r="H2857" s="14">
        <v>2181751.9900000002</v>
      </c>
      <c r="I2857" s="15">
        <v>1</v>
      </c>
      <c r="J2857" s="13" t="s">
        <v>311</v>
      </c>
      <c r="K2857" s="36">
        <f>D2857*VLOOKUP(L2857,Assumptions!$B$5:$C$11,2,FALSE)</f>
        <v>3058.3330889999997</v>
      </c>
      <c r="L2857" s="39" t="s">
        <v>4889</v>
      </c>
      <c r="M2857" s="46">
        <f>DATE(YEAR(F2857),MONTH(F2857),1)</f>
        <v>44805</v>
      </c>
      <c r="N2857" s="47" t="str">
        <f>IF(B2857="",N2856,B2857)</f>
        <v>Evergreen Global Inc</v>
      </c>
    </row>
    <row r="2858" spans="1:14" ht="15.75" x14ac:dyDescent="0.5">
      <c r="A2858" s="7"/>
      <c r="B2858" s="26"/>
      <c r="C2858" s="26"/>
      <c r="D2858" s="12">
        <v>122130.98</v>
      </c>
      <c r="E2858" s="13" t="s">
        <v>2599</v>
      </c>
      <c r="F2858" s="27">
        <v>44827</v>
      </c>
      <c r="G2858" s="27">
        <v>44658</v>
      </c>
      <c r="H2858" s="14">
        <v>1949300.13</v>
      </c>
      <c r="I2858" s="15">
        <v>1</v>
      </c>
      <c r="J2858" s="13" t="s">
        <v>311</v>
      </c>
      <c r="K2858" s="36">
        <f>D2858*VLOOKUP(L2858,Assumptions!$B$5:$C$11,2,FALSE)</f>
        <v>4189.0926139999992</v>
      </c>
      <c r="L2858" s="39" t="s">
        <v>4889</v>
      </c>
      <c r="M2858" s="46">
        <f>DATE(YEAR(F2858),MONTH(F2858),1)</f>
        <v>44805</v>
      </c>
      <c r="N2858" s="47" t="str">
        <f>IF(B2858="",N2857,B2858)</f>
        <v>Evergreen Global Inc</v>
      </c>
    </row>
    <row r="2859" spans="1:14" ht="15.75" x14ac:dyDescent="0.5">
      <c r="A2859" s="7"/>
      <c r="B2859" s="26"/>
      <c r="C2859" s="26"/>
      <c r="D2859" s="12">
        <v>75388.509999999995</v>
      </c>
      <c r="E2859" s="13" t="s">
        <v>2600</v>
      </c>
      <c r="F2859" s="27">
        <v>44827</v>
      </c>
      <c r="G2859" s="27">
        <v>44658</v>
      </c>
      <c r="H2859" s="14">
        <v>2386390.86</v>
      </c>
      <c r="I2859" s="15">
        <v>1</v>
      </c>
      <c r="J2859" s="13" t="s">
        <v>318</v>
      </c>
      <c r="K2859" s="36">
        <f>D2859*VLOOKUP(L2859,Assumptions!$B$5:$C$11,2,FALSE)</f>
        <v>2585.8258929999997</v>
      </c>
      <c r="L2859" s="39" t="s">
        <v>4889</v>
      </c>
      <c r="M2859" s="46">
        <f>DATE(YEAR(F2859),MONTH(F2859),1)</f>
        <v>44805</v>
      </c>
      <c r="N2859" s="47" t="str">
        <f>IF(B2859="",N2858,B2859)</f>
        <v>Evergreen Global Inc</v>
      </c>
    </row>
    <row r="2860" spans="1:14" ht="15.75" x14ac:dyDescent="0.5">
      <c r="A2860" s="7"/>
      <c r="B2860" s="26"/>
      <c r="C2860" s="26"/>
      <c r="D2860" s="12">
        <v>77083.649999999994</v>
      </c>
      <c r="E2860" s="13" t="s">
        <v>2601</v>
      </c>
      <c r="F2860" s="27">
        <v>44827</v>
      </c>
      <c r="G2860" s="27">
        <v>44658</v>
      </c>
      <c r="H2860" s="14">
        <v>2215507.08</v>
      </c>
      <c r="I2860" s="15">
        <v>1</v>
      </c>
      <c r="J2860" s="13" t="s">
        <v>309</v>
      </c>
      <c r="K2860" s="36">
        <f>D2860*VLOOKUP(L2860,Assumptions!$B$5:$C$11,2,FALSE)</f>
        <v>2643.9691949999997</v>
      </c>
      <c r="L2860" s="39" t="s">
        <v>4889</v>
      </c>
      <c r="M2860" s="46">
        <f>DATE(YEAR(F2860),MONTH(F2860),1)</f>
        <v>44805</v>
      </c>
      <c r="N2860" s="47" t="str">
        <f>IF(B2860="",N2859,B2860)</f>
        <v>Evergreen Global Inc</v>
      </c>
    </row>
    <row r="2861" spans="1:14" ht="15.75" x14ac:dyDescent="0.5">
      <c r="A2861" s="7"/>
      <c r="B2861" s="26"/>
      <c r="C2861" s="26"/>
      <c r="D2861" s="12">
        <v>112165.3</v>
      </c>
      <c r="E2861" s="13" t="s">
        <v>2602</v>
      </c>
      <c r="F2861" s="27">
        <v>44827</v>
      </c>
      <c r="G2861" s="27">
        <v>44658</v>
      </c>
      <c r="H2861" s="14">
        <v>1568220.37</v>
      </c>
      <c r="I2861" s="15">
        <v>1</v>
      </c>
      <c r="J2861" s="13" t="s">
        <v>310</v>
      </c>
      <c r="K2861" s="36">
        <f>D2861*VLOOKUP(L2861,Assumptions!$B$5:$C$11,2,FALSE)</f>
        <v>3847.2697899999998</v>
      </c>
      <c r="L2861" s="39" t="s">
        <v>4889</v>
      </c>
      <c r="M2861" s="46">
        <f>DATE(YEAR(F2861),MONTH(F2861),1)</f>
        <v>44805</v>
      </c>
      <c r="N2861" s="47" t="str">
        <f>IF(B2861="",N2860,B2861)</f>
        <v>Evergreen Global Inc</v>
      </c>
    </row>
    <row r="2862" spans="1:14" ht="15.75" x14ac:dyDescent="0.5">
      <c r="A2862" s="7"/>
      <c r="B2862" s="26"/>
      <c r="C2862" s="26"/>
      <c r="D2862" s="12">
        <v>95005.43</v>
      </c>
      <c r="E2862" s="13" t="s">
        <v>2602</v>
      </c>
      <c r="F2862" s="27">
        <v>44827</v>
      </c>
      <c r="G2862" s="27">
        <v>44658</v>
      </c>
      <c r="H2862" s="14">
        <v>1730420.2</v>
      </c>
      <c r="I2862" s="15">
        <v>1</v>
      </c>
      <c r="J2862" s="13" t="s">
        <v>310</v>
      </c>
      <c r="K2862" s="36">
        <f>D2862*VLOOKUP(L2862,Assumptions!$B$5:$C$11,2,FALSE)</f>
        <v>3258.6862489999994</v>
      </c>
      <c r="L2862" s="39" t="s">
        <v>4889</v>
      </c>
      <c r="M2862" s="46">
        <f>DATE(YEAR(F2862),MONTH(F2862),1)</f>
        <v>44805</v>
      </c>
      <c r="N2862" s="47" t="str">
        <f>IF(B2862="",N2861,B2862)</f>
        <v>Evergreen Global Inc</v>
      </c>
    </row>
    <row r="2863" spans="1:14" ht="15.75" x14ac:dyDescent="0.5">
      <c r="A2863" s="7"/>
      <c r="B2863" s="26"/>
      <c r="C2863" s="26"/>
      <c r="D2863" s="12">
        <v>100648.52</v>
      </c>
      <c r="E2863" s="13" t="s">
        <v>2603</v>
      </c>
      <c r="F2863" s="27">
        <v>44827</v>
      </c>
      <c r="G2863" s="27">
        <v>44658</v>
      </c>
      <c r="H2863" s="14">
        <v>1556990.62</v>
      </c>
      <c r="I2863" s="15">
        <v>1</v>
      </c>
      <c r="J2863" s="13" t="s">
        <v>312</v>
      </c>
      <c r="K2863" s="36">
        <f>D2863*VLOOKUP(L2863,Assumptions!$B$5:$C$11,2,FALSE)</f>
        <v>3452.244236</v>
      </c>
      <c r="L2863" s="39" t="s">
        <v>4889</v>
      </c>
      <c r="M2863" s="46">
        <f>DATE(YEAR(F2863),MONTH(F2863),1)</f>
        <v>44805</v>
      </c>
      <c r="N2863" s="47" t="str">
        <f>IF(B2863="",N2862,B2863)</f>
        <v>Evergreen Global Inc</v>
      </c>
    </row>
    <row r="2864" spans="1:14" ht="15.75" x14ac:dyDescent="0.5">
      <c r="A2864" s="7"/>
      <c r="B2864" s="26"/>
      <c r="C2864" s="26"/>
      <c r="D2864" s="12">
        <v>123469.67</v>
      </c>
      <c r="E2864" s="13" t="s">
        <v>2557</v>
      </c>
      <c r="F2864" s="27">
        <v>44827</v>
      </c>
      <c r="G2864" s="27">
        <v>44658</v>
      </c>
      <c r="H2864" s="14">
        <v>1989868.47</v>
      </c>
      <c r="I2864" s="15">
        <v>16</v>
      </c>
      <c r="J2864" s="13" t="s">
        <v>327</v>
      </c>
      <c r="K2864" s="36">
        <f>D2864*VLOOKUP(L2864,Assumptions!$B$5:$C$11,2,FALSE)</f>
        <v>4235.0096809999995</v>
      </c>
      <c r="L2864" s="39" t="s">
        <v>4889</v>
      </c>
      <c r="M2864" s="46">
        <f>DATE(YEAR(F2864),MONTH(F2864),1)</f>
        <v>44805</v>
      </c>
      <c r="N2864" s="47" t="str">
        <f>IF(B2864="",N2863,B2864)</f>
        <v>Evergreen Global Inc</v>
      </c>
    </row>
    <row r="2865" spans="1:14" ht="15.75" x14ac:dyDescent="0.5">
      <c r="A2865" s="7"/>
      <c r="B2865" s="26"/>
      <c r="C2865" s="26"/>
      <c r="D2865" s="12">
        <v>6578.5</v>
      </c>
      <c r="E2865" s="13" t="s">
        <v>2594</v>
      </c>
      <c r="F2865" s="27">
        <v>44760</v>
      </c>
      <c r="G2865" s="27">
        <v>44693</v>
      </c>
      <c r="H2865" s="14">
        <v>2147924.7000000002</v>
      </c>
      <c r="I2865" s="15">
        <v>1</v>
      </c>
      <c r="J2865" s="13" t="s">
        <v>300</v>
      </c>
      <c r="K2865" s="36">
        <f>D2865*VLOOKUP(L2865,Assumptions!$B$5:$C$11,2,FALSE)</f>
        <v>225.64254999999997</v>
      </c>
      <c r="L2865" s="39" t="s">
        <v>4889</v>
      </c>
      <c r="M2865" s="46">
        <f>DATE(YEAR(F2865),MONTH(F2865),1)</f>
        <v>44743</v>
      </c>
      <c r="N2865" s="47" t="str">
        <f>IF(B2865="",N2864,B2865)</f>
        <v>Evergreen Global Inc</v>
      </c>
    </row>
    <row r="2866" spans="1:14" ht="15.75" x14ac:dyDescent="0.5">
      <c r="A2866" s="7"/>
      <c r="B2866" s="26"/>
      <c r="C2866" s="26"/>
      <c r="D2866" s="12">
        <v>12179.44</v>
      </c>
      <c r="E2866" s="13" t="s">
        <v>2575</v>
      </c>
      <c r="F2866" s="27">
        <v>44755</v>
      </c>
      <c r="G2866" s="27">
        <v>44747</v>
      </c>
      <c r="H2866" s="14">
        <v>2386630.06</v>
      </c>
      <c r="I2866" s="15">
        <v>3</v>
      </c>
      <c r="J2866" s="13" t="s">
        <v>327</v>
      </c>
      <c r="K2866" s="36">
        <f>D2866*VLOOKUP(L2866,Assumptions!$B$5:$C$11,2,FALSE)</f>
        <v>417.75479200000001</v>
      </c>
      <c r="L2866" s="39" t="s">
        <v>4889</v>
      </c>
      <c r="M2866" s="46">
        <f>DATE(YEAR(F2866),MONTH(F2866),1)</f>
        <v>44743</v>
      </c>
      <c r="N2866" s="47" t="str">
        <f>IF(B2866="",N2865,B2866)</f>
        <v>Evergreen Global Inc</v>
      </c>
    </row>
    <row r="2867" spans="1:14" ht="15.75" x14ac:dyDescent="0.5">
      <c r="A2867" s="7"/>
      <c r="B2867" s="26"/>
      <c r="C2867" s="26"/>
      <c r="D2867" s="12">
        <v>15897.88</v>
      </c>
      <c r="E2867" s="13" t="s">
        <v>2575</v>
      </c>
      <c r="F2867" s="27">
        <v>44767</v>
      </c>
      <c r="G2867" s="27">
        <v>44747</v>
      </c>
      <c r="H2867" s="14">
        <v>2323200.2599999998</v>
      </c>
      <c r="I2867" s="15">
        <v>3</v>
      </c>
      <c r="J2867" s="13" t="s">
        <v>327</v>
      </c>
      <c r="K2867" s="36">
        <f>D2867*VLOOKUP(L2867,Assumptions!$B$5:$C$11,2,FALSE)</f>
        <v>545.29728399999988</v>
      </c>
      <c r="L2867" s="39" t="s">
        <v>4889</v>
      </c>
      <c r="M2867" s="46">
        <f>DATE(YEAR(F2867),MONTH(F2867),1)</f>
        <v>44743</v>
      </c>
      <c r="N2867" s="47" t="str">
        <f>IF(B2867="",N2866,B2867)</f>
        <v>Evergreen Global Inc</v>
      </c>
    </row>
    <row r="2868" spans="1:14" ht="15.75" x14ac:dyDescent="0.5">
      <c r="A2868" s="7"/>
      <c r="B2868" s="26"/>
      <c r="C2868" s="26"/>
      <c r="D2868" s="12">
        <v>4410.84</v>
      </c>
      <c r="E2868" s="13" t="s">
        <v>2604</v>
      </c>
      <c r="F2868" s="27">
        <v>44778</v>
      </c>
      <c r="G2868" s="27">
        <v>44749</v>
      </c>
      <c r="H2868" s="14">
        <v>1536745.11</v>
      </c>
      <c r="I2868" s="15">
        <v>1</v>
      </c>
      <c r="J2868" s="13" t="s">
        <v>327</v>
      </c>
      <c r="K2868" s="36">
        <f>D2868*VLOOKUP(L2868,Assumptions!$B$5:$C$11,2,FALSE)</f>
        <v>151.29181199999999</v>
      </c>
      <c r="L2868" s="39" t="s">
        <v>4889</v>
      </c>
      <c r="M2868" s="46">
        <f>DATE(YEAR(F2868),MONTH(F2868),1)</f>
        <v>44774</v>
      </c>
      <c r="N2868" s="47" t="str">
        <f>IF(B2868="",N2867,B2868)</f>
        <v>Evergreen Global Inc</v>
      </c>
    </row>
    <row r="2869" spans="1:14" ht="15.75" x14ac:dyDescent="0.5">
      <c r="A2869" s="7"/>
      <c r="B2869" s="26"/>
      <c r="C2869" s="26"/>
      <c r="D2869" s="12">
        <v>5049.1499999999996</v>
      </c>
      <c r="E2869" s="13" t="s">
        <v>2605</v>
      </c>
      <c r="F2869" s="27">
        <v>44778</v>
      </c>
      <c r="G2869" s="27">
        <v>44749</v>
      </c>
      <c r="H2869" s="14">
        <v>1602636.86</v>
      </c>
      <c r="I2869" s="15">
        <v>42</v>
      </c>
      <c r="J2869" s="13" t="s">
        <v>322</v>
      </c>
      <c r="K2869" s="36">
        <f>D2869*VLOOKUP(L2869,Assumptions!$B$5:$C$11,2,FALSE)</f>
        <v>173.18584499999997</v>
      </c>
      <c r="L2869" s="39" t="s">
        <v>4889</v>
      </c>
      <c r="M2869" s="46">
        <f>DATE(YEAR(F2869),MONTH(F2869),1)</f>
        <v>44774</v>
      </c>
      <c r="N2869" s="47" t="str">
        <f>IF(B2869="",N2868,B2869)</f>
        <v>Evergreen Global Inc</v>
      </c>
    </row>
    <row r="2870" spans="1:14" ht="15.75" x14ac:dyDescent="0.5">
      <c r="A2870" s="7"/>
      <c r="B2870" s="26"/>
      <c r="C2870" s="26"/>
      <c r="D2870" s="12">
        <v>6040.18</v>
      </c>
      <c r="E2870" s="13" t="s">
        <v>2606</v>
      </c>
      <c r="F2870" s="27">
        <v>44778</v>
      </c>
      <c r="G2870" s="27">
        <v>44749</v>
      </c>
      <c r="H2870" s="14">
        <v>1905037.71</v>
      </c>
      <c r="I2870" s="15">
        <v>42</v>
      </c>
      <c r="J2870" s="13" t="s">
        <v>328</v>
      </c>
      <c r="K2870" s="36">
        <f>D2870*VLOOKUP(L2870,Assumptions!$B$5:$C$11,2,FALSE)</f>
        <v>207.17817399999998</v>
      </c>
      <c r="L2870" s="39" t="s">
        <v>4889</v>
      </c>
      <c r="M2870" s="46">
        <f>DATE(YEAR(F2870),MONTH(F2870),1)</f>
        <v>44774</v>
      </c>
      <c r="N2870" s="47" t="str">
        <f>IF(B2870="",N2869,B2870)</f>
        <v>Evergreen Global Inc</v>
      </c>
    </row>
    <row r="2871" spans="1:14" ht="15.75" x14ac:dyDescent="0.5">
      <c r="A2871" s="7"/>
      <c r="B2871" s="26"/>
      <c r="C2871" s="26"/>
      <c r="D2871" s="12">
        <v>4093.58</v>
      </c>
      <c r="E2871" s="13" t="s">
        <v>2604</v>
      </c>
      <c r="F2871" s="27">
        <v>44776</v>
      </c>
      <c r="G2871" s="27">
        <v>44760</v>
      </c>
      <c r="H2871" s="14">
        <v>1396922.27</v>
      </c>
      <c r="I2871" s="15">
        <v>1</v>
      </c>
      <c r="J2871" s="13" t="s">
        <v>327</v>
      </c>
      <c r="K2871" s="36">
        <f>D2871*VLOOKUP(L2871,Assumptions!$B$5:$C$11,2,FALSE)</f>
        <v>140.40979399999998</v>
      </c>
      <c r="L2871" s="39" t="s">
        <v>4889</v>
      </c>
      <c r="M2871" s="46">
        <f>DATE(YEAR(F2871),MONTH(F2871),1)</f>
        <v>44774</v>
      </c>
      <c r="N2871" s="47" t="str">
        <f>IF(B2871="",N2870,B2871)</f>
        <v>Evergreen Global Inc</v>
      </c>
    </row>
    <row r="2872" spans="1:14" ht="15.75" x14ac:dyDescent="0.5">
      <c r="A2872" s="7"/>
      <c r="B2872" s="26"/>
      <c r="C2872" s="26"/>
      <c r="D2872" s="12">
        <v>5474.77</v>
      </c>
      <c r="E2872" s="13" t="s">
        <v>2605</v>
      </c>
      <c r="F2872" s="27">
        <v>44776</v>
      </c>
      <c r="G2872" s="27">
        <v>44760</v>
      </c>
      <c r="H2872" s="14">
        <v>2384753.86</v>
      </c>
      <c r="I2872" s="15">
        <v>44</v>
      </c>
      <c r="J2872" s="13" t="s">
        <v>322</v>
      </c>
      <c r="K2872" s="36">
        <f>D2872*VLOOKUP(L2872,Assumptions!$B$5:$C$11,2,FALSE)</f>
        <v>187.78461100000001</v>
      </c>
      <c r="L2872" s="39" t="s">
        <v>4889</v>
      </c>
      <c r="M2872" s="46">
        <f>DATE(YEAR(F2872),MONTH(F2872),1)</f>
        <v>44774</v>
      </c>
      <c r="N2872" s="47" t="str">
        <f>IF(B2872="",N2871,B2872)</f>
        <v>Evergreen Global Inc</v>
      </c>
    </row>
    <row r="2873" spans="1:14" ht="15.75" x14ac:dyDescent="0.5">
      <c r="A2873" s="7"/>
      <c r="B2873" s="26"/>
      <c r="C2873" s="26"/>
      <c r="D2873" s="12">
        <v>14821.76</v>
      </c>
      <c r="E2873" s="13" t="s">
        <v>2607</v>
      </c>
      <c r="F2873" s="27">
        <v>44896</v>
      </c>
      <c r="G2873" s="27">
        <v>44858</v>
      </c>
      <c r="H2873" s="14">
        <v>1645616.14</v>
      </c>
      <c r="I2873" s="15">
        <v>1</v>
      </c>
      <c r="J2873" s="13" t="s">
        <v>317</v>
      </c>
      <c r="K2873" s="36">
        <f>D2873*VLOOKUP(L2873,Assumptions!$B$5:$C$11,2,FALSE)</f>
        <v>508.38636799999995</v>
      </c>
      <c r="L2873" s="39" t="s">
        <v>4889</v>
      </c>
      <c r="M2873" s="46">
        <f>DATE(YEAR(F2873),MONTH(F2873),1)</f>
        <v>44896</v>
      </c>
      <c r="N2873" s="47" t="str">
        <f>IF(B2873="",N2872,B2873)</f>
        <v>Evergreen Global Inc</v>
      </c>
    </row>
    <row r="2874" spans="1:14" ht="15.75" x14ac:dyDescent="0.5">
      <c r="A2874" s="7"/>
      <c r="B2874" s="26"/>
      <c r="C2874" s="26"/>
      <c r="D2874" s="12">
        <v>6670.06</v>
      </c>
      <c r="E2874" s="13" t="s">
        <v>2608</v>
      </c>
      <c r="F2874" s="27">
        <v>44985</v>
      </c>
      <c r="G2874" s="27">
        <v>44866</v>
      </c>
      <c r="H2874" s="14">
        <v>1379132.35</v>
      </c>
      <c r="I2874" s="15">
        <v>0.6</v>
      </c>
      <c r="J2874" s="13" t="s">
        <v>327</v>
      </c>
      <c r="K2874" s="36">
        <f>D2874*VLOOKUP(L2874,Assumptions!$B$5:$C$11,2,FALSE)</f>
        <v>228.78305799999998</v>
      </c>
      <c r="L2874" s="39" t="s">
        <v>4889</v>
      </c>
      <c r="M2874" s="46">
        <f>DATE(YEAR(F2874),MONTH(F2874),1)</f>
        <v>44958</v>
      </c>
      <c r="N2874" s="47" t="str">
        <f>IF(B2874="",N2873,B2874)</f>
        <v>Evergreen Global Inc</v>
      </c>
    </row>
    <row r="2875" spans="1:14" ht="15.75" x14ac:dyDescent="0.5">
      <c r="A2875" s="7"/>
      <c r="B2875" s="26"/>
      <c r="C2875" s="26"/>
      <c r="D2875" s="12">
        <v>5847.64</v>
      </c>
      <c r="E2875" s="13" t="s">
        <v>2609</v>
      </c>
      <c r="F2875" s="27">
        <v>44985</v>
      </c>
      <c r="G2875" s="27">
        <v>44866</v>
      </c>
      <c r="H2875" s="14">
        <v>1487342.08</v>
      </c>
      <c r="I2875" s="15">
        <v>98</v>
      </c>
      <c r="J2875" s="13" t="s">
        <v>305</v>
      </c>
      <c r="K2875" s="36">
        <f>D2875*VLOOKUP(L2875,Assumptions!$B$5:$C$11,2,FALSE)</f>
        <v>200.57405199999999</v>
      </c>
      <c r="L2875" s="39" t="s">
        <v>4889</v>
      </c>
      <c r="M2875" s="46">
        <f>DATE(YEAR(F2875),MONTH(F2875),1)</f>
        <v>44958</v>
      </c>
      <c r="N2875" s="47" t="str">
        <f>IF(B2875="",N2874,B2875)</f>
        <v>Evergreen Global Inc</v>
      </c>
    </row>
    <row r="2876" spans="1:14" ht="15.75" x14ac:dyDescent="0.5">
      <c r="A2876" s="7"/>
      <c r="B2876" s="26"/>
      <c r="C2876" s="26"/>
      <c r="D2876" s="12">
        <v>6686.81</v>
      </c>
      <c r="E2876" s="13" t="s">
        <v>2610</v>
      </c>
      <c r="F2876" s="27">
        <v>44985</v>
      </c>
      <c r="G2876" s="27">
        <v>44866</v>
      </c>
      <c r="H2876" s="14">
        <v>1715882.32</v>
      </c>
      <c r="I2876" s="15">
        <v>1</v>
      </c>
      <c r="J2876" s="13" t="s">
        <v>304</v>
      </c>
      <c r="K2876" s="36">
        <f>D2876*VLOOKUP(L2876,Assumptions!$B$5:$C$11,2,FALSE)</f>
        <v>229.35758300000001</v>
      </c>
      <c r="L2876" s="39" t="s">
        <v>4889</v>
      </c>
      <c r="M2876" s="46">
        <f>DATE(YEAR(F2876),MONTH(F2876),1)</f>
        <v>44958</v>
      </c>
      <c r="N2876" s="47" t="str">
        <f>IF(B2876="",N2875,B2876)</f>
        <v>Evergreen Global Inc</v>
      </c>
    </row>
    <row r="2877" spans="1:14" ht="15.75" x14ac:dyDescent="0.5">
      <c r="A2877" s="7"/>
      <c r="B2877" s="26"/>
      <c r="C2877" s="26"/>
      <c r="D2877" s="12">
        <v>7526.34</v>
      </c>
      <c r="E2877" s="13" t="s">
        <v>2611</v>
      </c>
      <c r="F2877" s="27">
        <v>44985</v>
      </c>
      <c r="G2877" s="27">
        <v>44866</v>
      </c>
      <c r="H2877" s="14">
        <v>1603648.1</v>
      </c>
      <c r="I2877" s="15">
        <v>0.6</v>
      </c>
      <c r="J2877" s="13" t="s">
        <v>330</v>
      </c>
      <c r="K2877" s="36">
        <f>D2877*VLOOKUP(L2877,Assumptions!$B$5:$C$11,2,FALSE)</f>
        <v>258.15346199999999</v>
      </c>
      <c r="L2877" s="39" t="s">
        <v>4889</v>
      </c>
      <c r="M2877" s="46">
        <f>DATE(YEAR(F2877),MONTH(F2877),1)</f>
        <v>44958</v>
      </c>
      <c r="N2877" s="47" t="str">
        <f>IF(B2877="",N2876,B2877)</f>
        <v>Evergreen Global Inc</v>
      </c>
    </row>
    <row r="2878" spans="1:14" ht="15.75" x14ac:dyDescent="0.5">
      <c r="A2878" s="7"/>
      <c r="B2878" s="26"/>
      <c r="C2878" s="26"/>
      <c r="D2878" s="12">
        <v>6313.12</v>
      </c>
      <c r="E2878" s="13" t="s">
        <v>2612</v>
      </c>
      <c r="F2878" s="27">
        <v>44985</v>
      </c>
      <c r="G2878" s="27">
        <v>44866</v>
      </c>
      <c r="H2878" s="14">
        <v>1970304.07</v>
      </c>
      <c r="I2878" s="15">
        <v>96</v>
      </c>
      <c r="J2878" s="13" t="s">
        <v>322</v>
      </c>
      <c r="K2878" s="36">
        <f>D2878*VLOOKUP(L2878,Assumptions!$B$5:$C$11,2,FALSE)</f>
        <v>216.54001599999998</v>
      </c>
      <c r="L2878" s="39" t="s">
        <v>4889</v>
      </c>
      <c r="M2878" s="46">
        <f>DATE(YEAR(F2878),MONTH(F2878),1)</f>
        <v>44958</v>
      </c>
      <c r="N2878" s="47" t="str">
        <f>IF(B2878="",N2877,B2878)</f>
        <v>Evergreen Global Inc</v>
      </c>
    </row>
    <row r="2879" spans="1:14" ht="15.75" x14ac:dyDescent="0.5">
      <c r="A2879" s="7"/>
      <c r="B2879" s="26"/>
      <c r="C2879" s="26"/>
      <c r="D2879" s="12">
        <v>30418.82</v>
      </c>
      <c r="E2879" s="13" t="s">
        <v>2613</v>
      </c>
      <c r="F2879" s="27">
        <v>45127</v>
      </c>
      <c r="G2879" s="27">
        <v>44866</v>
      </c>
      <c r="H2879" s="14">
        <v>1750335.46</v>
      </c>
      <c r="I2879" s="15">
        <v>3</v>
      </c>
      <c r="J2879" s="13" t="s">
        <v>327</v>
      </c>
      <c r="K2879" s="36">
        <f>D2879*VLOOKUP(L2879,Assumptions!$B$5:$C$11,2,FALSE)</f>
        <v>1043.3655259999998</v>
      </c>
      <c r="L2879" s="39" t="s">
        <v>4889</v>
      </c>
      <c r="M2879" s="46">
        <f>DATE(YEAR(F2879),MONTH(F2879),1)</f>
        <v>45108</v>
      </c>
      <c r="N2879" s="47" t="str">
        <f>IF(B2879="",N2878,B2879)</f>
        <v>Evergreen Global Inc</v>
      </c>
    </row>
    <row r="2880" spans="1:14" ht="15.75" x14ac:dyDescent="0.5">
      <c r="A2880" s="7"/>
      <c r="B2880" s="26"/>
      <c r="C2880" s="26"/>
      <c r="D2880" s="12">
        <v>22991.93</v>
      </c>
      <c r="E2880" s="13" t="s">
        <v>2614</v>
      </c>
      <c r="F2880" s="27">
        <v>45127</v>
      </c>
      <c r="G2880" s="27">
        <v>44866</v>
      </c>
      <c r="H2880" s="14">
        <v>1994221.82</v>
      </c>
      <c r="I2880" s="15">
        <v>345</v>
      </c>
      <c r="J2880" s="13" t="s">
        <v>305</v>
      </c>
      <c r="K2880" s="36">
        <f>D2880*VLOOKUP(L2880,Assumptions!$B$5:$C$11,2,FALSE)</f>
        <v>788.623199</v>
      </c>
      <c r="L2880" s="39" t="s">
        <v>4889</v>
      </c>
      <c r="M2880" s="46">
        <f>DATE(YEAR(F2880),MONTH(F2880),1)</f>
        <v>45108</v>
      </c>
      <c r="N2880" s="47" t="str">
        <f>IF(B2880="",N2879,B2880)</f>
        <v>Evergreen Global Inc</v>
      </c>
    </row>
    <row r="2881" spans="1:14" ht="15.75" x14ac:dyDescent="0.5">
      <c r="A2881" s="7"/>
      <c r="B2881" s="26"/>
      <c r="C2881" s="26"/>
      <c r="D2881" s="12">
        <v>39136.660000000003</v>
      </c>
      <c r="E2881" s="13" t="s">
        <v>2615</v>
      </c>
      <c r="F2881" s="27">
        <v>45127</v>
      </c>
      <c r="G2881" s="27">
        <v>44866</v>
      </c>
      <c r="H2881" s="14">
        <v>2014058.24</v>
      </c>
      <c r="I2881" s="15">
        <v>1</v>
      </c>
      <c r="J2881" s="13" t="s">
        <v>304</v>
      </c>
      <c r="K2881" s="36">
        <f>D2881*VLOOKUP(L2881,Assumptions!$B$5:$C$11,2,FALSE)</f>
        <v>1342.387438</v>
      </c>
      <c r="L2881" s="39" t="s">
        <v>4889</v>
      </c>
      <c r="M2881" s="46">
        <f>DATE(YEAR(F2881),MONTH(F2881),1)</f>
        <v>45108</v>
      </c>
      <c r="N2881" s="47" t="str">
        <f>IF(B2881="",N2880,B2881)</f>
        <v>Evergreen Global Inc</v>
      </c>
    </row>
    <row r="2882" spans="1:14" ht="15.75" x14ac:dyDescent="0.5">
      <c r="A2882" s="7"/>
      <c r="B2882" s="26"/>
      <c r="C2882" s="26"/>
      <c r="D2882" s="12">
        <v>30811.91</v>
      </c>
      <c r="E2882" s="13" t="s">
        <v>2616</v>
      </c>
      <c r="F2882" s="27">
        <v>45127</v>
      </c>
      <c r="G2882" s="27">
        <v>44866</v>
      </c>
      <c r="H2882" s="14">
        <v>2256346.0299999998</v>
      </c>
      <c r="I2882" s="15">
        <v>3</v>
      </c>
      <c r="J2882" s="13" t="s">
        <v>330</v>
      </c>
      <c r="K2882" s="36">
        <f>D2882*VLOOKUP(L2882,Assumptions!$B$5:$C$11,2,FALSE)</f>
        <v>1056.8485129999999</v>
      </c>
      <c r="L2882" s="39" t="s">
        <v>4889</v>
      </c>
      <c r="M2882" s="46">
        <f>DATE(YEAR(F2882),MONTH(F2882),1)</f>
        <v>45108</v>
      </c>
      <c r="N2882" s="47" t="str">
        <f>IF(B2882="",N2881,B2882)</f>
        <v>Evergreen Global Inc</v>
      </c>
    </row>
    <row r="2883" spans="1:14" ht="15.75" x14ac:dyDescent="0.5">
      <c r="A2883" s="7"/>
      <c r="B2883" s="26"/>
      <c r="C2883" s="26"/>
      <c r="D2883" s="12">
        <v>35596.68</v>
      </c>
      <c r="E2883" s="13" t="s">
        <v>2617</v>
      </c>
      <c r="F2883" s="27">
        <v>45127</v>
      </c>
      <c r="G2883" s="27">
        <v>44866</v>
      </c>
      <c r="H2883" s="14">
        <v>1858339.77</v>
      </c>
      <c r="I2883" s="15">
        <v>0.5</v>
      </c>
      <c r="J2883" s="13" t="s">
        <v>317</v>
      </c>
      <c r="K2883" s="36">
        <f>D2883*VLOOKUP(L2883,Assumptions!$B$5:$C$11,2,FALSE)</f>
        <v>1220.9661239999998</v>
      </c>
      <c r="L2883" s="39" t="s">
        <v>4889</v>
      </c>
      <c r="M2883" s="46">
        <f>DATE(YEAR(F2883),MONTH(F2883),1)</f>
        <v>45108</v>
      </c>
      <c r="N2883" s="47" t="str">
        <f>IF(B2883="",N2882,B2883)</f>
        <v>Evergreen Global Inc</v>
      </c>
    </row>
    <row r="2884" spans="1:14" ht="15.75" x14ac:dyDescent="0.5">
      <c r="A2884" s="7"/>
      <c r="B2884" s="26"/>
      <c r="C2884" s="26"/>
      <c r="D2884" s="12">
        <v>36736.14</v>
      </c>
      <c r="E2884" s="13" t="s">
        <v>2618</v>
      </c>
      <c r="F2884" s="27">
        <v>45127</v>
      </c>
      <c r="G2884" s="27">
        <v>44866</v>
      </c>
      <c r="H2884" s="14">
        <v>1715728.88</v>
      </c>
      <c r="I2884" s="15">
        <v>342</v>
      </c>
      <c r="J2884" s="13" t="s">
        <v>322</v>
      </c>
      <c r="K2884" s="36">
        <f>D2884*VLOOKUP(L2884,Assumptions!$B$5:$C$11,2,FALSE)</f>
        <v>1260.0496019999998</v>
      </c>
      <c r="L2884" s="39" t="s">
        <v>4889</v>
      </c>
      <c r="M2884" s="46">
        <f>DATE(YEAR(F2884),MONTH(F2884),1)</f>
        <v>45108</v>
      </c>
      <c r="N2884" s="47" t="str">
        <f>IF(B2884="",N2883,B2884)</f>
        <v>Evergreen Global Inc</v>
      </c>
    </row>
    <row r="2885" spans="1:14" ht="15.75" x14ac:dyDescent="0.5">
      <c r="A2885" s="7"/>
      <c r="B2885" s="26"/>
      <c r="C2885" s="26"/>
      <c r="D2885" s="12">
        <v>27926.29</v>
      </c>
      <c r="E2885" s="13" t="s">
        <v>2619</v>
      </c>
      <c r="F2885" s="27">
        <v>45127</v>
      </c>
      <c r="G2885" s="27">
        <v>44866</v>
      </c>
      <c r="H2885" s="14">
        <v>1850771.58</v>
      </c>
      <c r="I2885" s="15">
        <v>1</v>
      </c>
      <c r="J2885" s="13" t="s">
        <v>310</v>
      </c>
      <c r="K2885" s="36">
        <f>D2885*VLOOKUP(L2885,Assumptions!$B$5:$C$11,2,FALSE)</f>
        <v>957.87174699999991</v>
      </c>
      <c r="L2885" s="39" t="s">
        <v>4889</v>
      </c>
      <c r="M2885" s="46">
        <f>DATE(YEAR(F2885),MONTH(F2885),1)</f>
        <v>45108</v>
      </c>
      <c r="N2885" s="47" t="str">
        <f>IF(B2885="",N2884,B2885)</f>
        <v>Evergreen Global Inc</v>
      </c>
    </row>
    <row r="2886" spans="1:14" ht="15.75" x14ac:dyDescent="0.5">
      <c r="A2886" s="7"/>
      <c r="B2886" s="26"/>
      <c r="C2886" s="26"/>
      <c r="D2886" s="12">
        <v>25210.76</v>
      </c>
      <c r="E2886" s="13" t="s">
        <v>2620</v>
      </c>
      <c r="F2886" s="27">
        <v>45127</v>
      </c>
      <c r="G2886" s="27">
        <v>44866</v>
      </c>
      <c r="H2886" s="14">
        <v>1998553.56</v>
      </c>
      <c r="I2886" s="15">
        <v>1</v>
      </c>
      <c r="J2886" s="13" t="s">
        <v>311</v>
      </c>
      <c r="K2886" s="36">
        <f>D2886*VLOOKUP(L2886,Assumptions!$B$5:$C$11,2,FALSE)</f>
        <v>864.72906799999987</v>
      </c>
      <c r="L2886" s="39" t="s">
        <v>4889</v>
      </c>
      <c r="M2886" s="46">
        <f>DATE(YEAR(F2886),MONTH(F2886),1)</f>
        <v>45108</v>
      </c>
      <c r="N2886" s="47" t="str">
        <f>IF(B2886="",N2885,B2886)</f>
        <v>Evergreen Global Inc</v>
      </c>
    </row>
    <row r="2887" spans="1:14" ht="15.75" x14ac:dyDescent="0.5">
      <c r="A2887" s="7"/>
      <c r="B2887" s="26"/>
      <c r="C2887" s="26"/>
      <c r="D2887" s="12">
        <v>34960.33</v>
      </c>
      <c r="E2887" s="13" t="s">
        <v>2621</v>
      </c>
      <c r="F2887" s="27">
        <v>45127</v>
      </c>
      <c r="G2887" s="27">
        <v>44866</v>
      </c>
      <c r="H2887" s="14">
        <v>1862207.02</v>
      </c>
      <c r="I2887" s="15">
        <v>1</v>
      </c>
      <c r="J2887" s="13" t="s">
        <v>309</v>
      </c>
      <c r="K2887" s="36">
        <f>D2887*VLOOKUP(L2887,Assumptions!$B$5:$C$11,2,FALSE)</f>
        <v>1199.1393189999999</v>
      </c>
      <c r="L2887" s="39" t="s">
        <v>4889</v>
      </c>
      <c r="M2887" s="46">
        <f>DATE(YEAR(F2887),MONTH(F2887),1)</f>
        <v>45108</v>
      </c>
      <c r="N2887" s="47" t="str">
        <f>IF(B2887="",N2886,B2887)</f>
        <v>Evergreen Global Inc</v>
      </c>
    </row>
    <row r="2888" spans="1:14" ht="15.75" x14ac:dyDescent="0.5">
      <c r="A2888" s="7"/>
      <c r="B2888" s="26"/>
      <c r="C2888" s="26"/>
      <c r="D2888" s="12">
        <v>2394.5500000000002</v>
      </c>
      <c r="E2888" s="13" t="s">
        <v>2622</v>
      </c>
      <c r="F2888" s="27">
        <v>44903</v>
      </c>
      <c r="G2888" s="27">
        <v>44875</v>
      </c>
      <c r="H2888" s="14">
        <v>2180593.73</v>
      </c>
      <c r="I2888" s="15">
        <v>0.6</v>
      </c>
      <c r="J2888" s="13" t="s">
        <v>327</v>
      </c>
      <c r="K2888" s="36">
        <f>D2888*VLOOKUP(L2888,Assumptions!$B$5:$C$11,2,FALSE)</f>
        <v>82.133065000000002</v>
      </c>
      <c r="L2888" s="39" t="s">
        <v>4889</v>
      </c>
      <c r="M2888" s="46">
        <f>DATE(YEAR(F2888),MONTH(F2888),1)</f>
        <v>44896</v>
      </c>
      <c r="N2888" s="47" t="str">
        <f>IF(B2888="",N2887,B2888)</f>
        <v>Evergreen Global Inc</v>
      </c>
    </row>
    <row r="2889" spans="1:14" ht="15.75" x14ac:dyDescent="0.5">
      <c r="A2889" s="7"/>
      <c r="B2889" s="26"/>
      <c r="C2889" s="26"/>
      <c r="D2889" s="12">
        <v>3669.55</v>
      </c>
      <c r="E2889" s="13" t="s">
        <v>2623</v>
      </c>
      <c r="F2889" s="27">
        <v>44903</v>
      </c>
      <c r="G2889" s="27">
        <v>44875</v>
      </c>
      <c r="H2889" s="14">
        <v>1631244.49</v>
      </c>
      <c r="I2889" s="15">
        <v>37</v>
      </c>
      <c r="J2889" s="13" t="s">
        <v>322</v>
      </c>
      <c r="K2889" s="36">
        <f>D2889*VLOOKUP(L2889,Assumptions!$B$5:$C$11,2,FALSE)</f>
        <v>125.86556499999999</v>
      </c>
      <c r="L2889" s="39" t="s">
        <v>4889</v>
      </c>
      <c r="M2889" s="46">
        <f>DATE(YEAR(F2889),MONTH(F2889),1)</f>
        <v>44896</v>
      </c>
      <c r="N2889" s="47" t="str">
        <f>IF(B2889="",N2888,B2889)</f>
        <v>Evergreen Global Inc</v>
      </c>
    </row>
    <row r="2890" spans="1:14" ht="15.75" x14ac:dyDescent="0.5">
      <c r="A2890" s="7"/>
      <c r="B2890" s="26"/>
      <c r="C2890" s="26"/>
      <c r="D2890" s="12">
        <v>10216.26</v>
      </c>
      <c r="E2890" s="13" t="s">
        <v>2624</v>
      </c>
      <c r="F2890" s="27">
        <v>44839</v>
      </c>
      <c r="G2890" s="27">
        <v>44799</v>
      </c>
      <c r="H2890" s="14">
        <v>1675723.95</v>
      </c>
      <c r="I2890" s="15">
        <v>1</v>
      </c>
      <c r="J2890" s="13" t="s">
        <v>304</v>
      </c>
      <c r="K2890" s="36">
        <f>D2890*VLOOKUP(L2890,Assumptions!$B$5:$C$11,2,FALSE)</f>
        <v>350.41771799999998</v>
      </c>
      <c r="L2890" s="39" t="s">
        <v>4889</v>
      </c>
      <c r="M2890" s="46">
        <f>DATE(YEAR(F2890),MONTH(F2890),1)</f>
        <v>44835</v>
      </c>
      <c r="N2890" s="47" t="str">
        <f>IF(B2890="",N2889,B2890)</f>
        <v>Evergreen Global Inc</v>
      </c>
    </row>
    <row r="2891" spans="1:14" ht="15.75" x14ac:dyDescent="0.5">
      <c r="A2891" s="7"/>
      <c r="B2891" s="26"/>
      <c r="C2891" s="26"/>
      <c r="D2891" s="12">
        <v>13941.62</v>
      </c>
      <c r="E2891" s="13" t="s">
        <v>2625</v>
      </c>
      <c r="F2891" s="27">
        <v>44839</v>
      </c>
      <c r="G2891" s="27">
        <v>44799</v>
      </c>
      <c r="H2891" s="14">
        <v>1715910.87</v>
      </c>
      <c r="I2891" s="15">
        <v>6</v>
      </c>
      <c r="J2891" s="13" t="s">
        <v>305</v>
      </c>
      <c r="K2891" s="36">
        <f>D2891*VLOOKUP(L2891,Assumptions!$B$5:$C$11,2,FALSE)</f>
        <v>478.19756599999999</v>
      </c>
      <c r="L2891" s="39" t="s">
        <v>4889</v>
      </c>
      <c r="M2891" s="46">
        <f>DATE(YEAR(F2891),MONTH(F2891),1)</f>
        <v>44835</v>
      </c>
      <c r="N2891" s="47" t="str">
        <f>IF(B2891="",N2890,B2891)</f>
        <v>Evergreen Global Inc</v>
      </c>
    </row>
    <row r="2892" spans="1:14" ht="15.75" x14ac:dyDescent="0.5">
      <c r="A2892" s="7"/>
      <c r="B2892" s="26"/>
      <c r="C2892" s="26"/>
      <c r="D2892" s="12">
        <v>10000.52</v>
      </c>
      <c r="E2892" s="13" t="s">
        <v>2626</v>
      </c>
      <c r="F2892" s="27">
        <v>44839</v>
      </c>
      <c r="G2892" s="27">
        <v>44799</v>
      </c>
      <c r="H2892" s="14">
        <v>1759857.85</v>
      </c>
      <c r="I2892" s="15">
        <v>6</v>
      </c>
      <c r="J2892" s="13" t="s">
        <v>337</v>
      </c>
      <c r="K2892" s="36">
        <f>D2892*VLOOKUP(L2892,Assumptions!$B$5:$C$11,2,FALSE)</f>
        <v>343.01783599999999</v>
      </c>
      <c r="L2892" s="39" t="s">
        <v>4889</v>
      </c>
      <c r="M2892" s="46">
        <f>DATE(YEAR(F2892),MONTH(F2892),1)</f>
        <v>44835</v>
      </c>
      <c r="N2892" s="47" t="str">
        <f>IF(B2892="",N2891,B2892)</f>
        <v>Evergreen Global Inc</v>
      </c>
    </row>
    <row r="2893" spans="1:14" ht="15.75" x14ac:dyDescent="0.5">
      <c r="A2893" s="7"/>
      <c r="B2893" s="26"/>
      <c r="C2893" s="26"/>
      <c r="D2893" s="12">
        <v>15635.49</v>
      </c>
      <c r="E2893" s="13" t="s">
        <v>2627</v>
      </c>
      <c r="F2893" s="27">
        <v>44839</v>
      </c>
      <c r="G2893" s="27">
        <v>44799</v>
      </c>
      <c r="H2893" s="14">
        <v>1915708.92</v>
      </c>
      <c r="I2893" s="15">
        <v>6</v>
      </c>
      <c r="J2893" s="13" t="s">
        <v>328</v>
      </c>
      <c r="K2893" s="36">
        <f>D2893*VLOOKUP(L2893,Assumptions!$B$5:$C$11,2,FALSE)</f>
        <v>536.29730699999993</v>
      </c>
      <c r="L2893" s="39" t="s">
        <v>4889</v>
      </c>
      <c r="M2893" s="46">
        <f>DATE(YEAR(F2893),MONTH(F2893),1)</f>
        <v>44835</v>
      </c>
      <c r="N2893" s="47" t="str">
        <f>IF(B2893="",N2892,B2893)</f>
        <v>Evergreen Global Inc</v>
      </c>
    </row>
    <row r="2894" spans="1:14" ht="15.75" x14ac:dyDescent="0.5">
      <c r="A2894" s="7"/>
      <c r="B2894" s="26"/>
      <c r="C2894" s="26"/>
      <c r="D2894" s="12">
        <v>15753.44</v>
      </c>
      <c r="E2894" s="13" t="s">
        <v>2628</v>
      </c>
      <c r="F2894" s="27">
        <v>44839</v>
      </c>
      <c r="G2894" s="27">
        <v>44799</v>
      </c>
      <c r="H2894" s="14">
        <v>1460991.67</v>
      </c>
      <c r="I2894" s="15">
        <v>2</v>
      </c>
      <c r="J2894" s="13" t="s">
        <v>327</v>
      </c>
      <c r="K2894" s="36">
        <f>D2894*VLOOKUP(L2894,Assumptions!$B$5:$C$11,2,FALSE)</f>
        <v>540.34299199999998</v>
      </c>
      <c r="L2894" s="39" t="s">
        <v>4889</v>
      </c>
      <c r="M2894" s="46">
        <f>DATE(YEAR(F2894),MONTH(F2894),1)</f>
        <v>44835</v>
      </c>
      <c r="N2894" s="47" t="str">
        <f>IF(B2894="",N2893,B2894)</f>
        <v>Evergreen Global Inc</v>
      </c>
    </row>
    <row r="2895" spans="1:14" ht="15.75" x14ac:dyDescent="0.5">
      <c r="A2895" s="7"/>
      <c r="B2895" s="26"/>
      <c r="C2895" s="26"/>
      <c r="D2895" s="12">
        <v>15249.72</v>
      </c>
      <c r="E2895" s="13" t="s">
        <v>2629</v>
      </c>
      <c r="F2895" s="27">
        <v>44839</v>
      </c>
      <c r="G2895" s="27">
        <v>44799</v>
      </c>
      <c r="H2895" s="14">
        <v>1511465.4</v>
      </c>
      <c r="I2895" s="15">
        <v>1</v>
      </c>
      <c r="J2895" s="13" t="s">
        <v>318</v>
      </c>
      <c r="K2895" s="36">
        <f>D2895*VLOOKUP(L2895,Assumptions!$B$5:$C$11,2,FALSE)</f>
        <v>523.06539599999996</v>
      </c>
      <c r="L2895" s="39" t="s">
        <v>4889</v>
      </c>
      <c r="M2895" s="46">
        <f>DATE(YEAR(F2895),MONTH(F2895),1)</f>
        <v>44835</v>
      </c>
      <c r="N2895" s="47" t="str">
        <f>IF(B2895="",N2894,B2895)</f>
        <v>Evergreen Global Inc</v>
      </c>
    </row>
    <row r="2896" spans="1:14" ht="15.75" x14ac:dyDescent="0.5">
      <c r="A2896" s="7"/>
      <c r="B2896" s="26"/>
      <c r="C2896" s="26"/>
      <c r="D2896" s="12">
        <v>10296.9</v>
      </c>
      <c r="E2896" s="13" t="s">
        <v>2630</v>
      </c>
      <c r="F2896" s="27">
        <v>44839</v>
      </c>
      <c r="G2896" s="27">
        <v>44799</v>
      </c>
      <c r="H2896" s="14">
        <v>2207960.14</v>
      </c>
      <c r="I2896" s="15">
        <v>1</v>
      </c>
      <c r="J2896" s="13" t="s">
        <v>309</v>
      </c>
      <c r="K2896" s="36">
        <f>D2896*VLOOKUP(L2896,Assumptions!$B$5:$C$11,2,FALSE)</f>
        <v>353.18366999999995</v>
      </c>
      <c r="L2896" s="39" t="s">
        <v>4889</v>
      </c>
      <c r="M2896" s="46">
        <f>DATE(YEAR(F2896),MONTH(F2896),1)</f>
        <v>44835</v>
      </c>
      <c r="N2896" s="47" t="str">
        <f>IF(B2896="",N2895,B2896)</f>
        <v>Evergreen Global Inc</v>
      </c>
    </row>
    <row r="2897" spans="1:14" ht="15.75" x14ac:dyDescent="0.5">
      <c r="A2897" s="7"/>
      <c r="B2897" s="26"/>
      <c r="C2897" s="26"/>
      <c r="D2897" s="12">
        <v>12519.52</v>
      </c>
      <c r="E2897" s="13" t="s">
        <v>2631</v>
      </c>
      <c r="F2897" s="27">
        <v>44839</v>
      </c>
      <c r="G2897" s="27">
        <v>44799</v>
      </c>
      <c r="H2897" s="14">
        <v>1709544.3</v>
      </c>
      <c r="I2897" s="15">
        <v>1</v>
      </c>
      <c r="J2897" s="13" t="s">
        <v>311</v>
      </c>
      <c r="K2897" s="36">
        <f>D2897*VLOOKUP(L2897,Assumptions!$B$5:$C$11,2,FALSE)</f>
        <v>429.41953599999999</v>
      </c>
      <c r="L2897" s="39" t="s">
        <v>4889</v>
      </c>
      <c r="M2897" s="46">
        <f>DATE(YEAR(F2897),MONTH(F2897),1)</f>
        <v>44835</v>
      </c>
      <c r="N2897" s="47" t="str">
        <f>IF(B2897="",N2896,B2897)</f>
        <v>Evergreen Global Inc</v>
      </c>
    </row>
    <row r="2898" spans="1:14" ht="15.75" x14ac:dyDescent="0.5">
      <c r="A2898" s="7"/>
      <c r="B2898" s="26"/>
      <c r="C2898" s="26"/>
      <c r="D2898" s="12">
        <v>14882.68</v>
      </c>
      <c r="E2898" s="13" t="s">
        <v>2632</v>
      </c>
      <c r="F2898" s="27">
        <v>44839</v>
      </c>
      <c r="G2898" s="27">
        <v>44799</v>
      </c>
      <c r="H2898" s="14">
        <v>2357939.8199999998</v>
      </c>
      <c r="I2898" s="15">
        <v>1</v>
      </c>
      <c r="J2898" s="13" t="s">
        <v>310</v>
      </c>
      <c r="K2898" s="36">
        <f>D2898*VLOOKUP(L2898,Assumptions!$B$5:$C$11,2,FALSE)</f>
        <v>510.47592399999996</v>
      </c>
      <c r="L2898" s="39" t="s">
        <v>4889</v>
      </c>
      <c r="M2898" s="46">
        <f>DATE(YEAR(F2898),MONTH(F2898),1)</f>
        <v>44835</v>
      </c>
      <c r="N2898" s="47" t="str">
        <f>IF(B2898="",N2897,B2898)</f>
        <v>Evergreen Global Inc</v>
      </c>
    </row>
    <row r="2899" spans="1:14" ht="15.75" x14ac:dyDescent="0.5">
      <c r="A2899" s="7"/>
      <c r="B2899" s="26"/>
      <c r="C2899" s="26"/>
      <c r="D2899" s="12">
        <v>3195.49</v>
      </c>
      <c r="E2899" s="13" t="s">
        <v>2628</v>
      </c>
      <c r="F2899" s="27">
        <v>44839</v>
      </c>
      <c r="G2899" s="27">
        <v>44804</v>
      </c>
      <c r="H2899" s="14">
        <v>2285194.2200000002</v>
      </c>
      <c r="I2899" s="15">
        <v>2</v>
      </c>
      <c r="J2899" s="13" t="s">
        <v>327</v>
      </c>
      <c r="K2899" s="36">
        <f>D2899*VLOOKUP(L2899,Assumptions!$B$5:$C$11,2,FALSE)</f>
        <v>109.60530699999998</v>
      </c>
      <c r="L2899" s="39" t="s">
        <v>4889</v>
      </c>
      <c r="M2899" s="46">
        <f>DATE(YEAR(F2899),MONTH(F2899),1)</f>
        <v>44835</v>
      </c>
      <c r="N2899" s="47" t="str">
        <f>IF(B2899="",N2898,B2899)</f>
        <v>Evergreen Global Inc</v>
      </c>
    </row>
    <row r="2900" spans="1:14" ht="15.75" x14ac:dyDescent="0.5">
      <c r="A2900" s="7"/>
      <c r="B2900" s="26"/>
      <c r="C2900" s="26"/>
      <c r="D2900" s="12">
        <v>2433.79</v>
      </c>
      <c r="E2900" s="13" t="s">
        <v>2633</v>
      </c>
      <c r="F2900" s="27">
        <v>44839</v>
      </c>
      <c r="G2900" s="27">
        <v>44804</v>
      </c>
      <c r="H2900" s="14">
        <v>2267358.04</v>
      </c>
      <c r="I2900" s="15">
        <v>84</v>
      </c>
      <c r="J2900" s="13" t="s">
        <v>322</v>
      </c>
      <c r="K2900" s="36">
        <f>D2900*VLOOKUP(L2900,Assumptions!$B$5:$C$11,2,FALSE)</f>
        <v>83.478996999999993</v>
      </c>
      <c r="L2900" s="39" t="s">
        <v>4889</v>
      </c>
      <c r="M2900" s="46">
        <f>DATE(YEAR(F2900),MONTH(F2900),1)</f>
        <v>44835</v>
      </c>
      <c r="N2900" s="47" t="str">
        <f>IF(B2900="",N2899,B2900)</f>
        <v>Evergreen Global Inc</v>
      </c>
    </row>
    <row r="2901" spans="1:14" ht="15.75" x14ac:dyDescent="0.5">
      <c r="A2901" s="7"/>
      <c r="B2901" s="26"/>
      <c r="C2901" s="26"/>
      <c r="D2901" s="12">
        <v>19336.599999999999</v>
      </c>
      <c r="E2901" s="13" t="s">
        <v>2634</v>
      </c>
      <c r="F2901" s="27">
        <v>44838</v>
      </c>
      <c r="G2901" s="27">
        <v>44810</v>
      </c>
      <c r="H2901" s="14">
        <v>2291382.27</v>
      </c>
      <c r="I2901" s="15">
        <v>5</v>
      </c>
      <c r="J2901" s="13" t="s">
        <v>300</v>
      </c>
      <c r="K2901" s="36">
        <f>D2901*VLOOKUP(L2901,Assumptions!$B$5:$C$11,2,FALSE)</f>
        <v>663.24537999999984</v>
      </c>
      <c r="L2901" s="39" t="s">
        <v>4889</v>
      </c>
      <c r="M2901" s="46">
        <f>DATE(YEAR(F2901),MONTH(F2901),1)</f>
        <v>44835</v>
      </c>
      <c r="N2901" s="47" t="str">
        <f>IF(B2901="",N2900,B2901)</f>
        <v>Evergreen Global Inc</v>
      </c>
    </row>
    <row r="2902" spans="1:14" ht="15.75" x14ac:dyDescent="0.5">
      <c r="A2902" s="7"/>
      <c r="B2902" s="26"/>
      <c r="C2902" s="26"/>
      <c r="D2902" s="12">
        <v>17991.05</v>
      </c>
      <c r="E2902" s="13" t="s">
        <v>2634</v>
      </c>
      <c r="F2902" s="27">
        <v>44838</v>
      </c>
      <c r="G2902" s="27">
        <v>44810</v>
      </c>
      <c r="H2902" s="14">
        <v>1960980.17</v>
      </c>
      <c r="I2902" s="15">
        <v>1</v>
      </c>
      <c r="J2902" s="13" t="s">
        <v>300</v>
      </c>
      <c r="K2902" s="36">
        <f>D2902*VLOOKUP(L2902,Assumptions!$B$5:$C$11,2,FALSE)</f>
        <v>617.09301499999992</v>
      </c>
      <c r="L2902" s="39" t="s">
        <v>4889</v>
      </c>
      <c r="M2902" s="46">
        <f>DATE(YEAR(F2902),MONTH(F2902),1)</f>
        <v>44835</v>
      </c>
      <c r="N2902" s="47" t="str">
        <f>IF(B2902="",N2901,B2902)</f>
        <v>Evergreen Global Inc</v>
      </c>
    </row>
    <row r="2903" spans="1:14" ht="15.75" x14ac:dyDescent="0.5">
      <c r="A2903" s="7"/>
      <c r="B2903" s="26"/>
      <c r="C2903" s="26"/>
      <c r="D2903" s="12">
        <v>19230.61</v>
      </c>
      <c r="E2903" s="13" t="s">
        <v>2625</v>
      </c>
      <c r="F2903" s="27">
        <v>44838</v>
      </c>
      <c r="G2903" s="27">
        <v>44810</v>
      </c>
      <c r="H2903" s="14">
        <v>1814210.01</v>
      </c>
      <c r="I2903" s="15">
        <v>6</v>
      </c>
      <c r="J2903" s="13" t="s">
        <v>305</v>
      </c>
      <c r="K2903" s="36">
        <f>D2903*VLOOKUP(L2903,Assumptions!$B$5:$C$11,2,FALSE)</f>
        <v>659.60992299999998</v>
      </c>
      <c r="L2903" s="39" t="s">
        <v>4889</v>
      </c>
      <c r="M2903" s="46">
        <f>DATE(YEAR(F2903),MONTH(F2903),1)</f>
        <v>44835</v>
      </c>
      <c r="N2903" s="47" t="str">
        <f>IF(B2903="",N2902,B2903)</f>
        <v>Evergreen Global Inc</v>
      </c>
    </row>
    <row r="2904" spans="1:14" ht="15.75" x14ac:dyDescent="0.5">
      <c r="A2904" s="7"/>
      <c r="B2904" s="26"/>
      <c r="C2904" s="26"/>
      <c r="D2904" s="12">
        <v>22633.21</v>
      </c>
      <c r="E2904" s="13" t="s">
        <v>2624</v>
      </c>
      <c r="F2904" s="27">
        <v>44838</v>
      </c>
      <c r="G2904" s="27">
        <v>44810</v>
      </c>
      <c r="H2904" s="14">
        <v>2010259.65</v>
      </c>
      <c r="I2904" s="15">
        <v>1</v>
      </c>
      <c r="J2904" s="13" t="s">
        <v>304</v>
      </c>
      <c r="K2904" s="36">
        <f>D2904*VLOOKUP(L2904,Assumptions!$B$5:$C$11,2,FALSE)</f>
        <v>776.31910299999993</v>
      </c>
      <c r="L2904" s="39" t="s">
        <v>4889</v>
      </c>
      <c r="M2904" s="46">
        <f>DATE(YEAR(F2904),MONTH(F2904),1)</f>
        <v>44835</v>
      </c>
      <c r="N2904" s="47" t="str">
        <f>IF(B2904="",N2903,B2904)</f>
        <v>Evergreen Global Inc</v>
      </c>
    </row>
    <row r="2905" spans="1:14" ht="15.75" x14ac:dyDescent="0.5">
      <c r="A2905" s="7"/>
      <c r="B2905" s="26"/>
      <c r="C2905" s="26"/>
      <c r="D2905" s="12">
        <v>22377.39</v>
      </c>
      <c r="E2905" s="13" t="s">
        <v>2633</v>
      </c>
      <c r="F2905" s="27">
        <v>44838</v>
      </c>
      <c r="G2905" s="27">
        <v>44810</v>
      </c>
      <c r="H2905" s="14">
        <v>1408033.11</v>
      </c>
      <c r="I2905" s="15">
        <v>6</v>
      </c>
      <c r="J2905" s="13" t="s">
        <v>322</v>
      </c>
      <c r="K2905" s="36">
        <f>D2905*VLOOKUP(L2905,Assumptions!$B$5:$C$11,2,FALSE)</f>
        <v>767.54447699999992</v>
      </c>
      <c r="L2905" s="39" t="s">
        <v>4889</v>
      </c>
      <c r="M2905" s="46">
        <f>DATE(YEAR(F2905),MONTH(F2905),1)</f>
        <v>44835</v>
      </c>
      <c r="N2905" s="47" t="str">
        <f>IF(B2905="",N2904,B2905)</f>
        <v>Evergreen Global Inc</v>
      </c>
    </row>
    <row r="2906" spans="1:14" ht="15.75" x14ac:dyDescent="0.5">
      <c r="A2906" s="7"/>
      <c r="B2906" s="26"/>
      <c r="C2906" s="26"/>
      <c r="D2906" s="12">
        <v>17650.78</v>
      </c>
      <c r="E2906" s="13" t="s">
        <v>2627</v>
      </c>
      <c r="F2906" s="27">
        <v>44838</v>
      </c>
      <c r="G2906" s="27">
        <v>44810</v>
      </c>
      <c r="H2906" s="14">
        <v>1988097.78</v>
      </c>
      <c r="I2906" s="15">
        <v>6</v>
      </c>
      <c r="J2906" s="13" t="s">
        <v>328</v>
      </c>
      <c r="K2906" s="36">
        <f>D2906*VLOOKUP(L2906,Assumptions!$B$5:$C$11,2,FALSE)</f>
        <v>605.42175399999996</v>
      </c>
      <c r="L2906" s="39" t="s">
        <v>4889</v>
      </c>
      <c r="M2906" s="46">
        <f>DATE(YEAR(F2906),MONTH(F2906),1)</f>
        <v>44835</v>
      </c>
      <c r="N2906" s="47" t="str">
        <f>IF(B2906="",N2905,B2906)</f>
        <v>Evergreen Global Inc</v>
      </c>
    </row>
    <row r="2907" spans="1:14" ht="15.75" x14ac:dyDescent="0.5">
      <c r="A2907" s="7"/>
      <c r="B2907" s="26"/>
      <c r="C2907" s="26"/>
      <c r="D2907" s="12">
        <v>17832.91</v>
      </c>
      <c r="E2907" s="13" t="s">
        <v>2635</v>
      </c>
      <c r="F2907" s="27">
        <v>44838</v>
      </c>
      <c r="G2907" s="27">
        <v>44810</v>
      </c>
      <c r="H2907" s="14">
        <v>2239695.16</v>
      </c>
      <c r="I2907" s="15">
        <v>6</v>
      </c>
      <c r="J2907" s="13" t="s">
        <v>301</v>
      </c>
      <c r="K2907" s="36">
        <f>D2907*VLOOKUP(L2907,Assumptions!$B$5:$C$11,2,FALSE)</f>
        <v>611.668813</v>
      </c>
      <c r="L2907" s="39" t="s">
        <v>4889</v>
      </c>
      <c r="M2907" s="46">
        <f>DATE(YEAR(F2907),MONTH(F2907),1)</f>
        <v>44835</v>
      </c>
      <c r="N2907" s="47" t="str">
        <f>IF(B2907="",N2906,B2907)</f>
        <v>Evergreen Global Inc</v>
      </c>
    </row>
    <row r="2908" spans="1:14" ht="15.75" x14ac:dyDescent="0.5">
      <c r="A2908" s="7"/>
      <c r="B2908" s="26"/>
      <c r="C2908" s="26"/>
      <c r="D2908" s="12">
        <v>14022.32</v>
      </c>
      <c r="E2908" s="13" t="s">
        <v>2636</v>
      </c>
      <c r="F2908" s="27">
        <v>44838</v>
      </c>
      <c r="G2908" s="27">
        <v>44810</v>
      </c>
      <c r="H2908" s="14">
        <v>1745334.47</v>
      </c>
      <c r="I2908" s="15">
        <v>0.5</v>
      </c>
      <c r="J2908" s="13" t="s">
        <v>317</v>
      </c>
      <c r="K2908" s="36">
        <f>D2908*VLOOKUP(L2908,Assumptions!$B$5:$C$11,2,FALSE)</f>
        <v>480.96557599999994</v>
      </c>
      <c r="L2908" s="39" t="s">
        <v>4889</v>
      </c>
      <c r="M2908" s="46">
        <f>DATE(YEAR(F2908),MONTH(F2908),1)</f>
        <v>44835</v>
      </c>
      <c r="N2908" s="47" t="str">
        <f>IF(B2908="",N2907,B2908)</f>
        <v>Evergreen Global Inc</v>
      </c>
    </row>
    <row r="2909" spans="1:14" ht="15.75" x14ac:dyDescent="0.5">
      <c r="A2909" s="7"/>
      <c r="B2909" s="26"/>
      <c r="C2909" s="26"/>
      <c r="D2909" s="12">
        <v>131987.01999999999</v>
      </c>
      <c r="E2909" s="13" t="s">
        <v>2637</v>
      </c>
      <c r="F2909" s="27">
        <v>45104</v>
      </c>
      <c r="G2909" s="27">
        <v>44824</v>
      </c>
      <c r="H2909" s="14">
        <v>1688159.28</v>
      </c>
      <c r="I2909" s="15">
        <v>13</v>
      </c>
      <c r="J2909" s="13" t="s">
        <v>327</v>
      </c>
      <c r="K2909" s="36">
        <f>D2909*VLOOKUP(L2909,Assumptions!$B$5:$C$11,2,FALSE)</f>
        <v>4527.1547859999991</v>
      </c>
      <c r="L2909" s="39" t="s">
        <v>4889</v>
      </c>
      <c r="M2909" s="46">
        <f>DATE(YEAR(F2909),MONTH(F2909),1)</f>
        <v>45078</v>
      </c>
      <c r="N2909" s="47" t="str">
        <f>IF(B2909="",N2908,B2909)</f>
        <v>Evergreen Global Inc</v>
      </c>
    </row>
    <row r="2910" spans="1:14" ht="15.75" x14ac:dyDescent="0.5">
      <c r="A2910" s="7"/>
      <c r="B2910" s="26"/>
      <c r="C2910" s="26"/>
      <c r="D2910" s="12">
        <v>84628.57</v>
      </c>
      <c r="E2910" s="13" t="s">
        <v>2638</v>
      </c>
      <c r="F2910" s="27">
        <v>45104</v>
      </c>
      <c r="G2910" s="27">
        <v>44824</v>
      </c>
      <c r="H2910" s="14">
        <v>2103684.65</v>
      </c>
      <c r="I2910" s="15">
        <v>13</v>
      </c>
      <c r="J2910" s="13" t="s">
        <v>330</v>
      </c>
      <c r="K2910" s="36">
        <f>D2910*VLOOKUP(L2910,Assumptions!$B$5:$C$11,2,FALSE)</f>
        <v>2902.759951</v>
      </c>
      <c r="L2910" s="39" t="s">
        <v>4889</v>
      </c>
      <c r="M2910" s="46">
        <f>DATE(YEAR(F2910),MONTH(F2910),1)</f>
        <v>45078</v>
      </c>
      <c r="N2910" s="47" t="str">
        <f>IF(B2910="",N2909,B2910)</f>
        <v>Evergreen Global Inc</v>
      </c>
    </row>
    <row r="2911" spans="1:14" ht="15.75" x14ac:dyDescent="0.5">
      <c r="A2911" s="7"/>
      <c r="B2911" s="26"/>
      <c r="C2911" s="26"/>
      <c r="D2911" s="12">
        <v>102425.27</v>
      </c>
      <c r="E2911" s="13" t="s">
        <v>2639</v>
      </c>
      <c r="F2911" s="27">
        <v>45104</v>
      </c>
      <c r="G2911" s="27">
        <v>44824</v>
      </c>
      <c r="H2911" s="14">
        <v>2025600.39</v>
      </c>
      <c r="I2911" s="15">
        <v>318</v>
      </c>
      <c r="J2911" s="13" t="s">
        <v>305</v>
      </c>
      <c r="K2911" s="36">
        <f>D2911*VLOOKUP(L2911,Assumptions!$B$5:$C$11,2,FALSE)</f>
        <v>3513.1867609999999</v>
      </c>
      <c r="L2911" s="39" t="s">
        <v>4889</v>
      </c>
      <c r="M2911" s="46">
        <f>DATE(YEAR(F2911),MONTH(F2911),1)</f>
        <v>45078</v>
      </c>
      <c r="N2911" s="47" t="str">
        <f>IF(B2911="",N2910,B2911)</f>
        <v>Evergreen Global Inc</v>
      </c>
    </row>
    <row r="2912" spans="1:14" ht="15.75" x14ac:dyDescent="0.5">
      <c r="A2912" s="7"/>
      <c r="B2912" s="26"/>
      <c r="C2912" s="26"/>
      <c r="D2912" s="12">
        <v>106360.58</v>
      </c>
      <c r="E2912" s="13" t="s">
        <v>2640</v>
      </c>
      <c r="F2912" s="27">
        <v>45104</v>
      </c>
      <c r="G2912" s="27">
        <v>44824</v>
      </c>
      <c r="H2912" s="14">
        <v>1795376.66</v>
      </c>
      <c r="I2912" s="15">
        <v>265</v>
      </c>
      <c r="J2912" s="13" t="s">
        <v>319</v>
      </c>
      <c r="K2912" s="36">
        <f>D2912*VLOOKUP(L2912,Assumptions!$B$5:$C$11,2,FALSE)</f>
        <v>3648.1678939999997</v>
      </c>
      <c r="L2912" s="39" t="s">
        <v>4889</v>
      </c>
      <c r="M2912" s="46">
        <f>DATE(YEAR(F2912),MONTH(F2912),1)</f>
        <v>45078</v>
      </c>
      <c r="N2912" s="47" t="str">
        <f>IF(B2912="",N2911,B2912)</f>
        <v>Evergreen Global Inc</v>
      </c>
    </row>
    <row r="2913" spans="1:14" ht="15.75" x14ac:dyDescent="0.5">
      <c r="A2913" s="7"/>
      <c r="B2913" s="26"/>
      <c r="C2913" s="26"/>
      <c r="D2913" s="12">
        <v>101890.68</v>
      </c>
      <c r="E2913" s="13" t="s">
        <v>2641</v>
      </c>
      <c r="F2913" s="27">
        <v>45104</v>
      </c>
      <c r="G2913" s="27">
        <v>44824</v>
      </c>
      <c r="H2913" s="14">
        <v>2026263.36</v>
      </c>
      <c r="I2913" s="15">
        <v>265</v>
      </c>
      <c r="J2913" s="13" t="s">
        <v>321</v>
      </c>
      <c r="K2913" s="36">
        <f>D2913*VLOOKUP(L2913,Assumptions!$B$5:$C$11,2,FALSE)</f>
        <v>3494.8503239999995</v>
      </c>
      <c r="L2913" s="39" t="s">
        <v>4889</v>
      </c>
      <c r="M2913" s="46">
        <f>DATE(YEAR(F2913),MONTH(F2913),1)</f>
        <v>45078</v>
      </c>
      <c r="N2913" s="47" t="str">
        <f>IF(B2913="",N2912,B2913)</f>
        <v>Evergreen Global Inc</v>
      </c>
    </row>
    <row r="2914" spans="1:14" ht="15.75" x14ac:dyDescent="0.5">
      <c r="A2914" s="7"/>
      <c r="B2914" s="26"/>
      <c r="C2914" s="26"/>
      <c r="D2914" s="12">
        <v>118853.57</v>
      </c>
      <c r="E2914" s="13" t="s">
        <v>2642</v>
      </c>
      <c r="F2914" s="27">
        <v>45104</v>
      </c>
      <c r="G2914" s="27">
        <v>44824</v>
      </c>
      <c r="H2914" s="14">
        <v>1666399.95</v>
      </c>
      <c r="I2914" s="15">
        <v>1</v>
      </c>
      <c r="J2914" s="13" t="s">
        <v>312</v>
      </c>
      <c r="K2914" s="36">
        <f>D2914*VLOOKUP(L2914,Assumptions!$B$5:$C$11,2,FALSE)</f>
        <v>4076.677451</v>
      </c>
      <c r="L2914" s="39" t="s">
        <v>4889</v>
      </c>
      <c r="M2914" s="46">
        <f>DATE(YEAR(F2914),MONTH(F2914),1)</f>
        <v>45078</v>
      </c>
      <c r="N2914" s="47" t="str">
        <f>IF(B2914="",N2913,B2914)</f>
        <v>Evergreen Global Inc</v>
      </c>
    </row>
    <row r="2915" spans="1:14" ht="15.75" x14ac:dyDescent="0.5">
      <c r="A2915" s="7"/>
      <c r="B2915" s="26"/>
      <c r="C2915" s="26"/>
      <c r="D2915" s="12">
        <v>114318.21</v>
      </c>
      <c r="E2915" s="13" t="s">
        <v>2643</v>
      </c>
      <c r="F2915" s="27">
        <v>45104</v>
      </c>
      <c r="G2915" s="27">
        <v>44824</v>
      </c>
      <c r="H2915" s="14">
        <v>2237602.21</v>
      </c>
      <c r="I2915" s="15">
        <v>1</v>
      </c>
      <c r="J2915" s="13" t="s">
        <v>309</v>
      </c>
      <c r="K2915" s="36">
        <f>D2915*VLOOKUP(L2915,Assumptions!$B$5:$C$11,2,FALSE)</f>
        <v>3921.114603</v>
      </c>
      <c r="L2915" s="39" t="s">
        <v>4889</v>
      </c>
      <c r="M2915" s="46">
        <f>DATE(YEAR(F2915),MONTH(F2915),1)</f>
        <v>45078</v>
      </c>
      <c r="N2915" s="47" t="str">
        <f>IF(B2915="",N2914,B2915)</f>
        <v>Evergreen Global Inc</v>
      </c>
    </row>
    <row r="2916" spans="1:14" ht="15.75" x14ac:dyDescent="0.5">
      <c r="A2916" s="7"/>
      <c r="B2916" s="26"/>
      <c r="C2916" s="26"/>
      <c r="D2916" s="12">
        <v>96116.32</v>
      </c>
      <c r="E2916" s="13" t="s">
        <v>2644</v>
      </c>
      <c r="F2916" s="27">
        <v>45104</v>
      </c>
      <c r="G2916" s="27">
        <v>44824</v>
      </c>
      <c r="H2916" s="14">
        <v>1389646.52</v>
      </c>
      <c r="I2916" s="15">
        <v>1</v>
      </c>
      <c r="J2916" s="13" t="s">
        <v>310</v>
      </c>
      <c r="K2916" s="36">
        <f>D2916*VLOOKUP(L2916,Assumptions!$B$5:$C$11,2,FALSE)</f>
        <v>3296.7897760000001</v>
      </c>
      <c r="L2916" s="39" t="s">
        <v>4889</v>
      </c>
      <c r="M2916" s="46">
        <f>DATE(YEAR(F2916),MONTH(F2916),1)</f>
        <v>45078</v>
      </c>
      <c r="N2916" s="47" t="str">
        <f>IF(B2916="",N2915,B2916)</f>
        <v>Evergreen Global Inc</v>
      </c>
    </row>
    <row r="2917" spans="1:14" ht="15.75" x14ac:dyDescent="0.5">
      <c r="A2917" s="7"/>
      <c r="B2917" s="26"/>
      <c r="C2917" s="26"/>
      <c r="D2917" s="12">
        <v>128824.04</v>
      </c>
      <c r="E2917" s="13" t="s">
        <v>2645</v>
      </c>
      <c r="F2917" s="27">
        <v>45104</v>
      </c>
      <c r="G2917" s="27">
        <v>44824</v>
      </c>
      <c r="H2917" s="14">
        <v>2267415.63</v>
      </c>
      <c r="I2917" s="15">
        <v>1</v>
      </c>
      <c r="J2917" s="13" t="s">
        <v>318</v>
      </c>
      <c r="K2917" s="36">
        <f>D2917*VLOOKUP(L2917,Assumptions!$B$5:$C$11,2,FALSE)</f>
        <v>4418.6645719999997</v>
      </c>
      <c r="L2917" s="39" t="s">
        <v>4889</v>
      </c>
      <c r="M2917" s="46">
        <f>DATE(YEAR(F2917),MONTH(F2917),1)</f>
        <v>45078</v>
      </c>
      <c r="N2917" s="47" t="str">
        <f>IF(B2917="",N2916,B2917)</f>
        <v>Evergreen Global Inc</v>
      </c>
    </row>
    <row r="2918" spans="1:14" ht="15.75" x14ac:dyDescent="0.5">
      <c r="A2918" s="7"/>
      <c r="B2918" s="26"/>
      <c r="C2918" s="26"/>
      <c r="D2918" s="12">
        <v>110870.86</v>
      </c>
      <c r="E2918" s="13" t="s">
        <v>2646</v>
      </c>
      <c r="F2918" s="27">
        <v>45104</v>
      </c>
      <c r="G2918" s="27">
        <v>44824</v>
      </c>
      <c r="H2918" s="14">
        <v>2177360.65</v>
      </c>
      <c r="I2918" s="15">
        <v>1</v>
      </c>
      <c r="J2918" s="13" t="s">
        <v>311</v>
      </c>
      <c r="K2918" s="36">
        <f>D2918*VLOOKUP(L2918,Assumptions!$B$5:$C$11,2,FALSE)</f>
        <v>3802.8704979999998</v>
      </c>
      <c r="L2918" s="39" t="s">
        <v>4889</v>
      </c>
      <c r="M2918" s="46">
        <f>DATE(YEAR(F2918),MONTH(F2918),1)</f>
        <v>45078</v>
      </c>
      <c r="N2918" s="47" t="str">
        <f>IF(B2918="",N2917,B2918)</f>
        <v>Evergreen Global Inc</v>
      </c>
    </row>
    <row r="2919" spans="1:14" ht="15.75" x14ac:dyDescent="0.5">
      <c r="A2919" s="7"/>
      <c r="B2919" s="26"/>
      <c r="C2919" s="26"/>
      <c r="D2919" s="12">
        <v>115808.55</v>
      </c>
      <c r="E2919" s="13" t="s">
        <v>2647</v>
      </c>
      <c r="F2919" s="27">
        <v>45146</v>
      </c>
      <c r="G2919" s="27">
        <v>44854</v>
      </c>
      <c r="H2919" s="14">
        <v>2027698.21</v>
      </c>
      <c r="I2919" s="15">
        <v>13</v>
      </c>
      <c r="J2919" s="13" t="s">
        <v>330</v>
      </c>
      <c r="K2919" s="36">
        <f>D2919*VLOOKUP(L2919,Assumptions!$B$5:$C$11,2,FALSE)</f>
        <v>3972.2332649999998</v>
      </c>
      <c r="L2919" s="39" t="s">
        <v>4889</v>
      </c>
      <c r="M2919" s="46">
        <f>DATE(YEAR(F2919),MONTH(F2919),1)</f>
        <v>45139</v>
      </c>
      <c r="N2919" s="47" t="str">
        <f>IF(B2919="",N2918,B2919)</f>
        <v>Evergreen Global Inc</v>
      </c>
    </row>
    <row r="2920" spans="1:14" ht="15.75" x14ac:dyDescent="0.5">
      <c r="A2920" s="7"/>
      <c r="B2920" s="26"/>
      <c r="C2920" s="26"/>
      <c r="D2920" s="12">
        <v>93719.57</v>
      </c>
      <c r="E2920" s="13" t="s">
        <v>2648</v>
      </c>
      <c r="F2920" s="27">
        <v>45146</v>
      </c>
      <c r="G2920" s="27">
        <v>44854</v>
      </c>
      <c r="H2920" s="14">
        <v>1749146.81</v>
      </c>
      <c r="I2920" s="15">
        <v>13</v>
      </c>
      <c r="J2920" s="13" t="s">
        <v>300</v>
      </c>
      <c r="K2920" s="36">
        <f>D2920*VLOOKUP(L2920,Assumptions!$B$5:$C$11,2,FALSE)</f>
        <v>3214.5812510000001</v>
      </c>
      <c r="L2920" s="39" t="s">
        <v>4889</v>
      </c>
      <c r="M2920" s="46">
        <f>DATE(YEAR(F2920),MONTH(F2920),1)</f>
        <v>45139</v>
      </c>
      <c r="N2920" s="47" t="str">
        <f>IF(B2920="",N2919,B2920)</f>
        <v>Evergreen Global Inc</v>
      </c>
    </row>
    <row r="2921" spans="1:14" ht="15.75" x14ac:dyDescent="0.5">
      <c r="A2921" s="7"/>
      <c r="B2921" s="26"/>
      <c r="C2921" s="26"/>
      <c r="D2921" s="12">
        <v>116696.89</v>
      </c>
      <c r="E2921" s="13" t="s">
        <v>2649</v>
      </c>
      <c r="F2921" s="27">
        <v>45146</v>
      </c>
      <c r="G2921" s="27">
        <v>44854</v>
      </c>
      <c r="H2921" s="14">
        <v>2116993.6800000002</v>
      </c>
      <c r="I2921" s="15">
        <v>15</v>
      </c>
      <c r="J2921" s="13" t="s">
        <v>305</v>
      </c>
      <c r="K2921" s="36">
        <f>D2921*VLOOKUP(L2921,Assumptions!$B$5:$C$11,2,FALSE)</f>
        <v>4002.7033269999997</v>
      </c>
      <c r="L2921" s="39" t="s">
        <v>4889</v>
      </c>
      <c r="M2921" s="46">
        <f>DATE(YEAR(F2921),MONTH(F2921),1)</f>
        <v>45139</v>
      </c>
      <c r="N2921" s="47" t="str">
        <f>IF(B2921="",N2920,B2921)</f>
        <v>Evergreen Global Inc</v>
      </c>
    </row>
    <row r="2922" spans="1:14" ht="15.75" x14ac:dyDescent="0.5">
      <c r="A2922" s="7"/>
      <c r="B2922" s="26"/>
      <c r="C2922" s="26"/>
      <c r="D2922" s="12">
        <v>121578.46</v>
      </c>
      <c r="E2922" s="13" t="s">
        <v>2650</v>
      </c>
      <c r="F2922" s="27">
        <v>45146</v>
      </c>
      <c r="G2922" s="27">
        <v>44854</v>
      </c>
      <c r="H2922" s="14">
        <v>1450563.12</v>
      </c>
      <c r="I2922" s="15">
        <v>240</v>
      </c>
      <c r="J2922" s="13" t="s">
        <v>321</v>
      </c>
      <c r="K2922" s="36">
        <f>D2922*VLOOKUP(L2922,Assumptions!$B$5:$C$11,2,FALSE)</f>
        <v>4170.1411779999999</v>
      </c>
      <c r="L2922" s="39" t="s">
        <v>4889</v>
      </c>
      <c r="M2922" s="46">
        <f>DATE(YEAR(F2922),MONTH(F2922),1)</f>
        <v>45139</v>
      </c>
      <c r="N2922" s="47" t="str">
        <f>IF(B2922="",N2921,B2922)</f>
        <v>Evergreen Global Inc</v>
      </c>
    </row>
    <row r="2923" spans="1:14" ht="15.75" x14ac:dyDescent="0.5">
      <c r="A2923" s="7"/>
      <c r="B2923" s="26"/>
      <c r="C2923" s="26"/>
      <c r="D2923" s="12">
        <v>124595.22</v>
      </c>
      <c r="E2923" s="13" t="s">
        <v>2651</v>
      </c>
      <c r="F2923" s="27">
        <v>45146</v>
      </c>
      <c r="G2923" s="27">
        <v>44854</v>
      </c>
      <c r="H2923" s="14">
        <v>2309370.73</v>
      </c>
      <c r="I2923" s="15">
        <v>240</v>
      </c>
      <c r="J2923" s="13" t="s">
        <v>319</v>
      </c>
      <c r="K2923" s="36">
        <f>D2923*VLOOKUP(L2923,Assumptions!$B$5:$C$11,2,FALSE)</f>
        <v>4273.6160460000001</v>
      </c>
      <c r="L2923" s="39" t="s">
        <v>4889</v>
      </c>
      <c r="M2923" s="46">
        <f>DATE(YEAR(F2923),MONTH(F2923),1)</f>
        <v>45139</v>
      </c>
      <c r="N2923" s="47" t="str">
        <f>IF(B2923="",N2922,B2923)</f>
        <v>Evergreen Global Inc</v>
      </c>
    </row>
    <row r="2924" spans="1:14" ht="15.75" x14ac:dyDescent="0.5">
      <c r="A2924" s="7"/>
      <c r="B2924" s="26"/>
      <c r="C2924" s="26"/>
      <c r="D2924" s="12">
        <v>111989.81</v>
      </c>
      <c r="E2924" s="13" t="s">
        <v>2652</v>
      </c>
      <c r="F2924" s="27">
        <v>45146</v>
      </c>
      <c r="G2924" s="27">
        <v>44854</v>
      </c>
      <c r="H2924" s="14">
        <v>1468925.61</v>
      </c>
      <c r="I2924" s="15">
        <v>1</v>
      </c>
      <c r="J2924" s="13" t="s">
        <v>310</v>
      </c>
      <c r="K2924" s="36">
        <f>D2924*VLOOKUP(L2924,Assumptions!$B$5:$C$11,2,FALSE)</f>
        <v>3841.2504829999998</v>
      </c>
      <c r="L2924" s="39" t="s">
        <v>4889</v>
      </c>
      <c r="M2924" s="46">
        <f>DATE(YEAR(F2924),MONTH(F2924),1)</f>
        <v>45139</v>
      </c>
      <c r="N2924" s="47" t="str">
        <f>IF(B2924="",N2923,B2924)</f>
        <v>Evergreen Global Inc</v>
      </c>
    </row>
    <row r="2925" spans="1:14" ht="15.75" x14ac:dyDescent="0.5">
      <c r="A2925" s="7"/>
      <c r="B2925" s="26"/>
      <c r="C2925" s="26"/>
      <c r="D2925" s="12">
        <v>123655.36</v>
      </c>
      <c r="E2925" s="13" t="s">
        <v>2653</v>
      </c>
      <c r="F2925" s="27">
        <v>45146</v>
      </c>
      <c r="G2925" s="27">
        <v>44854</v>
      </c>
      <c r="H2925" s="14">
        <v>1576156.76</v>
      </c>
      <c r="I2925" s="15">
        <v>1</v>
      </c>
      <c r="J2925" s="13" t="s">
        <v>311</v>
      </c>
      <c r="K2925" s="36">
        <f>D2925*VLOOKUP(L2925,Assumptions!$B$5:$C$11,2,FALSE)</f>
        <v>4241.3788479999994</v>
      </c>
      <c r="L2925" s="39" t="s">
        <v>4889</v>
      </c>
      <c r="M2925" s="46">
        <f>DATE(YEAR(F2925),MONTH(F2925),1)</f>
        <v>45139</v>
      </c>
      <c r="N2925" s="47" t="str">
        <f>IF(B2925="",N2924,B2925)</f>
        <v>Evergreen Global Inc</v>
      </c>
    </row>
    <row r="2926" spans="1:14" ht="15.75" x14ac:dyDescent="0.5">
      <c r="A2926" s="7"/>
      <c r="B2926" s="26"/>
      <c r="C2926" s="26"/>
      <c r="D2926" s="12">
        <v>93590.59</v>
      </c>
      <c r="E2926" s="13" t="s">
        <v>2654</v>
      </c>
      <c r="F2926" s="27">
        <v>45146</v>
      </c>
      <c r="G2926" s="27">
        <v>44854</v>
      </c>
      <c r="H2926" s="14">
        <v>1825677.04</v>
      </c>
      <c r="I2926" s="15">
        <v>1</v>
      </c>
      <c r="J2926" s="13" t="s">
        <v>309</v>
      </c>
      <c r="K2926" s="36">
        <f>D2926*VLOOKUP(L2926,Assumptions!$B$5:$C$11,2,FALSE)</f>
        <v>3210.1572369999994</v>
      </c>
      <c r="L2926" s="39" t="s">
        <v>4889</v>
      </c>
      <c r="M2926" s="46">
        <f>DATE(YEAR(F2926),MONTH(F2926),1)</f>
        <v>45139</v>
      </c>
      <c r="N2926" s="47" t="str">
        <f>IF(B2926="",N2925,B2926)</f>
        <v>Evergreen Global Inc</v>
      </c>
    </row>
    <row r="2927" spans="1:14" ht="15.75" x14ac:dyDescent="0.5">
      <c r="A2927" s="7"/>
      <c r="B2927" s="26"/>
      <c r="C2927" s="26"/>
      <c r="D2927" s="12">
        <v>133192.03</v>
      </c>
      <c r="E2927" s="13" t="s">
        <v>2655</v>
      </c>
      <c r="F2927" s="27">
        <v>45146</v>
      </c>
      <c r="G2927" s="27">
        <v>44854</v>
      </c>
      <c r="H2927" s="14">
        <v>1666913.62</v>
      </c>
      <c r="I2927" s="15">
        <v>1</v>
      </c>
      <c r="J2927" s="13" t="s">
        <v>318</v>
      </c>
      <c r="K2927" s="36">
        <f>D2927*VLOOKUP(L2927,Assumptions!$B$5:$C$11,2,FALSE)</f>
        <v>4568.486629</v>
      </c>
      <c r="L2927" s="39" t="s">
        <v>4889</v>
      </c>
      <c r="M2927" s="46">
        <f>DATE(YEAR(F2927),MONTH(F2927),1)</f>
        <v>45139</v>
      </c>
      <c r="N2927" s="47" t="str">
        <f>IF(B2927="",N2926,B2927)</f>
        <v>Evergreen Global Inc</v>
      </c>
    </row>
    <row r="2928" spans="1:14" ht="15.75" x14ac:dyDescent="0.5">
      <c r="A2928" s="7"/>
      <c r="B2928" s="26"/>
      <c r="C2928" s="26"/>
      <c r="D2928" s="12">
        <v>52538.9</v>
      </c>
      <c r="E2928" s="13" t="s">
        <v>2637</v>
      </c>
      <c r="F2928" s="27">
        <v>45090</v>
      </c>
      <c r="G2928" s="27">
        <v>44858</v>
      </c>
      <c r="H2928" s="14">
        <v>1420016.71</v>
      </c>
      <c r="I2928" s="15">
        <v>3</v>
      </c>
      <c r="J2928" s="13" t="s">
        <v>327</v>
      </c>
      <c r="K2928" s="36">
        <f>D2928*VLOOKUP(L2928,Assumptions!$B$5:$C$11,2,FALSE)</f>
        <v>1802.0842699999998</v>
      </c>
      <c r="L2928" s="39" t="s">
        <v>4889</v>
      </c>
      <c r="M2928" s="46">
        <f>DATE(YEAR(F2928),MONTH(F2928),1)</f>
        <v>45078</v>
      </c>
      <c r="N2928" s="47" t="str">
        <f>IF(B2928="",N2927,B2928)</f>
        <v>Evergreen Global Inc</v>
      </c>
    </row>
    <row r="2929" spans="1:14" ht="15.75" x14ac:dyDescent="0.5">
      <c r="A2929" s="7"/>
      <c r="B2929" s="26"/>
      <c r="C2929" s="26"/>
      <c r="D2929" s="12">
        <v>41644.82</v>
      </c>
      <c r="E2929" s="13" t="s">
        <v>2638</v>
      </c>
      <c r="F2929" s="27">
        <v>45090</v>
      </c>
      <c r="G2929" s="27">
        <v>44858</v>
      </c>
      <c r="H2929" s="14">
        <v>1523443.41</v>
      </c>
      <c r="I2929" s="15">
        <v>15</v>
      </c>
      <c r="J2929" s="13" t="s">
        <v>330</v>
      </c>
      <c r="K2929" s="36">
        <f>D2929*VLOOKUP(L2929,Assumptions!$B$5:$C$11,2,FALSE)</f>
        <v>1428.4173259999998</v>
      </c>
      <c r="L2929" s="39" t="s">
        <v>4889</v>
      </c>
      <c r="M2929" s="46">
        <f>DATE(YEAR(F2929),MONTH(F2929),1)</f>
        <v>45078</v>
      </c>
      <c r="N2929" s="47" t="str">
        <f>IF(B2929="",N2928,B2929)</f>
        <v>Evergreen Global Inc</v>
      </c>
    </row>
    <row r="2930" spans="1:14" ht="15.75" x14ac:dyDescent="0.5">
      <c r="A2930" s="7"/>
      <c r="B2930" s="26"/>
      <c r="C2930" s="26"/>
      <c r="D2930" s="12">
        <v>40549.49</v>
      </c>
      <c r="E2930" s="13" t="s">
        <v>2639</v>
      </c>
      <c r="F2930" s="27">
        <v>45090</v>
      </c>
      <c r="G2930" s="27">
        <v>44858</v>
      </c>
      <c r="H2930" s="14">
        <v>1834801.46</v>
      </c>
      <c r="I2930" s="15">
        <v>287</v>
      </c>
      <c r="J2930" s="13" t="s">
        <v>305</v>
      </c>
      <c r="K2930" s="36">
        <f>D2930*VLOOKUP(L2930,Assumptions!$B$5:$C$11,2,FALSE)</f>
        <v>1390.8475069999997</v>
      </c>
      <c r="L2930" s="39" t="s">
        <v>4889</v>
      </c>
      <c r="M2930" s="46">
        <f>DATE(YEAR(F2930),MONTH(F2930),1)</f>
        <v>45078</v>
      </c>
      <c r="N2930" s="47" t="str">
        <f>IF(B2930="",N2929,B2930)</f>
        <v>Evergreen Global Inc</v>
      </c>
    </row>
    <row r="2931" spans="1:14" ht="15.75" x14ac:dyDescent="0.5">
      <c r="A2931" s="7"/>
      <c r="B2931" s="26"/>
      <c r="C2931" s="26"/>
      <c r="D2931" s="12">
        <v>54532</v>
      </c>
      <c r="E2931" s="13" t="s">
        <v>2656</v>
      </c>
      <c r="F2931" s="27">
        <v>45090</v>
      </c>
      <c r="G2931" s="27">
        <v>44858</v>
      </c>
      <c r="H2931" s="14">
        <v>1535521.48</v>
      </c>
      <c r="I2931" s="15">
        <v>1</v>
      </c>
      <c r="J2931" s="13" t="s">
        <v>304</v>
      </c>
      <c r="K2931" s="36">
        <f>D2931*VLOOKUP(L2931,Assumptions!$B$5:$C$11,2,FALSE)</f>
        <v>1870.4475999999997</v>
      </c>
      <c r="L2931" s="39" t="s">
        <v>4889</v>
      </c>
      <c r="M2931" s="46">
        <f>DATE(YEAR(F2931),MONTH(F2931),1)</f>
        <v>45078</v>
      </c>
      <c r="N2931" s="47" t="str">
        <f>IF(B2931="",N2930,B2931)</f>
        <v>Evergreen Global Inc</v>
      </c>
    </row>
    <row r="2932" spans="1:14" ht="15.75" x14ac:dyDescent="0.5">
      <c r="A2932" s="7"/>
      <c r="B2932" s="26"/>
      <c r="C2932" s="26"/>
      <c r="D2932" s="12">
        <v>56566.51</v>
      </c>
      <c r="E2932" s="13" t="s">
        <v>2657</v>
      </c>
      <c r="F2932" s="27">
        <v>45090</v>
      </c>
      <c r="G2932" s="27">
        <v>44858</v>
      </c>
      <c r="H2932" s="14">
        <v>1778567.54</v>
      </c>
      <c r="I2932" s="15">
        <v>299</v>
      </c>
      <c r="J2932" s="13" t="s">
        <v>322</v>
      </c>
      <c r="K2932" s="36">
        <f>D2932*VLOOKUP(L2932,Assumptions!$B$5:$C$11,2,FALSE)</f>
        <v>1940.2312929999998</v>
      </c>
      <c r="L2932" s="39" t="s">
        <v>4889</v>
      </c>
      <c r="M2932" s="46">
        <f>DATE(YEAR(F2932),MONTH(F2932),1)</f>
        <v>45078</v>
      </c>
      <c r="N2932" s="47" t="str">
        <f>IF(B2932="",N2931,B2932)</f>
        <v>Evergreen Global Inc</v>
      </c>
    </row>
    <row r="2933" spans="1:14" ht="15.75" x14ac:dyDescent="0.5">
      <c r="A2933" s="7"/>
      <c r="B2933" s="26"/>
      <c r="C2933" s="26"/>
      <c r="D2933" s="12">
        <v>60563.12</v>
      </c>
      <c r="E2933" s="13" t="s">
        <v>2658</v>
      </c>
      <c r="F2933" s="27">
        <v>45090</v>
      </c>
      <c r="G2933" s="27">
        <v>44858</v>
      </c>
      <c r="H2933" s="14">
        <v>1438829.96</v>
      </c>
      <c r="I2933" s="15">
        <v>299</v>
      </c>
      <c r="J2933" s="13" t="s">
        <v>328</v>
      </c>
      <c r="K2933" s="36">
        <f>D2933*VLOOKUP(L2933,Assumptions!$B$5:$C$11,2,FALSE)</f>
        <v>2077.315016</v>
      </c>
      <c r="L2933" s="39" t="s">
        <v>4889</v>
      </c>
      <c r="M2933" s="46">
        <f>DATE(YEAR(F2933),MONTH(F2933),1)</f>
        <v>45078</v>
      </c>
      <c r="N2933" s="47" t="str">
        <f>IF(B2933="",N2932,B2933)</f>
        <v>Evergreen Global Inc</v>
      </c>
    </row>
    <row r="2934" spans="1:14" ht="15.75" x14ac:dyDescent="0.5">
      <c r="A2934" s="7"/>
      <c r="B2934" s="26"/>
      <c r="C2934" s="26"/>
      <c r="D2934" s="12">
        <v>60550.81</v>
      </c>
      <c r="E2934" s="13" t="s">
        <v>2645</v>
      </c>
      <c r="F2934" s="27">
        <v>45090</v>
      </c>
      <c r="G2934" s="27">
        <v>44858</v>
      </c>
      <c r="H2934" s="14">
        <v>1485192.13</v>
      </c>
      <c r="I2934" s="15">
        <v>1</v>
      </c>
      <c r="J2934" s="13" t="s">
        <v>318</v>
      </c>
      <c r="K2934" s="36">
        <f>D2934*VLOOKUP(L2934,Assumptions!$B$5:$C$11,2,FALSE)</f>
        <v>2076.8927829999998</v>
      </c>
      <c r="L2934" s="39" t="s">
        <v>4889</v>
      </c>
      <c r="M2934" s="46">
        <f>DATE(YEAR(F2934),MONTH(F2934),1)</f>
        <v>45078</v>
      </c>
      <c r="N2934" s="47" t="str">
        <f>IF(B2934="",N2933,B2934)</f>
        <v>Evergreen Global Inc</v>
      </c>
    </row>
    <row r="2935" spans="1:14" ht="15.75" x14ac:dyDescent="0.5">
      <c r="A2935" s="7"/>
      <c r="B2935" s="26"/>
      <c r="C2935" s="26"/>
      <c r="D2935" s="12">
        <v>61172.65</v>
      </c>
      <c r="E2935" s="13" t="s">
        <v>2644</v>
      </c>
      <c r="F2935" s="27">
        <v>45090</v>
      </c>
      <c r="G2935" s="27">
        <v>44858</v>
      </c>
      <c r="H2935" s="14">
        <v>1656889.78</v>
      </c>
      <c r="I2935" s="15">
        <v>1</v>
      </c>
      <c r="J2935" s="13" t="s">
        <v>310</v>
      </c>
      <c r="K2935" s="36">
        <f>D2935*VLOOKUP(L2935,Assumptions!$B$5:$C$11,2,FALSE)</f>
        <v>2098.2218949999997</v>
      </c>
      <c r="L2935" s="39" t="s">
        <v>4889</v>
      </c>
      <c r="M2935" s="46">
        <f>DATE(YEAR(F2935),MONTH(F2935),1)</f>
        <v>45078</v>
      </c>
      <c r="N2935" s="47" t="str">
        <f>IF(B2935="",N2934,B2935)</f>
        <v>Evergreen Global Inc</v>
      </c>
    </row>
    <row r="2936" spans="1:14" ht="15.75" x14ac:dyDescent="0.5">
      <c r="A2936" s="7"/>
      <c r="B2936" s="26"/>
      <c r="C2936" s="26"/>
      <c r="D2936" s="12">
        <v>46334.91</v>
      </c>
      <c r="E2936" s="13" t="s">
        <v>2643</v>
      </c>
      <c r="F2936" s="27">
        <v>45090</v>
      </c>
      <c r="G2936" s="27">
        <v>44858</v>
      </c>
      <c r="H2936" s="14">
        <v>2086935.87</v>
      </c>
      <c r="I2936" s="15">
        <v>1</v>
      </c>
      <c r="J2936" s="13" t="s">
        <v>309</v>
      </c>
      <c r="K2936" s="36">
        <f>D2936*VLOOKUP(L2936,Assumptions!$B$5:$C$11,2,FALSE)</f>
        <v>1589.287413</v>
      </c>
      <c r="L2936" s="39" t="s">
        <v>4889</v>
      </c>
      <c r="M2936" s="46">
        <f>DATE(YEAR(F2936),MONTH(F2936),1)</f>
        <v>45078</v>
      </c>
      <c r="N2936" s="47" t="str">
        <f>IF(B2936="",N2935,B2936)</f>
        <v>Evergreen Global Inc</v>
      </c>
    </row>
    <row r="2937" spans="1:14" ht="15.75" x14ac:dyDescent="0.5">
      <c r="A2937" s="7"/>
      <c r="B2937" s="26"/>
      <c r="C2937" s="26"/>
      <c r="D2937" s="12">
        <v>27755.24</v>
      </c>
      <c r="E2937" s="13" t="s">
        <v>2637</v>
      </c>
      <c r="F2937" s="27">
        <v>45104</v>
      </c>
      <c r="G2937" s="27">
        <v>44858</v>
      </c>
      <c r="H2937" s="14">
        <v>2086155.09</v>
      </c>
      <c r="I2937" s="15">
        <v>4</v>
      </c>
      <c r="J2937" s="13" t="s">
        <v>327</v>
      </c>
      <c r="K2937" s="36">
        <f>D2937*VLOOKUP(L2937,Assumptions!$B$5:$C$11,2,FALSE)</f>
        <v>952.00473199999999</v>
      </c>
      <c r="L2937" s="39" t="s">
        <v>4889</v>
      </c>
      <c r="M2937" s="46">
        <f>DATE(YEAR(F2937),MONTH(F2937),1)</f>
        <v>45078</v>
      </c>
      <c r="N2937" s="47" t="str">
        <f>IF(B2937="",N2936,B2937)</f>
        <v>Evergreen Global Inc</v>
      </c>
    </row>
    <row r="2938" spans="1:14" ht="15.75" x14ac:dyDescent="0.5">
      <c r="A2938" s="7"/>
      <c r="B2938" s="26"/>
      <c r="C2938" s="26"/>
      <c r="D2938" s="12">
        <v>34922.42</v>
      </c>
      <c r="E2938" s="13" t="s">
        <v>2638</v>
      </c>
      <c r="F2938" s="27">
        <v>45104</v>
      </c>
      <c r="G2938" s="27">
        <v>44858</v>
      </c>
      <c r="H2938" s="14">
        <v>2111605.81</v>
      </c>
      <c r="I2938" s="15">
        <v>4</v>
      </c>
      <c r="J2938" s="13" t="s">
        <v>330</v>
      </c>
      <c r="K2938" s="36">
        <f>D2938*VLOOKUP(L2938,Assumptions!$B$5:$C$11,2,FALSE)</f>
        <v>1197.8390059999999</v>
      </c>
      <c r="L2938" s="39" t="s">
        <v>4889</v>
      </c>
      <c r="M2938" s="46">
        <f>DATE(YEAR(F2938),MONTH(F2938),1)</f>
        <v>45078</v>
      </c>
      <c r="N2938" s="47" t="str">
        <f>IF(B2938="",N2937,B2938)</f>
        <v>Evergreen Global Inc</v>
      </c>
    </row>
    <row r="2939" spans="1:14" ht="15.75" x14ac:dyDescent="0.5">
      <c r="A2939" s="7"/>
      <c r="B2939" s="26"/>
      <c r="C2939" s="26"/>
      <c r="D2939" s="12">
        <v>26217.63</v>
      </c>
      <c r="E2939" s="13" t="s">
        <v>2639</v>
      </c>
      <c r="F2939" s="27">
        <v>45104</v>
      </c>
      <c r="G2939" s="27">
        <v>44858</v>
      </c>
      <c r="H2939" s="14">
        <v>1727467.51</v>
      </c>
      <c r="I2939" s="15">
        <v>196</v>
      </c>
      <c r="J2939" s="13" t="s">
        <v>305</v>
      </c>
      <c r="K2939" s="36">
        <f>D2939*VLOOKUP(L2939,Assumptions!$B$5:$C$11,2,FALSE)</f>
        <v>899.26470899999993</v>
      </c>
      <c r="L2939" s="39" t="s">
        <v>4889</v>
      </c>
      <c r="M2939" s="46">
        <f>DATE(YEAR(F2939),MONTH(F2939),1)</f>
        <v>45078</v>
      </c>
      <c r="N2939" s="47" t="str">
        <f>IF(B2939="",N2938,B2939)</f>
        <v>Evergreen Global Inc</v>
      </c>
    </row>
    <row r="2940" spans="1:14" ht="15.75" x14ac:dyDescent="0.5">
      <c r="A2940" s="7"/>
      <c r="B2940" s="26"/>
      <c r="C2940" s="26"/>
      <c r="D2940" s="12">
        <v>36548.730000000003</v>
      </c>
      <c r="E2940" s="13" t="s">
        <v>2656</v>
      </c>
      <c r="F2940" s="27">
        <v>45104</v>
      </c>
      <c r="G2940" s="27">
        <v>44858</v>
      </c>
      <c r="H2940" s="14">
        <v>1701508.68</v>
      </c>
      <c r="I2940" s="15">
        <v>1</v>
      </c>
      <c r="J2940" s="13" t="s">
        <v>304</v>
      </c>
      <c r="K2940" s="36">
        <f>D2940*VLOOKUP(L2940,Assumptions!$B$5:$C$11,2,FALSE)</f>
        <v>1253.621439</v>
      </c>
      <c r="L2940" s="39" t="s">
        <v>4889</v>
      </c>
      <c r="M2940" s="46">
        <f>DATE(YEAR(F2940),MONTH(F2940),1)</f>
        <v>45078</v>
      </c>
      <c r="N2940" s="47" t="str">
        <f>IF(B2940="",N2939,B2940)</f>
        <v>Evergreen Global Inc</v>
      </c>
    </row>
    <row r="2941" spans="1:14" ht="15.75" x14ac:dyDescent="0.5">
      <c r="A2941" s="7"/>
      <c r="B2941" s="26"/>
      <c r="C2941" s="26"/>
      <c r="D2941" s="12">
        <v>37499.33</v>
      </c>
      <c r="E2941" s="13" t="s">
        <v>2657</v>
      </c>
      <c r="F2941" s="27">
        <v>45104</v>
      </c>
      <c r="G2941" s="27">
        <v>44858</v>
      </c>
      <c r="H2941" s="14">
        <v>1644680.93</v>
      </c>
      <c r="I2941" s="15">
        <v>204</v>
      </c>
      <c r="J2941" s="13" t="s">
        <v>322</v>
      </c>
      <c r="K2941" s="36">
        <f>D2941*VLOOKUP(L2941,Assumptions!$B$5:$C$11,2,FALSE)</f>
        <v>1286.2270189999999</v>
      </c>
      <c r="L2941" s="39" t="s">
        <v>4889</v>
      </c>
      <c r="M2941" s="46">
        <f>DATE(YEAR(F2941),MONTH(F2941),1)</f>
        <v>45078</v>
      </c>
      <c r="N2941" s="47" t="str">
        <f>IF(B2941="",N2940,B2941)</f>
        <v>Evergreen Global Inc</v>
      </c>
    </row>
    <row r="2942" spans="1:14" ht="15.75" x14ac:dyDescent="0.5">
      <c r="A2942" s="7"/>
      <c r="B2942" s="26"/>
      <c r="C2942" s="26"/>
      <c r="D2942" s="12">
        <v>27883.08</v>
      </c>
      <c r="E2942" s="13" t="s">
        <v>2658</v>
      </c>
      <c r="F2942" s="27">
        <v>45104</v>
      </c>
      <c r="G2942" s="27">
        <v>44858</v>
      </c>
      <c r="H2942" s="14">
        <v>2030208.24</v>
      </c>
      <c r="I2942" s="15">
        <v>204</v>
      </c>
      <c r="J2942" s="13" t="s">
        <v>328</v>
      </c>
      <c r="K2942" s="36">
        <f>D2942*VLOOKUP(L2942,Assumptions!$B$5:$C$11,2,FALSE)</f>
        <v>956.38964399999998</v>
      </c>
      <c r="L2942" s="39" t="s">
        <v>4889</v>
      </c>
      <c r="M2942" s="46">
        <f>DATE(YEAR(F2942),MONTH(F2942),1)</f>
        <v>45078</v>
      </c>
      <c r="N2942" s="47" t="str">
        <f>IF(B2942="",N2941,B2942)</f>
        <v>Evergreen Global Inc</v>
      </c>
    </row>
    <row r="2943" spans="1:14" ht="15.75" x14ac:dyDescent="0.5">
      <c r="A2943" s="7"/>
      <c r="B2943" s="26"/>
      <c r="C2943" s="26"/>
      <c r="D2943" s="12">
        <v>23720.11</v>
      </c>
      <c r="E2943" s="13" t="s">
        <v>2659</v>
      </c>
      <c r="F2943" s="27">
        <v>45104</v>
      </c>
      <c r="G2943" s="27">
        <v>44858</v>
      </c>
      <c r="H2943" s="14">
        <v>1811546.65</v>
      </c>
      <c r="I2943" s="15">
        <v>1</v>
      </c>
      <c r="J2943" s="13" t="s">
        <v>307</v>
      </c>
      <c r="K2943" s="36">
        <f>D2943*VLOOKUP(L2943,Assumptions!$B$5:$C$11,2,FALSE)</f>
        <v>813.59977299999991</v>
      </c>
      <c r="L2943" s="39" t="s">
        <v>4889</v>
      </c>
      <c r="M2943" s="46">
        <f>DATE(YEAR(F2943),MONTH(F2943),1)</f>
        <v>45078</v>
      </c>
      <c r="N2943" s="47" t="str">
        <f>IF(B2943="",N2942,B2943)</f>
        <v>Evergreen Global Inc</v>
      </c>
    </row>
    <row r="2944" spans="1:14" ht="15.75" x14ac:dyDescent="0.5">
      <c r="A2944" s="7"/>
      <c r="B2944" s="26"/>
      <c r="C2944" s="26"/>
      <c r="D2944" s="12">
        <v>33623.85</v>
      </c>
      <c r="E2944" s="13" t="s">
        <v>2660</v>
      </c>
      <c r="F2944" s="27">
        <v>45174</v>
      </c>
      <c r="G2944" s="27">
        <v>44858</v>
      </c>
      <c r="H2944" s="14">
        <v>1905796.58</v>
      </c>
      <c r="I2944" s="15">
        <v>4</v>
      </c>
      <c r="J2944" s="13" t="s">
        <v>327</v>
      </c>
      <c r="K2944" s="36">
        <f>D2944*VLOOKUP(L2944,Assumptions!$B$5:$C$11,2,FALSE)</f>
        <v>1153.2980549999997</v>
      </c>
      <c r="L2944" s="39" t="s">
        <v>4889</v>
      </c>
      <c r="M2944" s="46">
        <f>DATE(YEAR(F2944),MONTH(F2944),1)</f>
        <v>45170</v>
      </c>
      <c r="N2944" s="47" t="str">
        <f>IF(B2944="",N2943,B2944)</f>
        <v>Evergreen Global Inc</v>
      </c>
    </row>
    <row r="2945" spans="1:14" ht="15.75" x14ac:dyDescent="0.5">
      <c r="A2945" s="7"/>
      <c r="B2945" s="26"/>
      <c r="C2945" s="26"/>
      <c r="D2945" s="12">
        <v>23367.75</v>
      </c>
      <c r="E2945" s="13" t="s">
        <v>2661</v>
      </c>
      <c r="F2945" s="27">
        <v>45174</v>
      </c>
      <c r="G2945" s="27">
        <v>44858</v>
      </c>
      <c r="H2945" s="14">
        <v>2163378.2400000002</v>
      </c>
      <c r="I2945" s="15">
        <v>4</v>
      </c>
      <c r="J2945" s="13" t="s">
        <v>330</v>
      </c>
      <c r="K2945" s="36">
        <f>D2945*VLOOKUP(L2945,Assumptions!$B$5:$C$11,2,FALSE)</f>
        <v>801.51382499999988</v>
      </c>
      <c r="L2945" s="39" t="s">
        <v>4889</v>
      </c>
      <c r="M2945" s="46">
        <f>DATE(YEAR(F2945),MONTH(F2945),1)</f>
        <v>45170</v>
      </c>
      <c r="N2945" s="47" t="str">
        <f>IF(B2945="",N2944,B2945)</f>
        <v>Evergreen Global Inc</v>
      </c>
    </row>
    <row r="2946" spans="1:14" ht="15.75" x14ac:dyDescent="0.5">
      <c r="A2946" s="7"/>
      <c r="B2946" s="26"/>
      <c r="C2946" s="26"/>
      <c r="D2946" s="12">
        <v>28952.16</v>
      </c>
      <c r="E2946" s="13" t="s">
        <v>2662</v>
      </c>
      <c r="F2946" s="27">
        <v>45174</v>
      </c>
      <c r="G2946" s="27">
        <v>44858</v>
      </c>
      <c r="H2946" s="14">
        <v>1679659.59</v>
      </c>
      <c r="I2946" s="15">
        <v>1</v>
      </c>
      <c r="J2946" s="13" t="s">
        <v>304</v>
      </c>
      <c r="K2946" s="36">
        <f>D2946*VLOOKUP(L2946,Assumptions!$B$5:$C$11,2,FALSE)</f>
        <v>993.05908799999986</v>
      </c>
      <c r="L2946" s="39" t="s">
        <v>4889</v>
      </c>
      <c r="M2946" s="46">
        <f>DATE(YEAR(F2946),MONTH(F2946),1)</f>
        <v>45170</v>
      </c>
      <c r="N2946" s="47" t="str">
        <f>IF(B2946="",N2945,B2946)</f>
        <v>Evergreen Global Inc</v>
      </c>
    </row>
    <row r="2947" spans="1:14" ht="15.75" x14ac:dyDescent="0.5">
      <c r="A2947" s="7"/>
      <c r="B2947" s="26"/>
      <c r="C2947" s="26"/>
      <c r="D2947" s="12">
        <v>36705.9</v>
      </c>
      <c r="E2947" s="13" t="s">
        <v>2663</v>
      </c>
      <c r="F2947" s="27">
        <v>45174</v>
      </c>
      <c r="G2947" s="27">
        <v>44858</v>
      </c>
      <c r="H2947" s="14">
        <v>1920583.2</v>
      </c>
      <c r="I2947" s="15">
        <v>89</v>
      </c>
      <c r="J2947" s="13" t="s">
        <v>305</v>
      </c>
      <c r="K2947" s="36">
        <f>D2947*VLOOKUP(L2947,Assumptions!$B$5:$C$11,2,FALSE)</f>
        <v>1259.0123699999999</v>
      </c>
      <c r="L2947" s="39" t="s">
        <v>4889</v>
      </c>
      <c r="M2947" s="46">
        <f>DATE(YEAR(F2947),MONTH(F2947),1)</f>
        <v>45170</v>
      </c>
      <c r="N2947" s="47" t="str">
        <f>IF(B2947="",N2946,B2947)</f>
        <v>Evergreen Global Inc</v>
      </c>
    </row>
    <row r="2948" spans="1:14" ht="15.75" x14ac:dyDescent="0.5">
      <c r="A2948" s="7"/>
      <c r="B2948" s="26"/>
      <c r="C2948" s="26"/>
      <c r="D2948" s="12">
        <v>23446.53</v>
      </c>
      <c r="E2948" s="13" t="s">
        <v>2664</v>
      </c>
      <c r="F2948" s="27">
        <v>45174</v>
      </c>
      <c r="G2948" s="27">
        <v>44858</v>
      </c>
      <c r="H2948" s="14">
        <v>2352892.08</v>
      </c>
      <c r="I2948" s="15">
        <v>103</v>
      </c>
      <c r="J2948" s="13" t="s">
        <v>322</v>
      </c>
      <c r="K2948" s="36">
        <f>D2948*VLOOKUP(L2948,Assumptions!$B$5:$C$11,2,FALSE)</f>
        <v>804.21597899999995</v>
      </c>
      <c r="L2948" s="39" t="s">
        <v>4889</v>
      </c>
      <c r="M2948" s="46">
        <f>DATE(YEAR(F2948),MONTH(F2948),1)</f>
        <v>45170</v>
      </c>
      <c r="N2948" s="47" t="str">
        <f>IF(B2948="",N2947,B2948)</f>
        <v>Evergreen Global Inc</v>
      </c>
    </row>
    <row r="2949" spans="1:14" ht="15.75" x14ac:dyDescent="0.5">
      <c r="A2949" s="7"/>
      <c r="B2949" s="26"/>
      <c r="C2949" s="26"/>
      <c r="D2949" s="12">
        <v>36983.68</v>
      </c>
      <c r="E2949" s="13" t="s">
        <v>2665</v>
      </c>
      <c r="F2949" s="27">
        <v>45174</v>
      </c>
      <c r="G2949" s="27">
        <v>44858</v>
      </c>
      <c r="H2949" s="14">
        <v>2048770.94</v>
      </c>
      <c r="I2949" s="15">
        <v>103</v>
      </c>
      <c r="J2949" s="13" t="s">
        <v>328</v>
      </c>
      <c r="K2949" s="36">
        <f>D2949*VLOOKUP(L2949,Assumptions!$B$5:$C$11,2,FALSE)</f>
        <v>1268.5402239999999</v>
      </c>
      <c r="L2949" s="39" t="s">
        <v>4889</v>
      </c>
      <c r="M2949" s="46">
        <f>DATE(YEAR(F2949),MONTH(F2949),1)</f>
        <v>45170</v>
      </c>
      <c r="N2949" s="47" t="str">
        <f>IF(B2949="",N2948,B2949)</f>
        <v>Evergreen Global Inc</v>
      </c>
    </row>
    <row r="2950" spans="1:14" ht="15.75" x14ac:dyDescent="0.5">
      <c r="A2950" s="7"/>
      <c r="B2950" s="26"/>
      <c r="C2950" s="26"/>
      <c r="D2950" s="12">
        <v>22747.52</v>
      </c>
      <c r="E2950" s="13" t="s">
        <v>2666</v>
      </c>
      <c r="F2950" s="27">
        <v>45174</v>
      </c>
      <c r="G2950" s="27">
        <v>44858</v>
      </c>
      <c r="H2950" s="14">
        <v>1596990.78</v>
      </c>
      <c r="I2950" s="15">
        <v>1</v>
      </c>
      <c r="J2950" s="13" t="s">
        <v>307</v>
      </c>
      <c r="K2950" s="36">
        <f>D2950*VLOOKUP(L2950,Assumptions!$B$5:$C$11,2,FALSE)</f>
        <v>780.23993599999994</v>
      </c>
      <c r="L2950" s="39" t="s">
        <v>4889</v>
      </c>
      <c r="M2950" s="46">
        <f>DATE(YEAR(F2950),MONTH(F2950),1)</f>
        <v>45170</v>
      </c>
      <c r="N2950" s="47" t="str">
        <f>IF(B2950="",N2949,B2950)</f>
        <v>Evergreen Global Inc</v>
      </c>
    </row>
    <row r="2951" spans="1:14" ht="15.75" x14ac:dyDescent="0.5">
      <c r="A2951" s="7"/>
      <c r="B2951" s="26"/>
      <c r="C2951" s="26"/>
      <c r="D2951" s="12">
        <v>94229</v>
      </c>
      <c r="E2951" s="13" t="s">
        <v>2656</v>
      </c>
      <c r="F2951" s="27">
        <v>45078</v>
      </c>
      <c r="G2951" s="27">
        <v>44881</v>
      </c>
      <c r="H2951" s="14">
        <v>1841827.45</v>
      </c>
      <c r="I2951" s="15">
        <v>1</v>
      </c>
      <c r="J2951" s="13" t="s">
        <v>304</v>
      </c>
      <c r="K2951" s="36">
        <f>D2951*VLOOKUP(L2951,Assumptions!$B$5:$C$11,2,FALSE)</f>
        <v>3232.0546999999997</v>
      </c>
      <c r="L2951" s="39" t="s">
        <v>4889</v>
      </c>
      <c r="M2951" s="46">
        <f>DATE(YEAR(F2951),MONTH(F2951),1)</f>
        <v>45078</v>
      </c>
      <c r="N2951" s="47" t="str">
        <f>IF(B2951="",N2950,B2951)</f>
        <v>Evergreen Global Inc</v>
      </c>
    </row>
    <row r="2952" spans="1:14" ht="15.75" x14ac:dyDescent="0.5">
      <c r="A2952" s="7"/>
      <c r="B2952" s="26"/>
      <c r="C2952" s="26"/>
      <c r="D2952" s="12">
        <v>82445.22</v>
      </c>
      <c r="E2952" s="13" t="s">
        <v>2639</v>
      </c>
      <c r="F2952" s="27">
        <v>45078</v>
      </c>
      <c r="G2952" s="27">
        <v>44881</v>
      </c>
      <c r="H2952" s="14">
        <v>2322224.2200000002</v>
      </c>
      <c r="I2952" s="15">
        <v>244</v>
      </c>
      <c r="J2952" s="13" t="s">
        <v>305</v>
      </c>
      <c r="K2952" s="36">
        <f>D2952*VLOOKUP(L2952,Assumptions!$B$5:$C$11,2,FALSE)</f>
        <v>2827.8710459999998</v>
      </c>
      <c r="L2952" s="39" t="s">
        <v>4889</v>
      </c>
      <c r="M2952" s="46">
        <f>DATE(YEAR(F2952),MONTH(F2952),1)</f>
        <v>45078</v>
      </c>
      <c r="N2952" s="47" t="str">
        <f>IF(B2952="",N2951,B2952)</f>
        <v>Evergreen Global Inc</v>
      </c>
    </row>
    <row r="2953" spans="1:14" ht="15.75" x14ac:dyDescent="0.5">
      <c r="A2953" s="7"/>
      <c r="B2953" s="26"/>
      <c r="C2953" s="26"/>
      <c r="D2953" s="12">
        <v>100366.73</v>
      </c>
      <c r="E2953" s="13" t="s">
        <v>2638</v>
      </c>
      <c r="F2953" s="27">
        <v>45078</v>
      </c>
      <c r="G2953" s="27">
        <v>44881</v>
      </c>
      <c r="H2953" s="14">
        <v>1880122.69</v>
      </c>
      <c r="I2953" s="15">
        <v>9</v>
      </c>
      <c r="J2953" s="13" t="s">
        <v>330</v>
      </c>
      <c r="K2953" s="36">
        <f>D2953*VLOOKUP(L2953,Assumptions!$B$5:$C$11,2,FALSE)</f>
        <v>3442.5788389999998</v>
      </c>
      <c r="L2953" s="39" t="s">
        <v>4889</v>
      </c>
      <c r="M2953" s="46">
        <f>DATE(YEAR(F2953),MONTH(F2953),1)</f>
        <v>45078</v>
      </c>
      <c r="N2953" s="47" t="str">
        <f>IF(B2953="",N2952,B2953)</f>
        <v>Evergreen Global Inc</v>
      </c>
    </row>
    <row r="2954" spans="1:14" ht="15.75" x14ac:dyDescent="0.5">
      <c r="A2954" s="7"/>
      <c r="B2954" s="26"/>
      <c r="C2954" s="26"/>
      <c r="D2954" s="12">
        <v>94073.78</v>
      </c>
      <c r="E2954" s="13" t="s">
        <v>2667</v>
      </c>
      <c r="F2954" s="27">
        <v>45078</v>
      </c>
      <c r="G2954" s="27">
        <v>44881</v>
      </c>
      <c r="H2954" s="14">
        <v>1691249.42</v>
      </c>
      <c r="I2954" s="15">
        <v>181</v>
      </c>
      <c r="J2954" s="13" t="s">
        <v>301</v>
      </c>
      <c r="K2954" s="36">
        <f>D2954*VLOOKUP(L2954,Assumptions!$B$5:$C$11,2,FALSE)</f>
        <v>3226.7306539999995</v>
      </c>
      <c r="L2954" s="39" t="s">
        <v>4889</v>
      </c>
      <c r="M2954" s="46">
        <f>DATE(YEAR(F2954),MONTH(F2954),1)</f>
        <v>45078</v>
      </c>
      <c r="N2954" s="47" t="str">
        <f>IF(B2954="",N2953,B2954)</f>
        <v>Evergreen Global Inc</v>
      </c>
    </row>
    <row r="2955" spans="1:14" ht="15.75" x14ac:dyDescent="0.5">
      <c r="A2955" s="7"/>
      <c r="B2955" s="26"/>
      <c r="C2955" s="26"/>
      <c r="D2955" s="12">
        <v>96858.59</v>
      </c>
      <c r="E2955" s="13" t="s">
        <v>2668</v>
      </c>
      <c r="F2955" s="27">
        <v>45078</v>
      </c>
      <c r="G2955" s="27">
        <v>44881</v>
      </c>
      <c r="H2955" s="14">
        <v>1537822.49</v>
      </c>
      <c r="I2955" s="15">
        <v>9</v>
      </c>
      <c r="J2955" s="13" t="s">
        <v>300</v>
      </c>
      <c r="K2955" s="36">
        <f>D2955*VLOOKUP(L2955,Assumptions!$B$5:$C$11,2,FALSE)</f>
        <v>3322.2496369999994</v>
      </c>
      <c r="L2955" s="39" t="s">
        <v>4889</v>
      </c>
      <c r="M2955" s="46">
        <f>DATE(YEAR(F2955),MONTH(F2955),1)</f>
        <v>45078</v>
      </c>
      <c r="N2955" s="47" t="str">
        <f>IF(B2955="",N2954,B2955)</f>
        <v>Evergreen Global Inc</v>
      </c>
    </row>
    <row r="2956" spans="1:14" ht="15.75" x14ac:dyDescent="0.5">
      <c r="A2956" s="7"/>
      <c r="B2956" s="26"/>
      <c r="C2956" s="26"/>
      <c r="D2956" s="12">
        <v>88450.5</v>
      </c>
      <c r="E2956" s="13" t="s">
        <v>2657</v>
      </c>
      <c r="F2956" s="27">
        <v>45078</v>
      </c>
      <c r="G2956" s="27">
        <v>44881</v>
      </c>
      <c r="H2956" s="14">
        <v>1937673.95</v>
      </c>
      <c r="I2956" s="15">
        <v>244</v>
      </c>
      <c r="J2956" s="13" t="s">
        <v>322</v>
      </c>
      <c r="K2956" s="36">
        <f>D2956*VLOOKUP(L2956,Assumptions!$B$5:$C$11,2,FALSE)</f>
        <v>3033.8521499999997</v>
      </c>
      <c r="L2956" s="39" t="s">
        <v>4889</v>
      </c>
      <c r="M2956" s="46">
        <f>DATE(YEAR(F2956),MONTH(F2956),1)</f>
        <v>45078</v>
      </c>
      <c r="N2956" s="47" t="str">
        <f>IF(B2956="",N2955,B2956)</f>
        <v>Evergreen Global Inc</v>
      </c>
    </row>
    <row r="2957" spans="1:14" ht="15.75" x14ac:dyDescent="0.5">
      <c r="A2957" s="7"/>
      <c r="B2957" s="26"/>
      <c r="C2957" s="26"/>
      <c r="D2957" s="12">
        <v>91100.04</v>
      </c>
      <c r="E2957" s="13" t="s">
        <v>2669</v>
      </c>
      <c r="F2957" s="27">
        <v>45078</v>
      </c>
      <c r="G2957" s="27">
        <v>44881</v>
      </c>
      <c r="H2957" s="14">
        <v>1729702.66</v>
      </c>
      <c r="I2957" s="15">
        <v>244</v>
      </c>
      <c r="J2957" s="13" t="s">
        <v>336</v>
      </c>
      <c r="K2957" s="36">
        <f>D2957*VLOOKUP(L2957,Assumptions!$B$5:$C$11,2,FALSE)</f>
        <v>3124.7313719999997</v>
      </c>
      <c r="L2957" s="39" t="s">
        <v>4889</v>
      </c>
      <c r="M2957" s="46">
        <f>DATE(YEAR(F2957),MONTH(F2957),1)</f>
        <v>45078</v>
      </c>
      <c r="N2957" s="47" t="str">
        <f>IF(B2957="",N2956,B2957)</f>
        <v>Evergreen Global Inc</v>
      </c>
    </row>
    <row r="2958" spans="1:14" ht="15.75" x14ac:dyDescent="0.5">
      <c r="A2958" s="7"/>
      <c r="B2958" s="26"/>
      <c r="C2958" s="26"/>
      <c r="D2958" s="12">
        <v>113107.08</v>
      </c>
      <c r="E2958" s="13" t="s">
        <v>2658</v>
      </c>
      <c r="F2958" s="27">
        <v>45078</v>
      </c>
      <c r="G2958" s="27">
        <v>44881</v>
      </c>
      <c r="H2958" s="14">
        <v>1397851.93</v>
      </c>
      <c r="I2958" s="15">
        <v>244</v>
      </c>
      <c r="J2958" s="13" t="s">
        <v>328</v>
      </c>
      <c r="K2958" s="36">
        <f>D2958*VLOOKUP(L2958,Assumptions!$B$5:$C$11,2,FALSE)</f>
        <v>3879.5728439999998</v>
      </c>
      <c r="L2958" s="39" t="s">
        <v>4889</v>
      </c>
      <c r="M2958" s="46">
        <f>DATE(YEAR(F2958),MONTH(F2958),1)</f>
        <v>45078</v>
      </c>
      <c r="N2958" s="47" t="str">
        <f>IF(B2958="",N2957,B2958)</f>
        <v>Evergreen Global Inc</v>
      </c>
    </row>
    <row r="2959" spans="1:14" ht="15.75" x14ac:dyDescent="0.5">
      <c r="A2959" s="7"/>
      <c r="B2959" s="26"/>
      <c r="C2959" s="26"/>
      <c r="D2959" s="12">
        <v>85771.67</v>
      </c>
      <c r="E2959" s="13" t="s">
        <v>2670</v>
      </c>
      <c r="F2959" s="27">
        <v>45078</v>
      </c>
      <c r="G2959" s="27">
        <v>44881</v>
      </c>
      <c r="H2959" s="14">
        <v>1695651.52</v>
      </c>
      <c r="I2959" s="15">
        <v>244</v>
      </c>
      <c r="J2959" s="13" t="s">
        <v>333</v>
      </c>
      <c r="K2959" s="36">
        <f>D2959*VLOOKUP(L2959,Assumptions!$B$5:$C$11,2,FALSE)</f>
        <v>2941.9682809999995</v>
      </c>
      <c r="L2959" s="39" t="s">
        <v>4889</v>
      </c>
      <c r="M2959" s="46">
        <f>DATE(YEAR(F2959),MONTH(F2959),1)</f>
        <v>45078</v>
      </c>
      <c r="N2959" s="47" t="str">
        <f>IF(B2959="",N2958,B2959)</f>
        <v>Evergreen Global Inc</v>
      </c>
    </row>
    <row r="2960" spans="1:14" ht="15.75" x14ac:dyDescent="0.5">
      <c r="A2960" s="7"/>
      <c r="B2960" s="26"/>
      <c r="C2960" s="26"/>
      <c r="D2960" s="12">
        <v>99274.79</v>
      </c>
      <c r="E2960" s="13" t="s">
        <v>2668</v>
      </c>
      <c r="F2960" s="27">
        <v>45078</v>
      </c>
      <c r="G2960" s="27">
        <v>44881</v>
      </c>
      <c r="H2960" s="14">
        <v>2368832.44</v>
      </c>
      <c r="I2960" s="15">
        <v>2</v>
      </c>
      <c r="J2960" s="13" t="s">
        <v>300</v>
      </c>
      <c r="K2960" s="36">
        <f>D2960*VLOOKUP(L2960,Assumptions!$B$5:$C$11,2,FALSE)</f>
        <v>3405.1252969999996</v>
      </c>
      <c r="L2960" s="39" t="s">
        <v>4889</v>
      </c>
      <c r="M2960" s="46">
        <f>DATE(YEAR(F2960),MONTH(F2960),1)</f>
        <v>45078</v>
      </c>
      <c r="N2960" s="47" t="str">
        <f>IF(B2960="",N2959,B2960)</f>
        <v>Evergreen Global Inc</v>
      </c>
    </row>
    <row r="2961" spans="1:14" ht="15.75" x14ac:dyDescent="0.5">
      <c r="A2961" s="7"/>
      <c r="B2961" s="26"/>
      <c r="C2961" s="26"/>
      <c r="D2961" s="12">
        <v>97331.94</v>
      </c>
      <c r="E2961" s="13" t="s">
        <v>2644</v>
      </c>
      <c r="F2961" s="27">
        <v>45078</v>
      </c>
      <c r="G2961" s="27">
        <v>44881</v>
      </c>
      <c r="H2961" s="14">
        <v>2223547.48</v>
      </c>
      <c r="I2961" s="15">
        <v>1</v>
      </c>
      <c r="J2961" s="13" t="s">
        <v>310</v>
      </c>
      <c r="K2961" s="36">
        <f>D2961*VLOOKUP(L2961,Assumptions!$B$5:$C$11,2,FALSE)</f>
        <v>3338.4855419999999</v>
      </c>
      <c r="L2961" s="39" t="s">
        <v>4889</v>
      </c>
      <c r="M2961" s="46">
        <f>DATE(YEAR(F2961),MONTH(F2961),1)</f>
        <v>45078</v>
      </c>
      <c r="N2961" s="47" t="str">
        <f>IF(B2961="",N2960,B2961)</f>
        <v>Evergreen Global Inc</v>
      </c>
    </row>
    <row r="2962" spans="1:14" ht="15.75" x14ac:dyDescent="0.5">
      <c r="A2962" s="7"/>
      <c r="B2962" s="26"/>
      <c r="C2962" s="26"/>
      <c r="D2962" s="12">
        <v>97849.55</v>
      </c>
      <c r="E2962" s="13" t="s">
        <v>2645</v>
      </c>
      <c r="F2962" s="27">
        <v>45078</v>
      </c>
      <c r="G2962" s="27">
        <v>44881</v>
      </c>
      <c r="H2962" s="14">
        <v>2124441.6800000002</v>
      </c>
      <c r="I2962" s="15">
        <v>1</v>
      </c>
      <c r="J2962" s="13" t="s">
        <v>318</v>
      </c>
      <c r="K2962" s="36">
        <f>D2962*VLOOKUP(L2962,Assumptions!$B$5:$C$11,2,FALSE)</f>
        <v>3356.2395649999999</v>
      </c>
      <c r="L2962" s="39" t="s">
        <v>4889</v>
      </c>
      <c r="M2962" s="46">
        <f>DATE(YEAR(F2962),MONTH(F2962),1)</f>
        <v>45078</v>
      </c>
      <c r="N2962" s="47" t="str">
        <f>IF(B2962="",N2961,B2962)</f>
        <v>Evergreen Global Inc</v>
      </c>
    </row>
    <row r="2963" spans="1:14" ht="15.75" x14ac:dyDescent="0.5">
      <c r="A2963" s="7"/>
      <c r="B2963" s="26"/>
      <c r="C2963" s="26"/>
      <c r="D2963" s="12">
        <v>113958</v>
      </c>
      <c r="E2963" s="13" t="s">
        <v>2643</v>
      </c>
      <c r="F2963" s="27">
        <v>45078</v>
      </c>
      <c r="G2963" s="27">
        <v>44881</v>
      </c>
      <c r="H2963" s="14">
        <v>1605996.81</v>
      </c>
      <c r="I2963" s="15">
        <v>1</v>
      </c>
      <c r="J2963" s="13" t="s">
        <v>309</v>
      </c>
      <c r="K2963" s="36">
        <f>D2963*VLOOKUP(L2963,Assumptions!$B$5:$C$11,2,FALSE)</f>
        <v>3908.7593999999995</v>
      </c>
      <c r="L2963" s="39" t="s">
        <v>4889</v>
      </c>
      <c r="M2963" s="46">
        <f>DATE(YEAR(F2963),MONTH(F2963),1)</f>
        <v>45078</v>
      </c>
      <c r="N2963" s="47" t="str">
        <f>IF(B2963="",N2962,B2963)</f>
        <v>Evergreen Global Inc</v>
      </c>
    </row>
    <row r="2964" spans="1:14" ht="15.75" x14ac:dyDescent="0.5">
      <c r="A2964" s="7"/>
      <c r="B2964" s="26"/>
      <c r="C2964" s="26"/>
      <c r="D2964" s="12">
        <v>80841.100000000006</v>
      </c>
      <c r="E2964" s="13" t="s">
        <v>2646</v>
      </c>
      <c r="F2964" s="27">
        <v>45078</v>
      </c>
      <c r="G2964" s="27">
        <v>44881</v>
      </c>
      <c r="H2964" s="14">
        <v>2255318.19</v>
      </c>
      <c r="I2964" s="15">
        <v>1</v>
      </c>
      <c r="J2964" s="13" t="s">
        <v>311</v>
      </c>
      <c r="K2964" s="36">
        <f>D2964*VLOOKUP(L2964,Assumptions!$B$5:$C$11,2,FALSE)</f>
        <v>2772.8497299999999</v>
      </c>
      <c r="L2964" s="39" t="s">
        <v>4889</v>
      </c>
      <c r="M2964" s="46">
        <f>DATE(YEAR(F2964),MONTH(F2964),1)</f>
        <v>45078</v>
      </c>
      <c r="N2964" s="47" t="str">
        <f>IF(B2964="",N2963,B2964)</f>
        <v>Evergreen Global Inc</v>
      </c>
    </row>
    <row r="2965" spans="1:14" ht="15.75" x14ac:dyDescent="0.5">
      <c r="A2965" s="7"/>
      <c r="B2965" s="26"/>
      <c r="C2965" s="26"/>
      <c r="D2965" s="12">
        <v>19811.990000000002</v>
      </c>
      <c r="E2965" s="13" t="s">
        <v>2637</v>
      </c>
      <c r="F2965" s="27">
        <v>45083</v>
      </c>
      <c r="G2965" s="27">
        <v>44881</v>
      </c>
      <c r="H2965" s="14">
        <v>2348374.69</v>
      </c>
      <c r="I2965" s="15">
        <v>2</v>
      </c>
      <c r="J2965" s="13" t="s">
        <v>327</v>
      </c>
      <c r="K2965" s="36">
        <f>D2965*VLOOKUP(L2965,Assumptions!$B$5:$C$11,2,FALSE)</f>
        <v>679.55125699999996</v>
      </c>
      <c r="L2965" s="39" t="s">
        <v>4889</v>
      </c>
      <c r="M2965" s="46">
        <f>DATE(YEAR(F2965),MONTH(F2965),1)</f>
        <v>45078</v>
      </c>
      <c r="N2965" s="47" t="str">
        <f>IF(B2965="",N2964,B2965)</f>
        <v>Evergreen Global Inc</v>
      </c>
    </row>
    <row r="2966" spans="1:14" ht="15.75" x14ac:dyDescent="0.5">
      <c r="A2966" s="7"/>
      <c r="B2966" s="26"/>
      <c r="C2966" s="26"/>
      <c r="D2966" s="12">
        <v>17093.97</v>
      </c>
      <c r="E2966" s="13" t="s">
        <v>2638</v>
      </c>
      <c r="F2966" s="27">
        <v>45083</v>
      </c>
      <c r="G2966" s="27">
        <v>44881</v>
      </c>
      <c r="H2966" s="14">
        <v>1948247.74</v>
      </c>
      <c r="I2966" s="15">
        <v>2</v>
      </c>
      <c r="J2966" s="13" t="s">
        <v>330</v>
      </c>
      <c r="K2966" s="36">
        <f>D2966*VLOOKUP(L2966,Assumptions!$B$5:$C$11,2,FALSE)</f>
        <v>586.323171</v>
      </c>
      <c r="L2966" s="39" t="s">
        <v>4889</v>
      </c>
      <c r="M2966" s="46">
        <f>DATE(YEAR(F2966),MONTH(F2966),1)</f>
        <v>45078</v>
      </c>
      <c r="N2966" s="47" t="str">
        <f>IF(B2966="",N2965,B2966)</f>
        <v>Evergreen Global Inc</v>
      </c>
    </row>
    <row r="2967" spans="1:14" ht="15.75" x14ac:dyDescent="0.5">
      <c r="A2967" s="7"/>
      <c r="B2967" s="26"/>
      <c r="C2967" s="26"/>
      <c r="D2967" s="12">
        <v>25141.1</v>
      </c>
      <c r="E2967" s="13" t="s">
        <v>2656</v>
      </c>
      <c r="F2967" s="27">
        <v>45083</v>
      </c>
      <c r="G2967" s="27">
        <v>44881</v>
      </c>
      <c r="H2967" s="14">
        <v>1561846.54</v>
      </c>
      <c r="I2967" s="15">
        <v>1</v>
      </c>
      <c r="J2967" s="13" t="s">
        <v>304</v>
      </c>
      <c r="K2967" s="36">
        <f>D2967*VLOOKUP(L2967,Assumptions!$B$5:$C$11,2,FALSE)</f>
        <v>862.33972999999992</v>
      </c>
      <c r="L2967" s="39" t="s">
        <v>4889</v>
      </c>
      <c r="M2967" s="46">
        <f>DATE(YEAR(F2967),MONTH(F2967),1)</f>
        <v>45078</v>
      </c>
      <c r="N2967" s="47" t="str">
        <f>IF(B2967="",N2966,B2967)</f>
        <v>Evergreen Global Inc</v>
      </c>
    </row>
    <row r="2968" spans="1:14" ht="15.75" x14ac:dyDescent="0.5">
      <c r="A2968" s="7"/>
      <c r="B2968" s="26"/>
      <c r="C2968" s="26"/>
      <c r="D2968" s="12">
        <v>20098.62</v>
      </c>
      <c r="E2968" s="13" t="s">
        <v>2639</v>
      </c>
      <c r="F2968" s="27">
        <v>45083</v>
      </c>
      <c r="G2968" s="27">
        <v>44881</v>
      </c>
      <c r="H2968" s="14">
        <v>1691528.2</v>
      </c>
      <c r="I2968" s="15">
        <v>58</v>
      </c>
      <c r="J2968" s="13" t="s">
        <v>305</v>
      </c>
      <c r="K2968" s="36">
        <f>D2968*VLOOKUP(L2968,Assumptions!$B$5:$C$11,2,FALSE)</f>
        <v>689.38266599999986</v>
      </c>
      <c r="L2968" s="39" t="s">
        <v>4889</v>
      </c>
      <c r="M2968" s="46">
        <f>DATE(YEAR(F2968),MONTH(F2968),1)</f>
        <v>45078</v>
      </c>
      <c r="N2968" s="47" t="str">
        <f>IF(B2968="",N2967,B2968)</f>
        <v>Evergreen Global Inc</v>
      </c>
    </row>
    <row r="2969" spans="1:14" ht="15.75" x14ac:dyDescent="0.5">
      <c r="A2969" s="7"/>
      <c r="B2969" s="26"/>
      <c r="C2969" s="26"/>
      <c r="D2969" s="12">
        <v>24268.25</v>
      </c>
      <c r="E2969" s="13" t="s">
        <v>2657</v>
      </c>
      <c r="F2969" s="27">
        <v>45083</v>
      </c>
      <c r="G2969" s="27">
        <v>44881</v>
      </c>
      <c r="H2969" s="14">
        <v>1684238.79</v>
      </c>
      <c r="I2969" s="15">
        <v>68</v>
      </c>
      <c r="J2969" s="13" t="s">
        <v>322</v>
      </c>
      <c r="K2969" s="36">
        <f>D2969*VLOOKUP(L2969,Assumptions!$B$5:$C$11,2,FALSE)</f>
        <v>832.4009749999999</v>
      </c>
      <c r="L2969" s="39" t="s">
        <v>4889</v>
      </c>
      <c r="M2969" s="46">
        <f>DATE(YEAR(F2969),MONTH(F2969),1)</f>
        <v>45078</v>
      </c>
      <c r="N2969" s="47" t="str">
        <f>IF(B2969="",N2968,B2969)</f>
        <v>Evergreen Global Inc</v>
      </c>
    </row>
    <row r="2970" spans="1:14" ht="15.75" x14ac:dyDescent="0.5">
      <c r="A2970" s="7"/>
      <c r="B2970" s="26"/>
      <c r="C2970" s="26"/>
      <c r="D2970" s="12">
        <v>24249.42</v>
      </c>
      <c r="E2970" s="13" t="s">
        <v>2644</v>
      </c>
      <c r="F2970" s="27">
        <v>45083</v>
      </c>
      <c r="G2970" s="27">
        <v>44881</v>
      </c>
      <c r="H2970" s="14">
        <v>1795630.75</v>
      </c>
      <c r="I2970" s="15">
        <v>1</v>
      </c>
      <c r="J2970" s="13" t="s">
        <v>310</v>
      </c>
      <c r="K2970" s="36">
        <f>D2970*VLOOKUP(L2970,Assumptions!$B$5:$C$11,2,FALSE)</f>
        <v>831.75510599999984</v>
      </c>
      <c r="L2970" s="39" t="s">
        <v>4889</v>
      </c>
      <c r="M2970" s="46">
        <f>DATE(YEAR(F2970),MONTH(F2970),1)</f>
        <v>45078</v>
      </c>
      <c r="N2970" s="47" t="str">
        <f>IF(B2970="",N2969,B2970)</f>
        <v>Evergreen Global Inc</v>
      </c>
    </row>
    <row r="2971" spans="1:14" ht="15.75" x14ac:dyDescent="0.5">
      <c r="A2971" s="7"/>
      <c r="B2971" s="26"/>
      <c r="C2971" s="26"/>
      <c r="D2971" s="12">
        <v>22059.68</v>
      </c>
      <c r="E2971" s="13" t="s">
        <v>2645</v>
      </c>
      <c r="F2971" s="27">
        <v>45083</v>
      </c>
      <c r="G2971" s="27">
        <v>44881</v>
      </c>
      <c r="H2971" s="14">
        <v>2389426.19</v>
      </c>
      <c r="I2971" s="15">
        <v>1</v>
      </c>
      <c r="J2971" s="13" t="s">
        <v>318</v>
      </c>
      <c r="K2971" s="36">
        <f>D2971*VLOOKUP(L2971,Assumptions!$B$5:$C$11,2,FALSE)</f>
        <v>756.64702399999999</v>
      </c>
      <c r="L2971" s="39" t="s">
        <v>4889</v>
      </c>
      <c r="M2971" s="46">
        <f>DATE(YEAR(F2971),MONTH(F2971),1)</f>
        <v>45078</v>
      </c>
      <c r="N2971" s="47" t="str">
        <f>IF(B2971="",N2970,B2971)</f>
        <v>Evergreen Global Inc</v>
      </c>
    </row>
    <row r="2972" spans="1:14" ht="15.75" x14ac:dyDescent="0.5">
      <c r="A2972" s="7"/>
      <c r="B2972" s="26"/>
      <c r="C2972" s="26"/>
      <c r="D2972" s="12">
        <v>16225.06</v>
      </c>
      <c r="E2972" s="13" t="s">
        <v>2643</v>
      </c>
      <c r="F2972" s="27">
        <v>45083</v>
      </c>
      <c r="G2972" s="27">
        <v>44881</v>
      </c>
      <c r="H2972" s="14">
        <v>1843328.72</v>
      </c>
      <c r="I2972" s="15">
        <v>1</v>
      </c>
      <c r="J2972" s="13" t="s">
        <v>309</v>
      </c>
      <c r="K2972" s="36">
        <f>D2972*VLOOKUP(L2972,Assumptions!$B$5:$C$11,2,FALSE)</f>
        <v>556.51955799999996</v>
      </c>
      <c r="L2972" s="39" t="s">
        <v>4889</v>
      </c>
      <c r="M2972" s="46">
        <f>DATE(YEAR(F2972),MONTH(F2972),1)</f>
        <v>45078</v>
      </c>
      <c r="N2972" s="47" t="str">
        <f>IF(B2972="",N2971,B2972)</f>
        <v>Evergreen Global Inc</v>
      </c>
    </row>
    <row r="2973" spans="1:14" ht="15.75" x14ac:dyDescent="0.5">
      <c r="A2973" s="7"/>
      <c r="B2973" s="26"/>
      <c r="C2973" s="26"/>
      <c r="D2973" s="12">
        <v>16292.87</v>
      </c>
      <c r="E2973" s="13" t="s">
        <v>2646</v>
      </c>
      <c r="F2973" s="27">
        <v>45083</v>
      </c>
      <c r="G2973" s="27">
        <v>44881</v>
      </c>
      <c r="H2973" s="14">
        <v>1444435.64</v>
      </c>
      <c r="I2973" s="15">
        <v>1</v>
      </c>
      <c r="J2973" s="13" t="s">
        <v>311</v>
      </c>
      <c r="K2973" s="36">
        <f>D2973*VLOOKUP(L2973,Assumptions!$B$5:$C$11,2,FALSE)</f>
        <v>558.84544099999994</v>
      </c>
      <c r="L2973" s="39" t="s">
        <v>4889</v>
      </c>
      <c r="M2973" s="46">
        <f>DATE(YEAR(F2973),MONTH(F2973),1)</f>
        <v>45078</v>
      </c>
      <c r="N2973" s="47" t="str">
        <f>IF(B2973="",N2972,B2973)</f>
        <v>Evergreen Global Inc</v>
      </c>
    </row>
    <row r="2974" spans="1:14" ht="15.75" x14ac:dyDescent="0.5">
      <c r="A2974" s="7"/>
      <c r="B2974" s="26"/>
      <c r="C2974" s="26"/>
      <c r="D2974" s="12">
        <v>33037.4</v>
      </c>
      <c r="E2974" s="13" t="s">
        <v>2637</v>
      </c>
      <c r="F2974" s="27">
        <v>45083</v>
      </c>
      <c r="G2974" s="27">
        <v>44882</v>
      </c>
      <c r="H2974" s="14">
        <v>1662943.94</v>
      </c>
      <c r="I2974" s="15">
        <v>4</v>
      </c>
      <c r="J2974" s="13" t="s">
        <v>327</v>
      </c>
      <c r="K2974" s="36">
        <f>D2974*VLOOKUP(L2974,Assumptions!$B$5:$C$11,2,FALSE)</f>
        <v>1133.18282</v>
      </c>
      <c r="L2974" s="39" t="s">
        <v>4889</v>
      </c>
      <c r="M2974" s="46">
        <f>DATE(YEAR(F2974),MONTH(F2974),1)</f>
        <v>45078</v>
      </c>
      <c r="N2974" s="47" t="str">
        <f>IF(B2974="",N2973,B2974)</f>
        <v>Evergreen Global Inc</v>
      </c>
    </row>
    <row r="2975" spans="1:14" ht="15.75" x14ac:dyDescent="0.5">
      <c r="A2975" s="7"/>
      <c r="B2975" s="26"/>
      <c r="C2975" s="26"/>
      <c r="D2975" s="12">
        <v>37752.26</v>
      </c>
      <c r="E2975" s="13" t="s">
        <v>2639</v>
      </c>
      <c r="F2975" s="27">
        <v>45083</v>
      </c>
      <c r="G2975" s="27">
        <v>44882</v>
      </c>
      <c r="H2975" s="14">
        <v>2022508.75</v>
      </c>
      <c r="I2975" s="15">
        <v>37</v>
      </c>
      <c r="J2975" s="13" t="s">
        <v>305</v>
      </c>
      <c r="K2975" s="36">
        <f>D2975*VLOOKUP(L2975,Assumptions!$B$5:$C$11,2,FALSE)</f>
        <v>1294.9025179999999</v>
      </c>
      <c r="L2975" s="39" t="s">
        <v>4889</v>
      </c>
      <c r="M2975" s="46">
        <f>DATE(YEAR(F2975),MONTH(F2975),1)</f>
        <v>45078</v>
      </c>
      <c r="N2975" s="47" t="str">
        <f>IF(B2975="",N2974,B2975)</f>
        <v>Evergreen Global Inc</v>
      </c>
    </row>
    <row r="2976" spans="1:14" ht="15.75" x14ac:dyDescent="0.5">
      <c r="A2976" s="7"/>
      <c r="B2976" s="26"/>
      <c r="C2976" s="26"/>
      <c r="D2976" s="12">
        <v>32274.639999999999</v>
      </c>
      <c r="E2976" s="13" t="s">
        <v>2656</v>
      </c>
      <c r="F2976" s="27">
        <v>45083</v>
      </c>
      <c r="G2976" s="27">
        <v>44882</v>
      </c>
      <c r="H2976" s="14">
        <v>1858621.32</v>
      </c>
      <c r="I2976" s="15">
        <v>1</v>
      </c>
      <c r="J2976" s="13" t="s">
        <v>304</v>
      </c>
      <c r="K2976" s="36">
        <f>D2976*VLOOKUP(L2976,Assumptions!$B$5:$C$11,2,FALSE)</f>
        <v>1107.0201519999998</v>
      </c>
      <c r="L2976" s="39" t="s">
        <v>4889</v>
      </c>
      <c r="M2976" s="46">
        <f>DATE(YEAR(F2976),MONTH(F2976),1)</f>
        <v>45078</v>
      </c>
      <c r="N2976" s="47" t="str">
        <f>IF(B2976="",N2975,B2976)</f>
        <v>Evergreen Global Inc</v>
      </c>
    </row>
    <row r="2977" spans="1:14" ht="15.75" x14ac:dyDescent="0.5">
      <c r="A2977" s="7"/>
      <c r="B2977" s="26"/>
      <c r="C2977" s="26"/>
      <c r="D2977" s="12">
        <v>38062.51</v>
      </c>
      <c r="E2977" s="13" t="s">
        <v>2667</v>
      </c>
      <c r="F2977" s="27">
        <v>45083</v>
      </c>
      <c r="G2977" s="27">
        <v>44882</v>
      </c>
      <c r="H2977" s="14">
        <v>2365121.2400000002</v>
      </c>
      <c r="I2977" s="15">
        <v>37</v>
      </c>
      <c r="J2977" s="13" t="s">
        <v>301</v>
      </c>
      <c r="K2977" s="36">
        <f>D2977*VLOOKUP(L2977,Assumptions!$B$5:$C$11,2,FALSE)</f>
        <v>1305.544093</v>
      </c>
      <c r="L2977" s="39" t="s">
        <v>4889</v>
      </c>
      <c r="M2977" s="46">
        <f>DATE(YEAR(F2977),MONTH(F2977),1)</f>
        <v>45078</v>
      </c>
      <c r="N2977" s="47" t="str">
        <f>IF(B2977="",N2976,B2977)</f>
        <v>Evergreen Global Inc</v>
      </c>
    </row>
    <row r="2978" spans="1:14" ht="15.75" x14ac:dyDescent="0.5">
      <c r="A2978" s="7"/>
      <c r="B2978" s="26"/>
      <c r="C2978" s="26"/>
      <c r="D2978" s="12">
        <v>32335.72</v>
      </c>
      <c r="E2978" s="13" t="s">
        <v>2644</v>
      </c>
      <c r="F2978" s="27">
        <v>45083</v>
      </c>
      <c r="G2978" s="27">
        <v>44882</v>
      </c>
      <c r="H2978" s="14">
        <v>1470979.77</v>
      </c>
      <c r="I2978" s="15">
        <v>1</v>
      </c>
      <c r="J2978" s="13" t="s">
        <v>310</v>
      </c>
      <c r="K2978" s="36">
        <f>D2978*VLOOKUP(L2978,Assumptions!$B$5:$C$11,2,FALSE)</f>
        <v>1109.115196</v>
      </c>
      <c r="L2978" s="39" t="s">
        <v>4889</v>
      </c>
      <c r="M2978" s="46">
        <f>DATE(YEAR(F2978),MONTH(F2978),1)</f>
        <v>45078</v>
      </c>
      <c r="N2978" s="47" t="str">
        <f>IF(B2978="",N2977,B2978)</f>
        <v>Evergreen Global Inc</v>
      </c>
    </row>
    <row r="2979" spans="1:14" ht="15.75" x14ac:dyDescent="0.5">
      <c r="A2979" s="7"/>
      <c r="B2979" s="26"/>
      <c r="C2979" s="26"/>
      <c r="D2979" s="12">
        <v>23480.89</v>
      </c>
      <c r="E2979" s="13" t="s">
        <v>2646</v>
      </c>
      <c r="F2979" s="27">
        <v>45083</v>
      </c>
      <c r="G2979" s="27">
        <v>44882</v>
      </c>
      <c r="H2979" s="14">
        <v>1668401.36</v>
      </c>
      <c r="I2979" s="15">
        <v>1</v>
      </c>
      <c r="J2979" s="13" t="s">
        <v>311</v>
      </c>
      <c r="K2979" s="36">
        <f>D2979*VLOOKUP(L2979,Assumptions!$B$5:$C$11,2,FALSE)</f>
        <v>805.39452699999993</v>
      </c>
      <c r="L2979" s="39" t="s">
        <v>4889</v>
      </c>
      <c r="M2979" s="46">
        <f>DATE(YEAR(F2979),MONTH(F2979),1)</f>
        <v>45078</v>
      </c>
      <c r="N2979" s="47" t="str">
        <f>IF(B2979="",N2978,B2979)</f>
        <v>Evergreen Global Inc</v>
      </c>
    </row>
    <row r="2980" spans="1:14" ht="15.75" x14ac:dyDescent="0.5">
      <c r="A2980" s="7"/>
      <c r="B2980" s="26"/>
      <c r="C2980" s="26"/>
      <c r="D2980" s="12">
        <v>29103.79</v>
      </c>
      <c r="E2980" s="13" t="s">
        <v>2643</v>
      </c>
      <c r="F2980" s="27">
        <v>45083</v>
      </c>
      <c r="G2980" s="27">
        <v>44882</v>
      </c>
      <c r="H2980" s="14">
        <v>2312810.0699999998</v>
      </c>
      <c r="I2980" s="15">
        <v>1</v>
      </c>
      <c r="J2980" s="13" t="s">
        <v>309</v>
      </c>
      <c r="K2980" s="36">
        <f>D2980*VLOOKUP(L2980,Assumptions!$B$5:$C$11,2,FALSE)</f>
        <v>998.259997</v>
      </c>
      <c r="L2980" s="39" t="s">
        <v>4889</v>
      </c>
      <c r="M2980" s="46">
        <f>DATE(YEAR(F2980),MONTH(F2980),1)</f>
        <v>45078</v>
      </c>
      <c r="N2980" s="47" t="str">
        <f>IF(B2980="",N2979,B2980)</f>
        <v>Evergreen Global Inc</v>
      </c>
    </row>
    <row r="2981" spans="1:14" ht="15.75" x14ac:dyDescent="0.5">
      <c r="A2981" s="7"/>
      <c r="B2981" s="26"/>
      <c r="C2981" s="26"/>
      <c r="D2981" s="12">
        <v>30804.53</v>
      </c>
      <c r="E2981" s="13" t="s">
        <v>2645</v>
      </c>
      <c r="F2981" s="27">
        <v>45083</v>
      </c>
      <c r="G2981" s="27">
        <v>44882</v>
      </c>
      <c r="H2981" s="14">
        <v>1952950.33</v>
      </c>
      <c r="I2981" s="15">
        <v>1</v>
      </c>
      <c r="J2981" s="13" t="s">
        <v>318</v>
      </c>
      <c r="K2981" s="36">
        <f>D2981*VLOOKUP(L2981,Assumptions!$B$5:$C$11,2,FALSE)</f>
        <v>1056.5953789999999</v>
      </c>
      <c r="L2981" s="39" t="s">
        <v>4889</v>
      </c>
      <c r="M2981" s="46">
        <f>DATE(YEAR(F2981),MONTH(F2981),1)</f>
        <v>45078</v>
      </c>
      <c r="N2981" s="47" t="str">
        <f>IF(B2981="",N2980,B2981)</f>
        <v>Evergreen Global Inc</v>
      </c>
    </row>
    <row r="2982" spans="1:14" ht="15.75" x14ac:dyDescent="0.5">
      <c r="A2982" s="7"/>
      <c r="B2982" s="26"/>
      <c r="C2982" s="26"/>
      <c r="D2982" s="12">
        <v>162819.04999999999</v>
      </c>
      <c r="E2982" s="13" t="s">
        <v>2637</v>
      </c>
      <c r="F2982" s="27">
        <v>45107</v>
      </c>
      <c r="G2982" s="27">
        <v>44897</v>
      </c>
      <c r="H2982" s="14">
        <v>1438434.65</v>
      </c>
      <c r="I2982" s="15">
        <v>10</v>
      </c>
      <c r="J2982" s="13" t="s">
        <v>327</v>
      </c>
      <c r="K2982" s="36">
        <f>D2982*VLOOKUP(L2982,Assumptions!$B$5:$C$11,2,FALSE)</f>
        <v>5584.6934149999988</v>
      </c>
      <c r="L2982" s="39" t="s">
        <v>4889</v>
      </c>
      <c r="M2982" s="46">
        <f>DATE(YEAR(F2982),MONTH(F2982),1)</f>
        <v>45078</v>
      </c>
      <c r="N2982" s="47" t="str">
        <f>IF(B2982="",N2981,B2982)</f>
        <v>Evergreen Global Inc</v>
      </c>
    </row>
    <row r="2983" spans="1:14" ht="15.75" x14ac:dyDescent="0.5">
      <c r="A2983" s="7"/>
      <c r="B2983" s="26"/>
      <c r="C2983" s="26"/>
      <c r="D2983" s="12">
        <v>143864.29</v>
      </c>
      <c r="E2983" s="13" t="s">
        <v>2638</v>
      </c>
      <c r="F2983" s="27">
        <v>45107</v>
      </c>
      <c r="G2983" s="27">
        <v>44897</v>
      </c>
      <c r="H2983" s="14">
        <v>1867146.31</v>
      </c>
      <c r="I2983" s="15">
        <v>20</v>
      </c>
      <c r="J2983" s="13" t="s">
        <v>330</v>
      </c>
      <c r="K2983" s="36">
        <f>D2983*VLOOKUP(L2983,Assumptions!$B$5:$C$11,2,FALSE)</f>
        <v>4934.5451469999998</v>
      </c>
      <c r="L2983" s="39" t="s">
        <v>4889</v>
      </c>
      <c r="M2983" s="46">
        <f>DATE(YEAR(F2983),MONTH(F2983),1)</f>
        <v>45078</v>
      </c>
      <c r="N2983" s="47" t="str">
        <f>IF(B2983="",N2982,B2983)</f>
        <v>Evergreen Global Inc</v>
      </c>
    </row>
    <row r="2984" spans="1:14" ht="15.75" x14ac:dyDescent="0.5">
      <c r="A2984" s="7"/>
      <c r="B2984" s="26"/>
      <c r="C2984" s="26"/>
      <c r="D2984" s="12">
        <v>135379.85</v>
      </c>
      <c r="E2984" s="13" t="s">
        <v>2668</v>
      </c>
      <c r="F2984" s="27">
        <v>45107</v>
      </c>
      <c r="G2984" s="27">
        <v>44897</v>
      </c>
      <c r="H2984" s="14">
        <v>1869552.69</v>
      </c>
      <c r="I2984" s="15">
        <v>1</v>
      </c>
      <c r="J2984" s="13" t="s">
        <v>300</v>
      </c>
      <c r="K2984" s="36">
        <f>D2984*VLOOKUP(L2984,Assumptions!$B$5:$C$11,2,FALSE)</f>
        <v>4643.5288549999996</v>
      </c>
      <c r="L2984" s="39" t="s">
        <v>4889</v>
      </c>
      <c r="M2984" s="46">
        <f>DATE(YEAR(F2984),MONTH(F2984),1)</f>
        <v>45078</v>
      </c>
      <c r="N2984" s="47" t="str">
        <f>IF(B2984="",N2983,B2984)</f>
        <v>Evergreen Global Inc</v>
      </c>
    </row>
    <row r="2985" spans="1:14" ht="15.75" x14ac:dyDescent="0.5">
      <c r="A2985" s="7"/>
      <c r="B2985" s="26"/>
      <c r="C2985" s="26"/>
      <c r="D2985" s="12">
        <v>131354.94</v>
      </c>
      <c r="E2985" s="13" t="s">
        <v>2669</v>
      </c>
      <c r="F2985" s="27">
        <v>45107</v>
      </c>
      <c r="G2985" s="27">
        <v>44897</v>
      </c>
      <c r="H2985" s="14">
        <v>2322711.83</v>
      </c>
      <c r="I2985" s="15">
        <v>55</v>
      </c>
      <c r="J2985" s="13" t="s">
        <v>336</v>
      </c>
      <c r="K2985" s="36">
        <f>D2985*VLOOKUP(L2985,Assumptions!$B$5:$C$11,2,FALSE)</f>
        <v>4505.4744419999997</v>
      </c>
      <c r="L2985" s="39" t="s">
        <v>4889</v>
      </c>
      <c r="M2985" s="46">
        <f>DATE(YEAR(F2985),MONTH(F2985),1)</f>
        <v>45078</v>
      </c>
      <c r="N2985" s="47" t="str">
        <f>IF(B2985="",N2984,B2985)</f>
        <v>Evergreen Global Inc</v>
      </c>
    </row>
    <row r="2986" spans="1:14" ht="15.75" x14ac:dyDescent="0.5">
      <c r="A2986" s="7"/>
      <c r="B2986" s="26"/>
      <c r="C2986" s="26"/>
      <c r="D2986" s="12">
        <v>150863.62</v>
      </c>
      <c r="E2986" s="13" t="s">
        <v>2657</v>
      </c>
      <c r="F2986" s="27">
        <v>45107</v>
      </c>
      <c r="G2986" s="27">
        <v>44897</v>
      </c>
      <c r="H2986" s="14">
        <v>2104193.66</v>
      </c>
      <c r="I2986" s="15">
        <v>304</v>
      </c>
      <c r="J2986" s="13" t="s">
        <v>322</v>
      </c>
      <c r="K2986" s="36">
        <f>D2986*VLOOKUP(L2986,Assumptions!$B$5:$C$11,2,FALSE)</f>
        <v>5174.6221659999992</v>
      </c>
      <c r="L2986" s="39" t="s">
        <v>4889</v>
      </c>
      <c r="M2986" s="46">
        <f>DATE(YEAR(F2986),MONTH(F2986),1)</f>
        <v>45078</v>
      </c>
      <c r="N2986" s="47" t="str">
        <f>IF(B2986="",N2985,B2986)</f>
        <v>Evergreen Global Inc</v>
      </c>
    </row>
    <row r="2987" spans="1:14" ht="15.75" x14ac:dyDescent="0.5">
      <c r="A2987" s="7"/>
      <c r="B2987" s="26"/>
      <c r="C2987" s="26"/>
      <c r="D2987" s="12">
        <v>179853.1</v>
      </c>
      <c r="E2987" s="13" t="s">
        <v>2658</v>
      </c>
      <c r="F2987" s="27">
        <v>45107</v>
      </c>
      <c r="G2987" s="27">
        <v>44897</v>
      </c>
      <c r="H2987" s="14">
        <v>1607857.64</v>
      </c>
      <c r="I2987" s="15">
        <v>304</v>
      </c>
      <c r="J2987" s="13" t="s">
        <v>328</v>
      </c>
      <c r="K2987" s="36">
        <f>D2987*VLOOKUP(L2987,Assumptions!$B$5:$C$11,2,FALSE)</f>
        <v>6168.9613300000001</v>
      </c>
      <c r="L2987" s="39" t="s">
        <v>4889</v>
      </c>
      <c r="M2987" s="46">
        <f>DATE(YEAR(F2987),MONTH(F2987),1)</f>
        <v>45078</v>
      </c>
      <c r="N2987" s="47" t="str">
        <f>IF(B2987="",N2986,B2987)</f>
        <v>Evergreen Global Inc</v>
      </c>
    </row>
    <row r="2988" spans="1:14" ht="15.75" x14ac:dyDescent="0.5">
      <c r="A2988" s="7"/>
      <c r="B2988" s="26"/>
      <c r="C2988" s="26"/>
      <c r="D2988" s="12">
        <v>154691.53</v>
      </c>
      <c r="E2988" s="13" t="s">
        <v>2670</v>
      </c>
      <c r="F2988" s="27">
        <v>45107</v>
      </c>
      <c r="G2988" s="27">
        <v>44897</v>
      </c>
      <c r="H2988" s="14">
        <v>1568485.2</v>
      </c>
      <c r="I2988" s="15">
        <v>55</v>
      </c>
      <c r="J2988" s="13" t="s">
        <v>333</v>
      </c>
      <c r="K2988" s="36">
        <f>D2988*VLOOKUP(L2988,Assumptions!$B$5:$C$11,2,FALSE)</f>
        <v>5305.9194789999992</v>
      </c>
      <c r="L2988" s="39" t="s">
        <v>4889</v>
      </c>
      <c r="M2988" s="46">
        <f>DATE(YEAR(F2988),MONTH(F2988),1)</f>
        <v>45078</v>
      </c>
      <c r="N2988" s="47" t="str">
        <f>IF(B2988="",N2987,B2988)</f>
        <v>Evergreen Global Inc</v>
      </c>
    </row>
    <row r="2989" spans="1:14" ht="15.75" x14ac:dyDescent="0.5">
      <c r="A2989" s="7"/>
      <c r="B2989" s="26"/>
      <c r="C2989" s="26"/>
      <c r="D2989" s="12">
        <v>196182.15</v>
      </c>
      <c r="E2989" s="13" t="s">
        <v>2644</v>
      </c>
      <c r="F2989" s="27">
        <v>45107</v>
      </c>
      <c r="G2989" s="27">
        <v>44897</v>
      </c>
      <c r="H2989" s="14">
        <v>1553619.41</v>
      </c>
      <c r="I2989" s="15">
        <v>1</v>
      </c>
      <c r="J2989" s="13" t="s">
        <v>310</v>
      </c>
      <c r="K2989" s="36">
        <f>D2989*VLOOKUP(L2989,Assumptions!$B$5:$C$11,2,FALSE)</f>
        <v>6729.0477449999989</v>
      </c>
      <c r="L2989" s="39" t="s">
        <v>4889</v>
      </c>
      <c r="M2989" s="46">
        <f>DATE(YEAR(F2989),MONTH(F2989),1)</f>
        <v>45078</v>
      </c>
      <c r="N2989" s="47" t="str">
        <f>IF(B2989="",N2988,B2989)</f>
        <v>Evergreen Global Inc</v>
      </c>
    </row>
    <row r="2990" spans="1:14" ht="15.75" x14ac:dyDescent="0.5">
      <c r="A2990" s="7"/>
      <c r="B2990" s="26"/>
      <c r="C2990" s="26"/>
      <c r="D2990" s="12">
        <v>157705.04999999999</v>
      </c>
      <c r="E2990" s="13" t="s">
        <v>2643</v>
      </c>
      <c r="F2990" s="27">
        <v>45107</v>
      </c>
      <c r="G2990" s="27">
        <v>44897</v>
      </c>
      <c r="H2990" s="14">
        <v>1491939.11</v>
      </c>
      <c r="I2990" s="15">
        <v>1</v>
      </c>
      <c r="J2990" s="13" t="s">
        <v>309</v>
      </c>
      <c r="K2990" s="36">
        <f>D2990*VLOOKUP(L2990,Assumptions!$B$5:$C$11,2,FALSE)</f>
        <v>5409.2832149999995</v>
      </c>
      <c r="L2990" s="39" t="s">
        <v>4889</v>
      </c>
      <c r="M2990" s="46">
        <f>DATE(YEAR(F2990),MONTH(F2990),1)</f>
        <v>45078</v>
      </c>
      <c r="N2990" s="47" t="str">
        <f>IF(B2990="",N2989,B2990)</f>
        <v>Evergreen Global Inc</v>
      </c>
    </row>
    <row r="2991" spans="1:14" ht="15.75" x14ac:dyDescent="0.5">
      <c r="A2991" s="7"/>
      <c r="B2991" s="26"/>
      <c r="C2991" s="26"/>
      <c r="D2991" s="12">
        <v>196870.26</v>
      </c>
      <c r="E2991" s="13" t="s">
        <v>2645</v>
      </c>
      <c r="F2991" s="27">
        <v>45107</v>
      </c>
      <c r="G2991" s="27">
        <v>44897</v>
      </c>
      <c r="H2991" s="14">
        <v>1427165.58</v>
      </c>
      <c r="I2991" s="15">
        <v>1</v>
      </c>
      <c r="J2991" s="13" t="s">
        <v>318</v>
      </c>
      <c r="K2991" s="36">
        <f>D2991*VLOOKUP(L2991,Assumptions!$B$5:$C$11,2,FALSE)</f>
        <v>6752.6499180000001</v>
      </c>
      <c r="L2991" s="39" t="s">
        <v>4889</v>
      </c>
      <c r="M2991" s="46">
        <f>DATE(YEAR(F2991),MONTH(F2991),1)</f>
        <v>45078</v>
      </c>
      <c r="N2991" s="47" t="str">
        <f>IF(B2991="",N2990,B2991)</f>
        <v>Evergreen Global Inc</v>
      </c>
    </row>
    <row r="2992" spans="1:14" ht="15.75" x14ac:dyDescent="0.5">
      <c r="A2992" s="7"/>
      <c r="B2992" s="26"/>
      <c r="C2992" s="26"/>
      <c r="D2992" s="12">
        <v>116955.7</v>
      </c>
      <c r="E2992" s="13" t="s">
        <v>2646</v>
      </c>
      <c r="F2992" s="27">
        <v>45107</v>
      </c>
      <c r="G2992" s="27">
        <v>44897</v>
      </c>
      <c r="H2992" s="14">
        <v>1929242.17</v>
      </c>
      <c r="I2992" s="15">
        <v>1</v>
      </c>
      <c r="J2992" s="13" t="s">
        <v>311</v>
      </c>
      <c r="K2992" s="36">
        <f>D2992*VLOOKUP(L2992,Assumptions!$B$5:$C$11,2,FALSE)</f>
        <v>4011.5805099999998</v>
      </c>
      <c r="L2992" s="39" t="s">
        <v>4889</v>
      </c>
      <c r="M2992" s="46">
        <f>DATE(YEAR(F2992),MONTH(F2992),1)</f>
        <v>45078</v>
      </c>
      <c r="N2992" s="47" t="str">
        <f>IF(B2992="",N2991,B2992)</f>
        <v>Evergreen Global Inc</v>
      </c>
    </row>
    <row r="2993" spans="1:14" ht="15.75" x14ac:dyDescent="0.5">
      <c r="A2993" s="7"/>
      <c r="B2993" s="26"/>
      <c r="C2993" s="26"/>
      <c r="D2993" s="12">
        <v>192355.53</v>
      </c>
      <c r="E2993" s="13" t="s">
        <v>2637</v>
      </c>
      <c r="F2993" s="27">
        <v>45107</v>
      </c>
      <c r="G2993" s="27">
        <v>44897</v>
      </c>
      <c r="H2993" s="14">
        <v>1634222.46</v>
      </c>
      <c r="I2993" s="15">
        <v>10</v>
      </c>
      <c r="J2993" s="13" t="s">
        <v>327</v>
      </c>
      <c r="K2993" s="36">
        <f>D2993*VLOOKUP(L2993,Assumptions!$B$5:$C$11,2,FALSE)</f>
        <v>6597.7946789999996</v>
      </c>
      <c r="L2993" s="39" t="s">
        <v>4889</v>
      </c>
      <c r="M2993" s="46">
        <f>DATE(YEAR(F2993),MONTH(F2993),1)</f>
        <v>45078</v>
      </c>
      <c r="N2993" s="47" t="str">
        <f>IF(B2993="",N2992,B2993)</f>
        <v>Evergreen Global Inc</v>
      </c>
    </row>
    <row r="2994" spans="1:14" ht="15.75" x14ac:dyDescent="0.5">
      <c r="A2994" s="7"/>
      <c r="B2994" s="26"/>
      <c r="C2994" s="26"/>
      <c r="D2994" s="12">
        <v>160404.94</v>
      </c>
      <c r="E2994" s="13" t="s">
        <v>2638</v>
      </c>
      <c r="F2994" s="27">
        <v>45107</v>
      </c>
      <c r="G2994" s="27">
        <v>44897</v>
      </c>
      <c r="H2994" s="14">
        <v>1908050.39</v>
      </c>
      <c r="I2994" s="15">
        <v>5</v>
      </c>
      <c r="J2994" s="13" t="s">
        <v>330</v>
      </c>
      <c r="K2994" s="36">
        <f>D2994*VLOOKUP(L2994,Assumptions!$B$5:$C$11,2,FALSE)</f>
        <v>5501.8894419999997</v>
      </c>
      <c r="L2994" s="39" t="s">
        <v>4889</v>
      </c>
      <c r="M2994" s="46">
        <f>DATE(YEAR(F2994),MONTH(F2994),1)</f>
        <v>45078</v>
      </c>
      <c r="N2994" s="47" t="str">
        <f>IF(B2994="",N2993,B2994)</f>
        <v>Evergreen Global Inc</v>
      </c>
    </row>
    <row r="2995" spans="1:14" ht="15.75" x14ac:dyDescent="0.5">
      <c r="A2995" s="7"/>
      <c r="B2995" s="26"/>
      <c r="C2995" s="26"/>
      <c r="D2995" s="12">
        <v>163756.79999999999</v>
      </c>
      <c r="E2995" s="13" t="s">
        <v>2646</v>
      </c>
      <c r="F2995" s="27">
        <v>45107</v>
      </c>
      <c r="G2995" s="27">
        <v>44897</v>
      </c>
      <c r="H2995" s="14">
        <v>1910044.18</v>
      </c>
      <c r="I2995" s="15">
        <v>1</v>
      </c>
      <c r="J2995" s="13" t="s">
        <v>311</v>
      </c>
      <c r="K2995" s="36">
        <f>D2995*VLOOKUP(L2995,Assumptions!$B$5:$C$11,2,FALSE)</f>
        <v>5616.8582399999996</v>
      </c>
      <c r="L2995" s="39" t="s">
        <v>4889</v>
      </c>
      <c r="M2995" s="46">
        <f>DATE(YEAR(F2995),MONTH(F2995),1)</f>
        <v>45078</v>
      </c>
      <c r="N2995" s="47" t="str">
        <f>IF(B2995="",N2994,B2995)</f>
        <v>Evergreen Global Inc</v>
      </c>
    </row>
    <row r="2996" spans="1:14" ht="15.75" x14ac:dyDescent="0.5">
      <c r="A2996" s="7"/>
      <c r="B2996" s="26"/>
      <c r="C2996" s="26"/>
      <c r="D2996" s="12">
        <v>146867.29999999999</v>
      </c>
      <c r="E2996" s="13" t="s">
        <v>2644</v>
      </c>
      <c r="F2996" s="27">
        <v>45107</v>
      </c>
      <c r="G2996" s="27">
        <v>44897</v>
      </c>
      <c r="H2996" s="14">
        <v>1493911.81</v>
      </c>
      <c r="I2996" s="15">
        <v>1</v>
      </c>
      <c r="J2996" s="13" t="s">
        <v>310</v>
      </c>
      <c r="K2996" s="36">
        <f>D2996*VLOOKUP(L2996,Assumptions!$B$5:$C$11,2,FALSE)</f>
        <v>5037.548389999999</v>
      </c>
      <c r="L2996" s="39" t="s">
        <v>4889</v>
      </c>
      <c r="M2996" s="46">
        <f>DATE(YEAR(F2996),MONTH(F2996),1)</f>
        <v>45078</v>
      </c>
      <c r="N2996" s="47" t="str">
        <f>IF(B2996="",N2995,B2996)</f>
        <v>Evergreen Global Inc</v>
      </c>
    </row>
    <row r="2997" spans="1:14" ht="15.75" x14ac:dyDescent="0.5">
      <c r="A2997" s="7"/>
      <c r="B2997" s="26"/>
      <c r="C2997" s="26"/>
      <c r="D2997" s="12">
        <v>132183.62</v>
      </c>
      <c r="E2997" s="13" t="s">
        <v>2643</v>
      </c>
      <c r="F2997" s="27">
        <v>45107</v>
      </c>
      <c r="G2997" s="27">
        <v>44897</v>
      </c>
      <c r="H2997" s="14">
        <v>1650820.44</v>
      </c>
      <c r="I2997" s="15">
        <v>1</v>
      </c>
      <c r="J2997" s="13" t="s">
        <v>309</v>
      </c>
      <c r="K2997" s="36">
        <f>D2997*VLOOKUP(L2997,Assumptions!$B$5:$C$11,2,FALSE)</f>
        <v>4533.898165999999</v>
      </c>
      <c r="L2997" s="39" t="s">
        <v>4889</v>
      </c>
      <c r="M2997" s="46">
        <f>DATE(YEAR(F2997),MONTH(F2997),1)</f>
        <v>45078</v>
      </c>
      <c r="N2997" s="47" t="str">
        <f>IF(B2997="",N2996,B2997)</f>
        <v>Evergreen Global Inc</v>
      </c>
    </row>
    <row r="2998" spans="1:14" ht="15.75" x14ac:dyDescent="0.5">
      <c r="A2998" s="7"/>
      <c r="B2998" s="26"/>
      <c r="C2998" s="26"/>
      <c r="D2998" s="12">
        <v>177797.58</v>
      </c>
      <c r="E2998" s="13" t="s">
        <v>2645</v>
      </c>
      <c r="F2998" s="27">
        <v>45107</v>
      </c>
      <c r="G2998" s="27">
        <v>44897</v>
      </c>
      <c r="H2998" s="14">
        <v>1415734.3</v>
      </c>
      <c r="I2998" s="15">
        <v>1</v>
      </c>
      <c r="J2998" s="13" t="s">
        <v>318</v>
      </c>
      <c r="K2998" s="36">
        <f>D2998*VLOOKUP(L2998,Assumptions!$B$5:$C$11,2,FALSE)</f>
        <v>6098.4569939999992</v>
      </c>
      <c r="L2998" s="39" t="s">
        <v>4889</v>
      </c>
      <c r="M2998" s="46">
        <f>DATE(YEAR(F2998),MONTH(F2998),1)</f>
        <v>45078</v>
      </c>
      <c r="N2998" s="47" t="str">
        <f>IF(B2998="",N2997,B2998)</f>
        <v>Evergreen Global Inc</v>
      </c>
    </row>
    <row r="2999" spans="1:14" ht="15.75" x14ac:dyDescent="0.5">
      <c r="A2999" s="7"/>
      <c r="B2999" s="26"/>
      <c r="C2999" s="26"/>
      <c r="D2999" s="12">
        <v>4695.8</v>
      </c>
      <c r="E2999" s="13" t="s">
        <v>2671</v>
      </c>
      <c r="F2999" s="27">
        <v>44966</v>
      </c>
      <c r="G2999" s="27">
        <v>44936</v>
      </c>
      <c r="H2999" s="14">
        <v>1731495.46</v>
      </c>
      <c r="I2999" s="15">
        <v>4</v>
      </c>
      <c r="J2999" s="13" t="s">
        <v>340</v>
      </c>
      <c r="K2999" s="36">
        <f>D2999*VLOOKUP(L2999,Assumptions!$B$5:$C$11,2,FALSE)</f>
        <v>161.06593999999998</v>
      </c>
      <c r="L2999" s="39" t="s">
        <v>4889</v>
      </c>
      <c r="M2999" s="46">
        <f>DATE(YEAR(F2999),MONTH(F2999),1)</f>
        <v>44958</v>
      </c>
      <c r="N2999" s="47" t="str">
        <f>IF(B2999="",N2998,B2999)</f>
        <v>Evergreen Global Inc</v>
      </c>
    </row>
    <row r="3000" spans="1:14" ht="15.75" x14ac:dyDescent="0.5">
      <c r="A3000" s="7"/>
      <c r="B3000" s="26"/>
      <c r="C3000" s="26"/>
      <c r="D3000" s="12">
        <v>5741.96</v>
      </c>
      <c r="E3000" s="13" t="s">
        <v>2612</v>
      </c>
      <c r="F3000" s="27">
        <v>44966</v>
      </c>
      <c r="G3000" s="27">
        <v>44936</v>
      </c>
      <c r="H3000" s="14">
        <v>2092290.53</v>
      </c>
      <c r="I3000" s="15">
        <v>59</v>
      </c>
      <c r="J3000" s="13" t="s">
        <v>322</v>
      </c>
      <c r="K3000" s="36">
        <f>D3000*VLOOKUP(L3000,Assumptions!$B$5:$C$11,2,FALSE)</f>
        <v>196.94922799999998</v>
      </c>
      <c r="L3000" s="39" t="s">
        <v>4889</v>
      </c>
      <c r="M3000" s="46">
        <f>DATE(YEAR(F3000),MONTH(F3000),1)</f>
        <v>44958</v>
      </c>
      <c r="N3000" s="47" t="str">
        <f>IF(B3000="",N2999,B3000)</f>
        <v>Evergreen Global Inc</v>
      </c>
    </row>
    <row r="3001" spans="1:14" ht="15.75" x14ac:dyDescent="0.5">
      <c r="A3001" s="7"/>
      <c r="B3001" s="26"/>
      <c r="C3001" s="26"/>
      <c r="D3001" s="12">
        <v>15077.77</v>
      </c>
      <c r="E3001" s="13" t="s">
        <v>2672</v>
      </c>
      <c r="F3001" s="27">
        <v>45124</v>
      </c>
      <c r="G3001" s="27">
        <v>44959</v>
      </c>
      <c r="H3001" s="14">
        <v>2062108.34</v>
      </c>
      <c r="I3001" s="15">
        <v>3</v>
      </c>
      <c r="J3001" s="13" t="s">
        <v>300</v>
      </c>
      <c r="K3001" s="36">
        <f>D3001*VLOOKUP(L3001,Assumptions!$B$5:$C$11,2,FALSE)</f>
        <v>517.16751099999999</v>
      </c>
      <c r="L3001" s="39" t="s">
        <v>4889</v>
      </c>
      <c r="M3001" s="46">
        <f>DATE(YEAR(F3001),MONTH(F3001),1)</f>
        <v>45108</v>
      </c>
      <c r="N3001" s="47" t="str">
        <f>IF(B3001="",N3000,B3001)</f>
        <v>Evergreen Global Inc</v>
      </c>
    </row>
    <row r="3002" spans="1:14" ht="15.75" x14ac:dyDescent="0.5">
      <c r="A3002" s="7"/>
      <c r="B3002" s="26"/>
      <c r="C3002" s="26"/>
      <c r="D3002" s="12">
        <v>13073.47</v>
      </c>
      <c r="E3002" s="13" t="s">
        <v>2672</v>
      </c>
      <c r="F3002" s="27">
        <v>45124</v>
      </c>
      <c r="G3002" s="27">
        <v>44959</v>
      </c>
      <c r="H3002" s="14">
        <v>1757407.31</v>
      </c>
      <c r="I3002" s="15">
        <v>3</v>
      </c>
      <c r="J3002" s="13" t="s">
        <v>300</v>
      </c>
      <c r="K3002" s="36">
        <f>D3002*VLOOKUP(L3002,Assumptions!$B$5:$C$11,2,FALSE)</f>
        <v>448.42002099999996</v>
      </c>
      <c r="L3002" s="39" t="s">
        <v>4889</v>
      </c>
      <c r="M3002" s="46">
        <f>DATE(YEAR(F3002),MONTH(F3002),1)</f>
        <v>45108</v>
      </c>
      <c r="N3002" s="47" t="str">
        <f>IF(B3002="",N3001,B3002)</f>
        <v>Evergreen Global Inc</v>
      </c>
    </row>
    <row r="3003" spans="1:14" ht="15.75" x14ac:dyDescent="0.5">
      <c r="A3003" s="7"/>
      <c r="B3003" s="26"/>
      <c r="C3003" s="26"/>
      <c r="D3003" s="12">
        <v>12530.3</v>
      </c>
      <c r="E3003" s="13" t="s">
        <v>2637</v>
      </c>
      <c r="F3003" s="27">
        <v>45091</v>
      </c>
      <c r="G3003" s="27">
        <v>44959</v>
      </c>
      <c r="H3003" s="14">
        <v>2082918.51</v>
      </c>
      <c r="I3003" s="15">
        <v>3</v>
      </c>
      <c r="J3003" s="13" t="s">
        <v>327</v>
      </c>
      <c r="K3003" s="36">
        <f>D3003*VLOOKUP(L3003,Assumptions!$B$5:$C$11,2,FALSE)</f>
        <v>429.78928999999994</v>
      </c>
      <c r="L3003" s="39" t="s">
        <v>4889</v>
      </c>
      <c r="M3003" s="46">
        <f>DATE(YEAR(F3003),MONTH(F3003),1)</f>
        <v>45078</v>
      </c>
      <c r="N3003" s="47" t="str">
        <f>IF(B3003="",N3002,B3003)</f>
        <v>Evergreen Global Inc</v>
      </c>
    </row>
    <row r="3004" spans="1:14" ht="15.75" x14ac:dyDescent="0.5">
      <c r="A3004" s="7"/>
      <c r="B3004" s="26"/>
      <c r="C3004" s="26"/>
      <c r="D3004" s="12">
        <v>19345.310000000001</v>
      </c>
      <c r="E3004" s="13" t="s">
        <v>2613</v>
      </c>
      <c r="F3004" s="27">
        <v>45133</v>
      </c>
      <c r="G3004" s="27">
        <v>44959</v>
      </c>
      <c r="H3004" s="14">
        <v>1907186.43</v>
      </c>
      <c r="I3004" s="15">
        <v>3</v>
      </c>
      <c r="J3004" s="13" t="s">
        <v>327</v>
      </c>
      <c r="K3004" s="36">
        <f>D3004*VLOOKUP(L3004,Assumptions!$B$5:$C$11,2,FALSE)</f>
        <v>663.54413299999999</v>
      </c>
      <c r="L3004" s="39" t="s">
        <v>4889</v>
      </c>
      <c r="M3004" s="46">
        <f>DATE(YEAR(F3004),MONTH(F3004),1)</f>
        <v>45108</v>
      </c>
      <c r="N3004" s="47" t="str">
        <f>IF(B3004="",N3003,B3004)</f>
        <v>Evergreen Global Inc</v>
      </c>
    </row>
    <row r="3005" spans="1:14" ht="15.75" x14ac:dyDescent="0.5">
      <c r="A3005" s="7"/>
      <c r="B3005" s="26"/>
      <c r="C3005" s="26"/>
      <c r="D3005" s="12">
        <v>16952.740000000002</v>
      </c>
      <c r="E3005" s="13" t="s">
        <v>2668</v>
      </c>
      <c r="F3005" s="27">
        <v>45091</v>
      </c>
      <c r="G3005" s="27">
        <v>44965</v>
      </c>
      <c r="H3005" s="14">
        <v>1681754.11</v>
      </c>
      <c r="I3005" s="15">
        <v>3</v>
      </c>
      <c r="J3005" s="13" t="s">
        <v>300</v>
      </c>
      <c r="K3005" s="36">
        <f>D3005*VLOOKUP(L3005,Assumptions!$B$5:$C$11,2,FALSE)</f>
        <v>581.47898199999997</v>
      </c>
      <c r="L3005" s="39" t="s">
        <v>4889</v>
      </c>
      <c r="M3005" s="46">
        <f>DATE(YEAR(F3005),MONTH(F3005),1)</f>
        <v>45078</v>
      </c>
      <c r="N3005" s="47" t="str">
        <f>IF(B3005="",N3004,B3005)</f>
        <v>Evergreen Global Inc</v>
      </c>
    </row>
    <row r="3006" spans="1:14" ht="15.75" x14ac:dyDescent="0.5">
      <c r="A3006" s="7"/>
      <c r="B3006" s="26"/>
      <c r="C3006" s="26"/>
      <c r="D3006" s="12">
        <v>16816.57</v>
      </c>
      <c r="E3006" s="13" t="s">
        <v>2672</v>
      </c>
      <c r="F3006" s="27">
        <v>45118</v>
      </c>
      <c r="G3006" s="27">
        <v>44965</v>
      </c>
      <c r="H3006" s="14">
        <v>1979449.51</v>
      </c>
      <c r="I3006" s="15">
        <v>3</v>
      </c>
      <c r="J3006" s="13" t="s">
        <v>300</v>
      </c>
      <c r="K3006" s="36">
        <f>D3006*VLOOKUP(L3006,Assumptions!$B$5:$C$11,2,FALSE)</f>
        <v>576.8083509999999</v>
      </c>
      <c r="L3006" s="39" t="s">
        <v>4889</v>
      </c>
      <c r="M3006" s="46">
        <f>DATE(YEAR(F3006),MONTH(F3006),1)</f>
        <v>45108</v>
      </c>
      <c r="N3006" s="47" t="str">
        <f>IF(B3006="",N3005,B3006)</f>
        <v>Evergreen Global Inc</v>
      </c>
    </row>
    <row r="3007" spans="1:14" ht="15.75" x14ac:dyDescent="0.5">
      <c r="A3007" s="7"/>
      <c r="B3007" s="26"/>
      <c r="C3007" s="26"/>
      <c r="D3007" s="12">
        <v>22467.06</v>
      </c>
      <c r="E3007" s="13" t="s">
        <v>2614</v>
      </c>
      <c r="F3007" s="27">
        <v>45118</v>
      </c>
      <c r="G3007" s="27">
        <v>44965</v>
      </c>
      <c r="H3007" s="14">
        <v>1650756.85</v>
      </c>
      <c r="I3007" s="15">
        <v>127</v>
      </c>
      <c r="J3007" s="13" t="s">
        <v>305</v>
      </c>
      <c r="K3007" s="36">
        <f>D3007*VLOOKUP(L3007,Assumptions!$B$5:$C$11,2,FALSE)</f>
        <v>770.62015799999995</v>
      </c>
      <c r="L3007" s="39" t="s">
        <v>4889</v>
      </c>
      <c r="M3007" s="46">
        <f>DATE(YEAR(F3007),MONTH(F3007),1)</f>
        <v>45108</v>
      </c>
      <c r="N3007" s="47" t="str">
        <f>IF(B3007="",N3006,B3007)</f>
        <v>Evergreen Global Inc</v>
      </c>
    </row>
    <row r="3008" spans="1:14" ht="15.75" x14ac:dyDescent="0.5">
      <c r="A3008" s="7"/>
      <c r="B3008" s="26"/>
      <c r="C3008" s="26"/>
      <c r="D3008" s="12">
        <v>24703.52</v>
      </c>
      <c r="E3008" s="13" t="s">
        <v>2619</v>
      </c>
      <c r="F3008" s="27">
        <v>45118</v>
      </c>
      <c r="G3008" s="27">
        <v>44965</v>
      </c>
      <c r="H3008" s="14">
        <v>1725943.48</v>
      </c>
      <c r="I3008" s="15">
        <v>1</v>
      </c>
      <c r="J3008" s="13" t="s">
        <v>310</v>
      </c>
      <c r="K3008" s="36">
        <f>D3008*VLOOKUP(L3008,Assumptions!$B$5:$C$11,2,FALSE)</f>
        <v>847.33073599999989</v>
      </c>
      <c r="L3008" s="39" t="s">
        <v>4889</v>
      </c>
      <c r="M3008" s="46">
        <f>DATE(YEAR(F3008),MONTH(F3008),1)</f>
        <v>45108</v>
      </c>
      <c r="N3008" s="47" t="str">
        <f>IF(B3008="",N3007,B3008)</f>
        <v>Evergreen Global Inc</v>
      </c>
    </row>
    <row r="3009" spans="1:14" ht="15.75" x14ac:dyDescent="0.5">
      <c r="A3009" s="7"/>
      <c r="B3009" s="26"/>
      <c r="C3009" s="26"/>
      <c r="D3009" s="12">
        <v>18537.8</v>
      </c>
      <c r="E3009" s="13" t="s">
        <v>2620</v>
      </c>
      <c r="F3009" s="27">
        <v>45118</v>
      </c>
      <c r="G3009" s="27">
        <v>44965</v>
      </c>
      <c r="H3009" s="14">
        <v>1776882.15</v>
      </c>
      <c r="I3009" s="15">
        <v>1</v>
      </c>
      <c r="J3009" s="13" t="s">
        <v>311</v>
      </c>
      <c r="K3009" s="36">
        <f>D3009*VLOOKUP(L3009,Assumptions!$B$5:$C$11,2,FALSE)</f>
        <v>635.84653999999989</v>
      </c>
      <c r="L3009" s="39" t="s">
        <v>4889</v>
      </c>
      <c r="M3009" s="46">
        <f>DATE(YEAR(F3009),MONTH(F3009),1)</f>
        <v>45108</v>
      </c>
      <c r="N3009" s="47" t="str">
        <f>IF(B3009="",N3008,B3009)</f>
        <v>Evergreen Global Inc</v>
      </c>
    </row>
    <row r="3010" spans="1:14" ht="15.75" x14ac:dyDescent="0.5">
      <c r="A3010" s="7"/>
      <c r="B3010" s="26"/>
      <c r="C3010" s="26"/>
      <c r="D3010" s="12">
        <v>24387.919999999998</v>
      </c>
      <c r="E3010" s="13" t="s">
        <v>2621</v>
      </c>
      <c r="F3010" s="27">
        <v>45118</v>
      </c>
      <c r="G3010" s="27">
        <v>44965</v>
      </c>
      <c r="H3010" s="14">
        <v>2080787.02</v>
      </c>
      <c r="I3010" s="15">
        <v>1</v>
      </c>
      <c r="J3010" s="13" t="s">
        <v>309</v>
      </c>
      <c r="K3010" s="36">
        <f>D3010*VLOOKUP(L3010,Assumptions!$B$5:$C$11,2,FALSE)</f>
        <v>836.50565599999982</v>
      </c>
      <c r="L3010" s="39" t="s">
        <v>4889</v>
      </c>
      <c r="M3010" s="46">
        <f>DATE(YEAR(F3010),MONTH(F3010),1)</f>
        <v>45108</v>
      </c>
      <c r="N3010" s="47" t="str">
        <f>IF(B3010="",N3009,B3010)</f>
        <v>Evergreen Global Inc</v>
      </c>
    </row>
    <row r="3011" spans="1:14" ht="15.75" x14ac:dyDescent="0.5">
      <c r="A3011" s="7"/>
      <c r="B3011" s="26"/>
      <c r="C3011" s="26"/>
      <c r="D3011" s="12">
        <v>27027.58</v>
      </c>
      <c r="E3011" s="13" t="s">
        <v>2673</v>
      </c>
      <c r="F3011" s="27">
        <v>45118</v>
      </c>
      <c r="G3011" s="27">
        <v>44965</v>
      </c>
      <c r="H3011" s="14">
        <v>2338747.39</v>
      </c>
      <c r="I3011" s="15">
        <v>1</v>
      </c>
      <c r="J3011" s="13" t="s">
        <v>318</v>
      </c>
      <c r="K3011" s="36">
        <f>D3011*VLOOKUP(L3011,Assumptions!$B$5:$C$11,2,FALSE)</f>
        <v>927.04599399999995</v>
      </c>
      <c r="L3011" s="39" t="s">
        <v>4889</v>
      </c>
      <c r="M3011" s="46">
        <f>DATE(YEAR(F3011),MONTH(F3011),1)</f>
        <v>45108</v>
      </c>
      <c r="N3011" s="47" t="str">
        <f>IF(B3011="",N3010,B3011)</f>
        <v>Evergreen Global Inc</v>
      </c>
    </row>
    <row r="3012" spans="1:14" ht="15.75" x14ac:dyDescent="0.5">
      <c r="A3012" s="7"/>
      <c r="B3012" s="26"/>
      <c r="C3012" s="26"/>
      <c r="D3012" s="12">
        <v>21743.61</v>
      </c>
      <c r="E3012" s="13" t="s">
        <v>2660</v>
      </c>
      <c r="F3012" s="27">
        <v>45175</v>
      </c>
      <c r="G3012" s="27">
        <v>44965</v>
      </c>
      <c r="H3012" s="14">
        <v>1435185.83</v>
      </c>
      <c r="I3012" s="15">
        <v>5</v>
      </c>
      <c r="J3012" s="13" t="s">
        <v>327</v>
      </c>
      <c r="K3012" s="36">
        <f>D3012*VLOOKUP(L3012,Assumptions!$B$5:$C$11,2,FALSE)</f>
        <v>745.80582299999992</v>
      </c>
      <c r="L3012" s="39" t="s">
        <v>4889</v>
      </c>
      <c r="M3012" s="46">
        <f>DATE(YEAR(F3012),MONTH(F3012),1)</f>
        <v>45170</v>
      </c>
      <c r="N3012" s="47" t="str">
        <f>IF(B3012="",N3011,B3012)</f>
        <v>Evergreen Global Inc</v>
      </c>
    </row>
    <row r="3013" spans="1:14" ht="15.75" x14ac:dyDescent="0.5">
      <c r="A3013" s="7"/>
      <c r="B3013" s="26"/>
      <c r="C3013" s="26"/>
      <c r="D3013" s="12">
        <v>28157.87</v>
      </c>
      <c r="E3013" s="13" t="s">
        <v>2664</v>
      </c>
      <c r="F3013" s="27">
        <v>45175</v>
      </c>
      <c r="G3013" s="27">
        <v>44965</v>
      </c>
      <c r="H3013" s="14">
        <v>2077499.42</v>
      </c>
      <c r="I3013" s="15">
        <v>49</v>
      </c>
      <c r="J3013" s="13" t="s">
        <v>322</v>
      </c>
      <c r="K3013" s="36">
        <f>D3013*VLOOKUP(L3013,Assumptions!$B$5:$C$11,2,FALSE)</f>
        <v>965.81494099999986</v>
      </c>
      <c r="L3013" s="39" t="s">
        <v>4889</v>
      </c>
      <c r="M3013" s="46">
        <f>DATE(YEAR(F3013),MONTH(F3013),1)</f>
        <v>45170</v>
      </c>
      <c r="N3013" s="47" t="str">
        <f>IF(B3013="",N3012,B3013)</f>
        <v>Evergreen Global Inc</v>
      </c>
    </row>
    <row r="3014" spans="1:14" ht="15.75" x14ac:dyDescent="0.5">
      <c r="A3014" s="7"/>
      <c r="B3014" s="26"/>
      <c r="C3014" s="26"/>
      <c r="D3014" s="12">
        <v>22257.82</v>
      </c>
      <c r="E3014" s="13" t="s">
        <v>2663</v>
      </c>
      <c r="F3014" s="27">
        <v>45175</v>
      </c>
      <c r="G3014" s="27">
        <v>44965</v>
      </c>
      <c r="H3014" s="14">
        <v>2213757.09</v>
      </c>
      <c r="I3014" s="15">
        <v>35</v>
      </c>
      <c r="J3014" s="13" t="s">
        <v>305</v>
      </c>
      <c r="K3014" s="36">
        <f>D3014*VLOOKUP(L3014,Assumptions!$B$5:$C$11,2,FALSE)</f>
        <v>763.44322599999998</v>
      </c>
      <c r="L3014" s="39" t="s">
        <v>4889</v>
      </c>
      <c r="M3014" s="46">
        <f>DATE(YEAR(F3014),MONTH(F3014),1)</f>
        <v>45170</v>
      </c>
      <c r="N3014" s="47" t="str">
        <f>IF(B3014="",N3013,B3014)</f>
        <v>Evergreen Global Inc</v>
      </c>
    </row>
    <row r="3015" spans="1:14" ht="15.75" x14ac:dyDescent="0.5">
      <c r="A3015" s="7"/>
      <c r="B3015" s="26"/>
      <c r="C3015" s="26"/>
      <c r="D3015" s="12">
        <v>34715.69</v>
      </c>
      <c r="E3015" s="13" t="s">
        <v>2662</v>
      </c>
      <c r="F3015" s="27">
        <v>45175</v>
      </c>
      <c r="G3015" s="27">
        <v>44965</v>
      </c>
      <c r="H3015" s="14">
        <v>1583231.92</v>
      </c>
      <c r="I3015" s="15">
        <v>1</v>
      </c>
      <c r="J3015" s="13" t="s">
        <v>304</v>
      </c>
      <c r="K3015" s="36">
        <f>D3015*VLOOKUP(L3015,Assumptions!$B$5:$C$11,2,FALSE)</f>
        <v>1190.748167</v>
      </c>
      <c r="L3015" s="39" t="s">
        <v>4889</v>
      </c>
      <c r="M3015" s="46">
        <f>DATE(YEAR(F3015),MONTH(F3015),1)</f>
        <v>45170</v>
      </c>
      <c r="N3015" s="47" t="str">
        <f>IF(B3015="",N3014,B3015)</f>
        <v>Evergreen Global Inc</v>
      </c>
    </row>
    <row r="3016" spans="1:14" ht="15.75" x14ac:dyDescent="0.5">
      <c r="A3016" s="7"/>
      <c r="B3016" s="26"/>
      <c r="C3016" s="26"/>
      <c r="D3016" s="12">
        <v>13515.57</v>
      </c>
      <c r="E3016" s="13" t="s">
        <v>2672</v>
      </c>
      <c r="F3016" s="27">
        <v>45133</v>
      </c>
      <c r="G3016" s="27">
        <v>44966</v>
      </c>
      <c r="H3016" s="14">
        <v>1527521.61</v>
      </c>
      <c r="I3016" s="15">
        <v>3</v>
      </c>
      <c r="J3016" s="13" t="s">
        <v>300</v>
      </c>
      <c r="K3016" s="36">
        <f>D3016*VLOOKUP(L3016,Assumptions!$B$5:$C$11,2,FALSE)</f>
        <v>463.58405099999993</v>
      </c>
      <c r="L3016" s="39" t="s">
        <v>4889</v>
      </c>
      <c r="M3016" s="46">
        <f>DATE(YEAR(F3016),MONTH(F3016),1)</f>
        <v>45108</v>
      </c>
      <c r="N3016" s="47" t="str">
        <f>IF(B3016="",N3015,B3016)</f>
        <v>Evergreen Global Inc</v>
      </c>
    </row>
    <row r="3017" spans="1:14" ht="15.75" x14ac:dyDescent="0.5">
      <c r="A3017" s="7"/>
      <c r="B3017" s="26"/>
      <c r="C3017" s="26"/>
      <c r="D3017" s="12">
        <v>19495.63</v>
      </c>
      <c r="E3017" s="13" t="s">
        <v>2672</v>
      </c>
      <c r="F3017" s="27">
        <v>45128</v>
      </c>
      <c r="G3017" s="27">
        <v>44967</v>
      </c>
      <c r="H3017" s="14">
        <v>1894213.44</v>
      </c>
      <c r="I3017" s="15">
        <v>3</v>
      </c>
      <c r="J3017" s="13" t="s">
        <v>300</v>
      </c>
      <c r="K3017" s="36">
        <f>D3017*VLOOKUP(L3017,Assumptions!$B$5:$C$11,2,FALSE)</f>
        <v>668.700109</v>
      </c>
      <c r="L3017" s="39" t="s">
        <v>4889</v>
      </c>
      <c r="M3017" s="46">
        <f>DATE(YEAR(F3017),MONTH(F3017),1)</f>
        <v>45108</v>
      </c>
      <c r="N3017" s="47" t="str">
        <f>IF(B3017="",N3016,B3017)</f>
        <v>Evergreen Global Inc</v>
      </c>
    </row>
    <row r="3018" spans="1:14" ht="15.75" x14ac:dyDescent="0.5">
      <c r="A3018" s="7"/>
      <c r="B3018" s="26"/>
      <c r="C3018" s="26"/>
      <c r="D3018" s="12">
        <v>18902.41</v>
      </c>
      <c r="E3018" s="13" t="s">
        <v>2672</v>
      </c>
      <c r="F3018" s="27">
        <v>45124</v>
      </c>
      <c r="G3018" s="27">
        <v>44967</v>
      </c>
      <c r="H3018" s="14">
        <v>1952110.1</v>
      </c>
      <c r="I3018" s="15">
        <v>3</v>
      </c>
      <c r="J3018" s="13" t="s">
        <v>300</v>
      </c>
      <c r="K3018" s="36">
        <f>D3018*VLOOKUP(L3018,Assumptions!$B$5:$C$11,2,FALSE)</f>
        <v>648.35266299999989</v>
      </c>
      <c r="L3018" s="39" t="s">
        <v>4889</v>
      </c>
      <c r="M3018" s="46">
        <f>DATE(YEAR(F3018),MONTH(F3018),1)</f>
        <v>45108</v>
      </c>
      <c r="N3018" s="47" t="str">
        <f>IF(B3018="",N3017,B3018)</f>
        <v>Evergreen Global Inc</v>
      </c>
    </row>
    <row r="3019" spans="1:14" ht="15.75" x14ac:dyDescent="0.5">
      <c r="A3019" s="7"/>
      <c r="B3019" s="26"/>
      <c r="C3019" s="26"/>
      <c r="D3019" s="12">
        <v>21695.99</v>
      </c>
      <c r="E3019" s="13" t="s">
        <v>2674</v>
      </c>
      <c r="F3019" s="27">
        <v>45160</v>
      </c>
      <c r="G3019" s="27">
        <v>44974</v>
      </c>
      <c r="H3019" s="14">
        <v>1441622.58</v>
      </c>
      <c r="I3019" s="15">
        <v>3</v>
      </c>
      <c r="J3019" s="13" t="s">
        <v>327</v>
      </c>
      <c r="K3019" s="36">
        <f>D3019*VLOOKUP(L3019,Assumptions!$B$5:$C$11,2,FALSE)</f>
        <v>744.17245700000001</v>
      </c>
      <c r="L3019" s="39" t="s">
        <v>4889</v>
      </c>
      <c r="M3019" s="46">
        <f>DATE(YEAR(F3019),MONTH(F3019),1)</f>
        <v>45139</v>
      </c>
      <c r="N3019" s="47" t="str">
        <f>IF(B3019="",N3018,B3019)</f>
        <v>Evergreen Global Inc</v>
      </c>
    </row>
    <row r="3020" spans="1:14" ht="15.75" x14ac:dyDescent="0.5">
      <c r="A3020" s="7"/>
      <c r="B3020" s="26"/>
      <c r="C3020" s="26"/>
      <c r="D3020" s="12">
        <v>15425.76</v>
      </c>
      <c r="E3020" s="13" t="s">
        <v>2649</v>
      </c>
      <c r="F3020" s="27">
        <v>45160</v>
      </c>
      <c r="G3020" s="27">
        <v>44974</v>
      </c>
      <c r="H3020" s="14">
        <v>2024546.26</v>
      </c>
      <c r="I3020" s="15">
        <v>22</v>
      </c>
      <c r="J3020" s="13" t="s">
        <v>305</v>
      </c>
      <c r="K3020" s="36">
        <f>D3020*VLOOKUP(L3020,Assumptions!$B$5:$C$11,2,FALSE)</f>
        <v>529.103568</v>
      </c>
      <c r="L3020" s="39" t="s">
        <v>4889</v>
      </c>
      <c r="M3020" s="46">
        <f>DATE(YEAR(F3020),MONTH(F3020),1)</f>
        <v>45139</v>
      </c>
      <c r="N3020" s="47" t="str">
        <f>IF(B3020="",N3019,B3020)</f>
        <v>Evergreen Global Inc</v>
      </c>
    </row>
    <row r="3021" spans="1:14" ht="15.75" x14ac:dyDescent="0.5">
      <c r="A3021" s="7"/>
      <c r="B3021" s="26"/>
      <c r="C3021" s="26"/>
      <c r="D3021" s="12">
        <v>22145.67</v>
      </c>
      <c r="E3021" s="13" t="s">
        <v>2653</v>
      </c>
      <c r="F3021" s="27">
        <v>45160</v>
      </c>
      <c r="G3021" s="27">
        <v>44974</v>
      </c>
      <c r="H3021" s="14">
        <v>1380459.03</v>
      </c>
      <c r="I3021" s="15">
        <v>1</v>
      </c>
      <c r="J3021" s="13" t="s">
        <v>311</v>
      </c>
      <c r="K3021" s="36">
        <f>D3021*VLOOKUP(L3021,Assumptions!$B$5:$C$11,2,FALSE)</f>
        <v>759.59648099999993</v>
      </c>
      <c r="L3021" s="39" t="s">
        <v>4889</v>
      </c>
      <c r="M3021" s="46">
        <f>DATE(YEAR(F3021),MONTH(F3021),1)</f>
        <v>45139</v>
      </c>
      <c r="N3021" s="47" t="str">
        <f>IF(B3021="",N3020,B3021)</f>
        <v>Evergreen Global Inc</v>
      </c>
    </row>
    <row r="3022" spans="1:14" ht="15.75" x14ac:dyDescent="0.5">
      <c r="A3022" s="7"/>
      <c r="B3022" s="26"/>
      <c r="C3022" s="26"/>
      <c r="D3022" s="12">
        <v>23973.06</v>
      </c>
      <c r="E3022" s="13" t="s">
        <v>2654</v>
      </c>
      <c r="F3022" s="27">
        <v>45160</v>
      </c>
      <c r="G3022" s="27">
        <v>44974</v>
      </c>
      <c r="H3022" s="14">
        <v>1730489.96</v>
      </c>
      <c r="I3022" s="15">
        <v>1</v>
      </c>
      <c r="J3022" s="13" t="s">
        <v>309</v>
      </c>
      <c r="K3022" s="36">
        <f>D3022*VLOOKUP(L3022,Assumptions!$B$5:$C$11,2,FALSE)</f>
        <v>822.27595799999995</v>
      </c>
      <c r="L3022" s="39" t="s">
        <v>4889</v>
      </c>
      <c r="M3022" s="46">
        <f>DATE(YEAR(F3022),MONTH(F3022),1)</f>
        <v>45139</v>
      </c>
      <c r="N3022" s="47" t="str">
        <f>IF(B3022="",N3021,B3022)</f>
        <v>Evergreen Global Inc</v>
      </c>
    </row>
    <row r="3023" spans="1:14" ht="15.75" x14ac:dyDescent="0.5">
      <c r="A3023" s="7"/>
      <c r="B3023" s="26"/>
      <c r="C3023" s="26"/>
      <c r="D3023" s="12">
        <v>16999.98</v>
      </c>
      <c r="E3023" s="13" t="s">
        <v>2652</v>
      </c>
      <c r="F3023" s="27">
        <v>45160</v>
      </c>
      <c r="G3023" s="27">
        <v>44974</v>
      </c>
      <c r="H3023" s="14">
        <v>1692325.58</v>
      </c>
      <c r="I3023" s="15">
        <v>1</v>
      </c>
      <c r="J3023" s="13" t="s">
        <v>310</v>
      </c>
      <c r="K3023" s="36">
        <f>D3023*VLOOKUP(L3023,Assumptions!$B$5:$C$11,2,FALSE)</f>
        <v>583.09931399999994</v>
      </c>
      <c r="L3023" s="39" t="s">
        <v>4889</v>
      </c>
      <c r="M3023" s="46">
        <f>DATE(YEAR(F3023),MONTH(F3023),1)</f>
        <v>45139</v>
      </c>
      <c r="N3023" s="47" t="str">
        <f>IF(B3023="",N3022,B3023)</f>
        <v>Evergreen Global Inc</v>
      </c>
    </row>
    <row r="3024" spans="1:14" ht="15.75" x14ac:dyDescent="0.5">
      <c r="A3024" s="7"/>
      <c r="B3024" s="26"/>
      <c r="C3024" s="26"/>
      <c r="D3024" s="12">
        <v>23265.5</v>
      </c>
      <c r="E3024" s="13" t="s">
        <v>2655</v>
      </c>
      <c r="F3024" s="27">
        <v>45160</v>
      </c>
      <c r="G3024" s="27">
        <v>44974</v>
      </c>
      <c r="H3024" s="14">
        <v>1651908.65</v>
      </c>
      <c r="I3024" s="15">
        <v>1</v>
      </c>
      <c r="J3024" s="13" t="s">
        <v>318</v>
      </c>
      <c r="K3024" s="36">
        <f>D3024*VLOOKUP(L3024,Assumptions!$B$5:$C$11,2,FALSE)</f>
        <v>798.00664999999992</v>
      </c>
      <c r="L3024" s="39" t="s">
        <v>4889</v>
      </c>
      <c r="M3024" s="46">
        <f>DATE(YEAR(F3024),MONTH(F3024),1)</f>
        <v>45139</v>
      </c>
      <c r="N3024" s="47" t="str">
        <f>IF(B3024="",N3023,B3024)</f>
        <v>Evergreen Global Inc</v>
      </c>
    </row>
    <row r="3025" spans="1:14" ht="15.75" x14ac:dyDescent="0.5">
      <c r="A3025" s="7"/>
      <c r="B3025" s="26"/>
      <c r="C3025" s="26"/>
      <c r="D3025" s="12">
        <v>4667.8999999999996</v>
      </c>
      <c r="E3025" s="13" t="s">
        <v>2675</v>
      </c>
      <c r="F3025" s="27">
        <v>45064</v>
      </c>
      <c r="G3025" s="27">
        <v>45022</v>
      </c>
      <c r="H3025" s="14">
        <v>2151373.96</v>
      </c>
      <c r="I3025" s="15">
        <v>4</v>
      </c>
      <c r="J3025" s="13" t="s">
        <v>340</v>
      </c>
      <c r="K3025" s="36">
        <f>D3025*VLOOKUP(L3025,Assumptions!$B$5:$C$11,2,FALSE)</f>
        <v>160.10896999999997</v>
      </c>
      <c r="L3025" s="39" t="s">
        <v>4889</v>
      </c>
      <c r="M3025" s="46">
        <f>DATE(YEAR(F3025),MONTH(F3025),1)</f>
        <v>45047</v>
      </c>
      <c r="N3025" s="47" t="str">
        <f>IF(B3025="",N3024,B3025)</f>
        <v>Evergreen Global Inc</v>
      </c>
    </row>
    <row r="3026" spans="1:14" ht="15.75" x14ac:dyDescent="0.5">
      <c r="A3026" s="7"/>
      <c r="B3026" s="26"/>
      <c r="C3026" s="26"/>
      <c r="D3026" s="12">
        <v>5931.74</v>
      </c>
      <c r="E3026" s="13" t="s">
        <v>2676</v>
      </c>
      <c r="F3026" s="27">
        <v>45064</v>
      </c>
      <c r="G3026" s="27">
        <v>45022</v>
      </c>
      <c r="H3026" s="14">
        <v>1807536.3</v>
      </c>
      <c r="I3026" s="15">
        <v>56</v>
      </c>
      <c r="J3026" s="13" t="s">
        <v>322</v>
      </c>
      <c r="K3026" s="36">
        <f>D3026*VLOOKUP(L3026,Assumptions!$B$5:$C$11,2,FALSE)</f>
        <v>203.45868199999998</v>
      </c>
      <c r="L3026" s="39" t="s">
        <v>4889</v>
      </c>
      <c r="M3026" s="46">
        <f>DATE(YEAR(F3026),MONTH(F3026),1)</f>
        <v>45047</v>
      </c>
      <c r="N3026" s="47" t="str">
        <f>IF(B3026="",N3025,B3026)</f>
        <v>Evergreen Global Inc</v>
      </c>
    </row>
    <row r="3027" spans="1:14" ht="15.75" x14ac:dyDescent="0.5">
      <c r="A3027" s="7"/>
      <c r="B3027" s="26"/>
      <c r="C3027" s="26"/>
      <c r="D3027" s="12">
        <v>7049.45</v>
      </c>
      <c r="E3027" s="13" t="s">
        <v>2675</v>
      </c>
      <c r="F3027" s="27">
        <v>45069</v>
      </c>
      <c r="G3027" s="27">
        <v>45022</v>
      </c>
      <c r="H3027" s="14">
        <v>2028303.22</v>
      </c>
      <c r="I3027" s="15">
        <v>6</v>
      </c>
      <c r="J3027" s="13" t="s">
        <v>340</v>
      </c>
      <c r="K3027" s="36">
        <f>D3027*VLOOKUP(L3027,Assumptions!$B$5:$C$11,2,FALSE)</f>
        <v>241.79613499999996</v>
      </c>
      <c r="L3027" s="39" t="s">
        <v>4889</v>
      </c>
      <c r="M3027" s="46">
        <f>DATE(YEAR(F3027),MONTH(F3027),1)</f>
        <v>45047</v>
      </c>
      <c r="N3027" s="47" t="str">
        <f>IF(B3027="",N3026,B3027)</f>
        <v>Evergreen Global Inc</v>
      </c>
    </row>
    <row r="3028" spans="1:14" ht="15.75" x14ac:dyDescent="0.5">
      <c r="A3028" s="7"/>
      <c r="B3028" s="26"/>
      <c r="C3028" s="26"/>
      <c r="D3028" s="12">
        <v>26125.18</v>
      </c>
      <c r="E3028" s="13" t="s">
        <v>2677</v>
      </c>
      <c r="F3028" s="27">
        <v>45231</v>
      </c>
      <c r="G3028" s="27">
        <v>45089</v>
      </c>
      <c r="H3028" s="14">
        <v>2344937.36</v>
      </c>
      <c r="I3028" s="15">
        <v>1</v>
      </c>
      <c r="J3028" s="13" t="s">
        <v>301</v>
      </c>
      <c r="K3028" s="36">
        <f>D3028*VLOOKUP(L3028,Assumptions!$B$5:$C$11,2,FALSE)</f>
        <v>896.09367399999996</v>
      </c>
      <c r="L3028" s="39" t="s">
        <v>4889</v>
      </c>
      <c r="M3028" s="46">
        <f>DATE(YEAR(F3028),MONTH(F3028),1)</f>
        <v>45231</v>
      </c>
      <c r="N3028" s="47" t="str">
        <f>IF(B3028="",N3027,B3028)</f>
        <v>Evergreen Global Inc</v>
      </c>
    </row>
    <row r="3029" spans="1:14" ht="15.75" x14ac:dyDescent="0.5">
      <c r="A3029" s="7"/>
      <c r="B3029" s="26"/>
      <c r="C3029" s="26"/>
      <c r="D3029" s="12">
        <v>737.28</v>
      </c>
      <c r="E3029" s="13" t="s">
        <v>2666</v>
      </c>
      <c r="F3029" s="27">
        <v>45182</v>
      </c>
      <c r="G3029" s="27">
        <v>45182</v>
      </c>
      <c r="H3029" s="14">
        <v>2185467.94</v>
      </c>
      <c r="I3029" s="15">
        <v>2</v>
      </c>
      <c r="J3029" s="13" t="s">
        <v>307</v>
      </c>
      <c r="K3029" s="36">
        <f>D3029*VLOOKUP(L3029,Assumptions!$B$5:$C$11,2,FALSE)</f>
        <v>25.288703999999996</v>
      </c>
      <c r="L3029" s="39" t="s">
        <v>4889</v>
      </c>
      <c r="M3029" s="46">
        <f>DATE(YEAR(F3029),MONTH(F3029),1)</f>
        <v>45170</v>
      </c>
      <c r="N3029" s="47" t="str">
        <f>IF(B3029="",N3028,B3029)</f>
        <v>Evergreen Global Inc</v>
      </c>
    </row>
    <row r="3030" spans="1:14" ht="15.75" x14ac:dyDescent="0.5">
      <c r="A3030" s="7"/>
      <c r="B3030" s="26"/>
      <c r="C3030" s="26"/>
      <c r="D3030" s="12">
        <v>7937.54</v>
      </c>
      <c r="E3030" s="13" t="s">
        <v>2678</v>
      </c>
      <c r="F3030" s="27">
        <v>45203</v>
      </c>
      <c r="G3030" s="27">
        <v>45182</v>
      </c>
      <c r="H3030" s="14">
        <v>2100969.83</v>
      </c>
      <c r="I3030" s="15">
        <v>6</v>
      </c>
      <c r="J3030" s="13" t="s">
        <v>340</v>
      </c>
      <c r="K3030" s="36">
        <f>D3030*VLOOKUP(L3030,Assumptions!$B$5:$C$11,2,FALSE)</f>
        <v>272.25762199999997</v>
      </c>
      <c r="L3030" s="39" t="s">
        <v>4889</v>
      </c>
      <c r="M3030" s="46">
        <f>DATE(YEAR(F3030),MONTH(F3030),1)</f>
        <v>45200</v>
      </c>
      <c r="N3030" s="47" t="str">
        <f>IF(B3030="",N3029,B3030)</f>
        <v>Evergreen Global Inc</v>
      </c>
    </row>
    <row r="3031" spans="1:14" ht="15.75" x14ac:dyDescent="0.5">
      <c r="A3031" s="7"/>
      <c r="B3031" s="26"/>
      <c r="C3031" s="26"/>
      <c r="D3031" s="12">
        <v>8192.34</v>
      </c>
      <c r="E3031" s="13" t="s">
        <v>2679</v>
      </c>
      <c r="F3031" s="27">
        <v>45203</v>
      </c>
      <c r="G3031" s="27">
        <v>45182</v>
      </c>
      <c r="H3031" s="14">
        <v>1864678.15</v>
      </c>
      <c r="I3031" s="15">
        <v>93</v>
      </c>
      <c r="J3031" s="13" t="s">
        <v>322</v>
      </c>
      <c r="K3031" s="36">
        <f>D3031*VLOOKUP(L3031,Assumptions!$B$5:$C$11,2,FALSE)</f>
        <v>280.99726199999998</v>
      </c>
      <c r="L3031" s="39" t="s">
        <v>4889</v>
      </c>
      <c r="M3031" s="46">
        <f>DATE(YEAR(F3031),MONTH(F3031),1)</f>
        <v>45200</v>
      </c>
      <c r="N3031" s="47" t="str">
        <f>IF(B3031="",N3030,B3031)</f>
        <v>Evergreen Global Inc</v>
      </c>
    </row>
    <row r="3032" spans="1:14" ht="15.75" x14ac:dyDescent="0.5">
      <c r="A3032" s="7"/>
      <c r="B3032" s="26"/>
      <c r="C3032" s="26"/>
      <c r="D3032" s="12">
        <v>5108.72</v>
      </c>
      <c r="E3032" s="13" t="s">
        <v>2678</v>
      </c>
      <c r="F3032" s="27">
        <v>45219</v>
      </c>
      <c r="G3032" s="27">
        <v>45194</v>
      </c>
      <c r="H3032" s="14">
        <v>1916023.3</v>
      </c>
      <c r="I3032" s="15">
        <v>4</v>
      </c>
      <c r="J3032" s="13" t="s">
        <v>340</v>
      </c>
      <c r="K3032" s="36">
        <f>D3032*VLOOKUP(L3032,Assumptions!$B$5:$C$11,2,FALSE)</f>
        <v>175.229096</v>
      </c>
      <c r="L3032" s="39" t="s">
        <v>4889</v>
      </c>
      <c r="M3032" s="46">
        <f>DATE(YEAR(F3032),MONTH(F3032),1)</f>
        <v>45200</v>
      </c>
      <c r="N3032" s="47" t="str">
        <f>IF(B3032="",N3031,B3032)</f>
        <v>Evergreen Global Inc</v>
      </c>
    </row>
    <row r="3033" spans="1:14" ht="15.75" x14ac:dyDescent="0.5">
      <c r="A3033" s="7"/>
      <c r="B3033" s="26"/>
      <c r="C3033" s="26"/>
      <c r="D3033" s="12">
        <v>9550.61</v>
      </c>
      <c r="E3033" s="13" t="s">
        <v>2680</v>
      </c>
      <c r="F3033" s="27">
        <v>45246</v>
      </c>
      <c r="G3033" s="27">
        <v>45197</v>
      </c>
      <c r="H3033" s="14">
        <v>1976218.53</v>
      </c>
      <c r="I3033" s="15">
        <v>2</v>
      </c>
      <c r="J3033" s="13" t="s">
        <v>300</v>
      </c>
      <c r="K3033" s="36">
        <f>D3033*VLOOKUP(L3033,Assumptions!$B$5:$C$11,2,FALSE)</f>
        <v>327.58592299999998</v>
      </c>
      <c r="L3033" s="39" t="s">
        <v>4889</v>
      </c>
      <c r="M3033" s="46">
        <f>DATE(YEAR(F3033),MONTH(F3033),1)</f>
        <v>45231</v>
      </c>
      <c r="N3033" s="47" t="str">
        <f>IF(B3033="",N3032,B3033)</f>
        <v>Evergreen Global Inc</v>
      </c>
    </row>
    <row r="3034" spans="1:14" ht="15.75" x14ac:dyDescent="0.5">
      <c r="A3034" s="7"/>
      <c r="B3034" s="26"/>
      <c r="C3034" s="26"/>
      <c r="D3034" s="12">
        <v>10289.870000000001</v>
      </c>
      <c r="E3034" s="13" t="s">
        <v>2681</v>
      </c>
      <c r="F3034" s="27">
        <v>45246</v>
      </c>
      <c r="G3034" s="27">
        <v>45197</v>
      </c>
      <c r="H3034" s="14">
        <v>2256115.31</v>
      </c>
      <c r="I3034" s="15">
        <v>41</v>
      </c>
      <c r="J3034" s="13" t="s">
        <v>328</v>
      </c>
      <c r="K3034" s="36">
        <f>D3034*VLOOKUP(L3034,Assumptions!$B$5:$C$11,2,FALSE)</f>
        <v>352.94254100000001</v>
      </c>
      <c r="L3034" s="39" t="s">
        <v>4889</v>
      </c>
      <c r="M3034" s="46">
        <f>DATE(YEAR(F3034),MONTH(F3034),1)</f>
        <v>45231</v>
      </c>
      <c r="N3034" s="47" t="str">
        <f>IF(B3034="",N3033,B3034)</f>
        <v>Evergreen Global Inc</v>
      </c>
    </row>
    <row r="3035" spans="1:14" ht="15.75" x14ac:dyDescent="0.5">
      <c r="A3035" s="7"/>
      <c r="B3035" s="26"/>
      <c r="C3035" s="26"/>
      <c r="D3035" s="12">
        <v>8502.2099999999991</v>
      </c>
      <c r="E3035" s="13" t="s">
        <v>2682</v>
      </c>
      <c r="F3035" s="27">
        <v>45359</v>
      </c>
      <c r="G3035" s="27">
        <v>45211</v>
      </c>
      <c r="H3035" s="14">
        <v>1792362.79</v>
      </c>
      <c r="I3035" s="15">
        <v>92</v>
      </c>
      <c r="J3035" s="13" t="s">
        <v>305</v>
      </c>
      <c r="K3035" s="36">
        <f>D3035*VLOOKUP(L3035,Assumptions!$B$5:$C$11,2,FALSE)</f>
        <v>291.62580299999996</v>
      </c>
      <c r="L3035" s="39" t="s">
        <v>4889</v>
      </c>
      <c r="M3035" s="46">
        <f>DATE(YEAR(F3035),MONTH(F3035),1)</f>
        <v>45352</v>
      </c>
      <c r="N3035" s="47" t="str">
        <f>IF(B3035="",N3034,B3035)</f>
        <v>Evergreen Global Inc</v>
      </c>
    </row>
    <row r="3036" spans="1:14" ht="15.75" x14ac:dyDescent="0.5">
      <c r="A3036" s="7"/>
      <c r="B3036" s="26"/>
      <c r="C3036" s="26"/>
      <c r="D3036" s="12">
        <v>10938.53</v>
      </c>
      <c r="E3036" s="13" t="s">
        <v>2683</v>
      </c>
      <c r="F3036" s="27">
        <v>45359</v>
      </c>
      <c r="G3036" s="27">
        <v>45211</v>
      </c>
      <c r="H3036" s="14">
        <v>1667150.09</v>
      </c>
      <c r="I3036" s="15">
        <v>1</v>
      </c>
      <c r="J3036" s="13" t="s">
        <v>304</v>
      </c>
      <c r="K3036" s="36">
        <f>D3036*VLOOKUP(L3036,Assumptions!$B$5:$C$11,2,FALSE)</f>
        <v>375.19157899999999</v>
      </c>
      <c r="L3036" s="39" t="s">
        <v>4889</v>
      </c>
      <c r="M3036" s="46">
        <f>DATE(YEAR(F3036),MONTH(F3036),1)</f>
        <v>45352</v>
      </c>
      <c r="N3036" s="47" t="str">
        <f>IF(B3036="",N3035,B3036)</f>
        <v>Evergreen Global Inc</v>
      </c>
    </row>
    <row r="3037" spans="1:14" ht="15.75" x14ac:dyDescent="0.5">
      <c r="A3037" s="7"/>
      <c r="B3037" s="26"/>
      <c r="C3037" s="26"/>
      <c r="D3037" s="12">
        <v>8446.86</v>
      </c>
      <c r="E3037" s="13" t="s">
        <v>2684</v>
      </c>
      <c r="F3037" s="27">
        <v>45359</v>
      </c>
      <c r="G3037" s="27">
        <v>45211</v>
      </c>
      <c r="H3037" s="14">
        <v>1698101.66</v>
      </c>
      <c r="I3037" s="15">
        <v>2</v>
      </c>
      <c r="J3037" s="13" t="s">
        <v>307</v>
      </c>
      <c r="K3037" s="36">
        <f>D3037*VLOOKUP(L3037,Assumptions!$B$5:$C$11,2,FALSE)</f>
        <v>289.72729800000002</v>
      </c>
      <c r="L3037" s="39" t="s">
        <v>4889</v>
      </c>
      <c r="M3037" s="46">
        <f>DATE(YEAR(F3037),MONTH(F3037),1)</f>
        <v>45352</v>
      </c>
      <c r="N3037" s="47" t="str">
        <f>IF(B3037="",N3036,B3037)</f>
        <v>Evergreen Global Inc</v>
      </c>
    </row>
    <row r="3038" spans="1:14" ht="15.75" x14ac:dyDescent="0.5">
      <c r="A3038" s="7"/>
      <c r="B3038" s="26"/>
      <c r="C3038" s="26"/>
      <c r="D3038" s="12">
        <v>9409.08</v>
      </c>
      <c r="E3038" s="13" t="s">
        <v>2685</v>
      </c>
      <c r="F3038" s="27">
        <v>45359</v>
      </c>
      <c r="G3038" s="27">
        <v>45211</v>
      </c>
      <c r="H3038" s="14">
        <v>2266678.92</v>
      </c>
      <c r="I3038" s="15">
        <v>2</v>
      </c>
      <c r="J3038" s="13" t="s">
        <v>358</v>
      </c>
      <c r="K3038" s="36">
        <f>D3038*VLOOKUP(L3038,Assumptions!$B$5:$C$11,2,FALSE)</f>
        <v>322.73144399999995</v>
      </c>
      <c r="L3038" s="39" t="s">
        <v>4889</v>
      </c>
      <c r="M3038" s="46">
        <f>DATE(YEAR(F3038),MONTH(F3038),1)</f>
        <v>45352</v>
      </c>
      <c r="N3038" s="47" t="str">
        <f>IF(B3038="",N3037,B3038)</f>
        <v>Evergreen Global Inc</v>
      </c>
    </row>
    <row r="3039" spans="1:14" ht="15.75" x14ac:dyDescent="0.5">
      <c r="A3039" s="7"/>
      <c r="B3039" s="26"/>
      <c r="C3039" s="26"/>
      <c r="D3039" s="12">
        <v>10710.32</v>
      </c>
      <c r="E3039" s="13" t="s">
        <v>2686</v>
      </c>
      <c r="F3039" s="27">
        <v>45359</v>
      </c>
      <c r="G3039" s="27">
        <v>45211</v>
      </c>
      <c r="H3039" s="14">
        <v>2272457.2200000002</v>
      </c>
      <c r="I3039" s="15">
        <v>88</v>
      </c>
      <c r="J3039" s="13" t="s">
        <v>322</v>
      </c>
      <c r="K3039" s="36">
        <f>D3039*VLOOKUP(L3039,Assumptions!$B$5:$C$11,2,FALSE)</f>
        <v>367.36397599999998</v>
      </c>
      <c r="L3039" s="39" t="s">
        <v>4889</v>
      </c>
      <c r="M3039" s="46">
        <f>DATE(YEAR(F3039),MONTH(F3039),1)</f>
        <v>45352</v>
      </c>
      <c r="N3039" s="47" t="str">
        <f>IF(B3039="",N3038,B3039)</f>
        <v>Evergreen Global Inc</v>
      </c>
    </row>
    <row r="3040" spans="1:14" ht="15.75" x14ac:dyDescent="0.5">
      <c r="A3040" s="7"/>
      <c r="B3040" s="26"/>
      <c r="C3040" s="26"/>
      <c r="D3040" s="12">
        <v>69929.279999999999</v>
      </c>
      <c r="E3040" s="13" t="s">
        <v>2687</v>
      </c>
      <c r="F3040" s="27">
        <v>45491</v>
      </c>
      <c r="G3040" s="27">
        <v>45212</v>
      </c>
      <c r="H3040" s="14">
        <v>2111898.85</v>
      </c>
      <c r="I3040" s="15">
        <v>398</v>
      </c>
      <c r="J3040" s="13" t="s">
        <v>322</v>
      </c>
      <c r="K3040" s="36">
        <f>D3040*VLOOKUP(L3040,Assumptions!$B$5:$C$11,2,FALSE)</f>
        <v>2398.5743039999998</v>
      </c>
      <c r="L3040" s="39" t="s">
        <v>4889</v>
      </c>
      <c r="M3040" s="46">
        <f>DATE(YEAR(F3040),MONTH(F3040),1)</f>
        <v>45474</v>
      </c>
      <c r="N3040" s="47" t="str">
        <f>IF(B3040="",N3039,B3040)</f>
        <v>Evergreen Global Inc</v>
      </c>
    </row>
    <row r="3041" spans="1:14" ht="15.75" x14ac:dyDescent="0.5">
      <c r="A3041" s="7"/>
      <c r="B3041" s="26"/>
      <c r="C3041" s="26"/>
      <c r="D3041" s="12">
        <v>79250.960000000006</v>
      </c>
      <c r="E3041" s="13" t="s">
        <v>2688</v>
      </c>
      <c r="F3041" s="27">
        <v>45491</v>
      </c>
      <c r="G3041" s="27">
        <v>45212</v>
      </c>
      <c r="H3041" s="14">
        <v>1799261.8</v>
      </c>
      <c r="I3041" s="15">
        <v>398</v>
      </c>
      <c r="J3041" s="13" t="s">
        <v>305</v>
      </c>
      <c r="K3041" s="36">
        <f>D3041*VLOOKUP(L3041,Assumptions!$B$5:$C$11,2,FALSE)</f>
        <v>2718.3079280000002</v>
      </c>
      <c r="L3041" s="39" t="s">
        <v>4889</v>
      </c>
      <c r="M3041" s="46">
        <f>DATE(YEAR(F3041),MONTH(F3041),1)</f>
        <v>45474</v>
      </c>
      <c r="N3041" s="47" t="str">
        <f>IF(B3041="",N3040,B3041)</f>
        <v>Evergreen Global Inc</v>
      </c>
    </row>
    <row r="3042" spans="1:14" ht="15.75" x14ac:dyDescent="0.5">
      <c r="A3042" s="7"/>
      <c r="B3042" s="26"/>
      <c r="C3042" s="26"/>
      <c r="D3042" s="12">
        <v>51597.23</v>
      </c>
      <c r="E3042" s="13" t="s">
        <v>2689</v>
      </c>
      <c r="F3042" s="27">
        <v>45491</v>
      </c>
      <c r="G3042" s="27">
        <v>45212</v>
      </c>
      <c r="H3042" s="14">
        <v>1574387.37</v>
      </c>
      <c r="I3042" s="15">
        <v>1</v>
      </c>
      <c r="J3042" s="13" t="s">
        <v>304</v>
      </c>
      <c r="K3042" s="36">
        <f>D3042*VLOOKUP(L3042,Assumptions!$B$5:$C$11,2,FALSE)</f>
        <v>1769.784989</v>
      </c>
      <c r="L3042" s="39" t="s">
        <v>4889</v>
      </c>
      <c r="M3042" s="46">
        <f>DATE(YEAR(F3042),MONTH(F3042),1)</f>
        <v>45474</v>
      </c>
      <c r="N3042" s="47" t="str">
        <f>IF(B3042="",N3041,B3042)</f>
        <v>Evergreen Global Inc</v>
      </c>
    </row>
    <row r="3043" spans="1:14" ht="15.75" x14ac:dyDescent="0.5">
      <c r="A3043" s="7"/>
      <c r="B3043" s="26"/>
      <c r="C3043" s="26"/>
      <c r="D3043" s="12">
        <v>70755.44</v>
      </c>
      <c r="E3043" s="13" t="s">
        <v>2690</v>
      </c>
      <c r="F3043" s="27">
        <v>45491</v>
      </c>
      <c r="G3043" s="27">
        <v>45212</v>
      </c>
      <c r="H3043" s="14">
        <v>2113126.71</v>
      </c>
      <c r="I3043" s="15">
        <v>6</v>
      </c>
      <c r="J3043" s="13" t="s">
        <v>330</v>
      </c>
      <c r="K3043" s="36">
        <f>D3043*VLOOKUP(L3043,Assumptions!$B$5:$C$11,2,FALSE)</f>
        <v>2426.9115919999999</v>
      </c>
      <c r="L3043" s="39" t="s">
        <v>4889</v>
      </c>
      <c r="M3043" s="46">
        <f>DATE(YEAR(F3043),MONTH(F3043),1)</f>
        <v>45474</v>
      </c>
      <c r="N3043" s="47" t="str">
        <f>IF(B3043="",N3042,B3043)</f>
        <v>Evergreen Global Inc</v>
      </c>
    </row>
    <row r="3044" spans="1:14" ht="15.75" x14ac:dyDescent="0.5">
      <c r="A3044" s="7"/>
      <c r="B3044" s="26"/>
      <c r="C3044" s="26"/>
      <c r="D3044" s="12">
        <v>67311.66</v>
      </c>
      <c r="E3044" s="13" t="s">
        <v>2691</v>
      </c>
      <c r="F3044" s="27">
        <v>45491</v>
      </c>
      <c r="G3044" s="27">
        <v>45212</v>
      </c>
      <c r="H3044" s="14">
        <v>2276148.48</v>
      </c>
      <c r="I3044" s="15">
        <v>8</v>
      </c>
      <c r="J3044" s="13" t="s">
        <v>300</v>
      </c>
      <c r="K3044" s="36">
        <f>D3044*VLOOKUP(L3044,Assumptions!$B$5:$C$11,2,FALSE)</f>
        <v>2308.7899379999999</v>
      </c>
      <c r="L3044" s="39" t="s">
        <v>4889</v>
      </c>
      <c r="M3044" s="46">
        <f>DATE(YEAR(F3044),MONTH(F3044),1)</f>
        <v>45474</v>
      </c>
      <c r="N3044" s="47" t="str">
        <f>IF(B3044="",N3043,B3044)</f>
        <v>Evergreen Global Inc</v>
      </c>
    </row>
    <row r="3045" spans="1:14" ht="15.75" x14ac:dyDescent="0.5">
      <c r="A3045" s="7"/>
      <c r="B3045" s="26"/>
      <c r="C3045" s="26"/>
      <c r="D3045" s="12">
        <v>60277.82</v>
      </c>
      <c r="E3045" s="13" t="s">
        <v>2692</v>
      </c>
      <c r="F3045" s="27">
        <v>45491</v>
      </c>
      <c r="G3045" s="27">
        <v>45212</v>
      </c>
      <c r="H3045" s="14">
        <v>1744174.28</v>
      </c>
      <c r="I3045" s="15">
        <v>1</v>
      </c>
      <c r="J3045" s="13" t="s">
        <v>312</v>
      </c>
      <c r="K3045" s="36">
        <f>D3045*VLOOKUP(L3045,Assumptions!$B$5:$C$11,2,FALSE)</f>
        <v>2067.5292259999997</v>
      </c>
      <c r="L3045" s="39" t="s">
        <v>4889</v>
      </c>
      <c r="M3045" s="46">
        <f>DATE(YEAR(F3045),MONTH(F3045),1)</f>
        <v>45474</v>
      </c>
      <c r="N3045" s="47" t="str">
        <f>IF(B3045="",N3044,B3045)</f>
        <v>Evergreen Global Inc</v>
      </c>
    </row>
    <row r="3046" spans="1:14" ht="15.75" x14ac:dyDescent="0.5">
      <c r="A3046" s="7"/>
      <c r="B3046" s="26"/>
      <c r="C3046" s="26"/>
      <c r="D3046" s="12">
        <v>72324.039999999994</v>
      </c>
      <c r="E3046" s="13" t="s">
        <v>2693</v>
      </c>
      <c r="F3046" s="27">
        <v>45491</v>
      </c>
      <c r="G3046" s="27">
        <v>45212</v>
      </c>
      <c r="H3046" s="14">
        <v>1914567.21</v>
      </c>
      <c r="I3046" s="15">
        <v>1</v>
      </c>
      <c r="J3046" s="13" t="s">
        <v>311</v>
      </c>
      <c r="K3046" s="36">
        <f>D3046*VLOOKUP(L3046,Assumptions!$B$5:$C$11,2,FALSE)</f>
        <v>2480.7145719999994</v>
      </c>
      <c r="L3046" s="39" t="s">
        <v>4889</v>
      </c>
      <c r="M3046" s="46">
        <f>DATE(YEAR(F3046),MONTH(F3046),1)</f>
        <v>45474</v>
      </c>
      <c r="N3046" s="47" t="str">
        <f>IF(B3046="",N3045,B3046)</f>
        <v>Evergreen Global Inc</v>
      </c>
    </row>
    <row r="3047" spans="1:14" ht="15.75" x14ac:dyDescent="0.5">
      <c r="A3047" s="7"/>
      <c r="B3047" s="26"/>
      <c r="C3047" s="26"/>
      <c r="D3047" s="12">
        <v>74387.509999999995</v>
      </c>
      <c r="E3047" s="13" t="s">
        <v>2694</v>
      </c>
      <c r="F3047" s="27">
        <v>45491</v>
      </c>
      <c r="G3047" s="27">
        <v>45212</v>
      </c>
      <c r="H3047" s="14">
        <v>1572365.54</v>
      </c>
      <c r="I3047" s="15">
        <v>1</v>
      </c>
      <c r="J3047" s="13" t="s">
        <v>309</v>
      </c>
      <c r="K3047" s="36">
        <f>D3047*VLOOKUP(L3047,Assumptions!$B$5:$C$11,2,FALSE)</f>
        <v>2551.4915929999997</v>
      </c>
      <c r="L3047" s="39" t="s">
        <v>4889</v>
      </c>
      <c r="M3047" s="46">
        <f>DATE(YEAR(F3047),MONTH(F3047),1)</f>
        <v>45474</v>
      </c>
      <c r="N3047" s="47" t="str">
        <f>IF(B3047="",N3046,B3047)</f>
        <v>Evergreen Global Inc</v>
      </c>
    </row>
    <row r="3048" spans="1:14" ht="15.75" x14ac:dyDescent="0.5">
      <c r="A3048" s="7"/>
      <c r="B3048" s="26"/>
      <c r="C3048" s="26"/>
      <c r="D3048" s="12">
        <v>61474.15</v>
      </c>
      <c r="E3048" s="13" t="s">
        <v>2695</v>
      </c>
      <c r="F3048" s="27">
        <v>45491</v>
      </c>
      <c r="G3048" s="27">
        <v>45212</v>
      </c>
      <c r="H3048" s="14">
        <v>1547390.86</v>
      </c>
      <c r="I3048" s="15">
        <v>1</v>
      </c>
      <c r="J3048" s="13" t="s">
        <v>318</v>
      </c>
      <c r="K3048" s="36">
        <f>D3048*VLOOKUP(L3048,Assumptions!$B$5:$C$11,2,FALSE)</f>
        <v>2108.563345</v>
      </c>
      <c r="L3048" s="39" t="s">
        <v>4889</v>
      </c>
      <c r="M3048" s="46">
        <f>DATE(YEAR(F3048),MONTH(F3048),1)</f>
        <v>45474</v>
      </c>
      <c r="N3048" s="47" t="str">
        <f>IF(B3048="",N3047,B3048)</f>
        <v>Evergreen Global Inc</v>
      </c>
    </row>
    <row r="3049" spans="1:14" ht="15.75" x14ac:dyDescent="0.5">
      <c r="A3049" s="7"/>
      <c r="B3049" s="26"/>
      <c r="C3049" s="26"/>
      <c r="D3049" s="12">
        <v>78404.66</v>
      </c>
      <c r="E3049" s="13" t="s">
        <v>2696</v>
      </c>
      <c r="F3049" s="27">
        <v>45491</v>
      </c>
      <c r="G3049" s="27">
        <v>45212</v>
      </c>
      <c r="H3049" s="14">
        <v>2059249.72</v>
      </c>
      <c r="I3049" s="15">
        <v>1</v>
      </c>
      <c r="J3049" s="13" t="s">
        <v>310</v>
      </c>
      <c r="K3049" s="36">
        <f>D3049*VLOOKUP(L3049,Assumptions!$B$5:$C$11,2,FALSE)</f>
        <v>2689.2798379999999</v>
      </c>
      <c r="L3049" s="39" t="s">
        <v>4889</v>
      </c>
      <c r="M3049" s="46">
        <f>DATE(YEAR(F3049),MONTH(F3049),1)</f>
        <v>45474</v>
      </c>
      <c r="N3049" s="47" t="str">
        <f>IF(B3049="",N3048,B3049)</f>
        <v>Evergreen Global Inc</v>
      </c>
    </row>
    <row r="3050" spans="1:14" ht="15.75" x14ac:dyDescent="0.5">
      <c r="A3050" s="7"/>
      <c r="B3050" s="26"/>
      <c r="C3050" s="26"/>
      <c r="D3050" s="12">
        <v>75224.08</v>
      </c>
      <c r="E3050" s="13" t="s">
        <v>2697</v>
      </c>
      <c r="F3050" s="27">
        <v>45442</v>
      </c>
      <c r="G3050" s="27">
        <v>45222</v>
      </c>
      <c r="H3050" s="14">
        <v>2032292.09</v>
      </c>
      <c r="I3050" s="15">
        <v>11</v>
      </c>
      <c r="J3050" s="13" t="s">
        <v>300</v>
      </c>
      <c r="K3050" s="36">
        <f>D3050*VLOOKUP(L3050,Assumptions!$B$5:$C$11,2,FALSE)</f>
        <v>2580.1859439999998</v>
      </c>
      <c r="L3050" s="39" t="s">
        <v>4889</v>
      </c>
      <c r="M3050" s="46">
        <f>DATE(YEAR(F3050),MONTH(F3050),1)</f>
        <v>45413</v>
      </c>
      <c r="N3050" s="47" t="str">
        <f>IF(B3050="",N3049,B3050)</f>
        <v>Evergreen Global Inc</v>
      </c>
    </row>
    <row r="3051" spans="1:14" ht="15.75" x14ac:dyDescent="0.5">
      <c r="A3051" s="7"/>
      <c r="B3051" s="26"/>
      <c r="C3051" s="26"/>
      <c r="D3051" s="12">
        <v>101767.71</v>
      </c>
      <c r="E3051" s="13" t="s">
        <v>2698</v>
      </c>
      <c r="F3051" s="27">
        <v>45442</v>
      </c>
      <c r="G3051" s="27">
        <v>45222</v>
      </c>
      <c r="H3051" s="14">
        <v>2278136.67</v>
      </c>
      <c r="I3051" s="15">
        <v>9</v>
      </c>
      <c r="J3051" s="13" t="s">
        <v>330</v>
      </c>
      <c r="K3051" s="36">
        <f>D3051*VLOOKUP(L3051,Assumptions!$B$5:$C$11,2,FALSE)</f>
        <v>3490.6324529999997</v>
      </c>
      <c r="L3051" s="39" t="s">
        <v>4889</v>
      </c>
      <c r="M3051" s="46">
        <f>DATE(YEAR(F3051),MONTH(F3051),1)</f>
        <v>45413</v>
      </c>
      <c r="N3051" s="47" t="str">
        <f>IF(B3051="",N3050,B3051)</f>
        <v>Evergreen Global Inc</v>
      </c>
    </row>
    <row r="3052" spans="1:14" ht="15.75" x14ac:dyDescent="0.5">
      <c r="A3052" s="7"/>
      <c r="B3052" s="26"/>
      <c r="C3052" s="26"/>
      <c r="D3052" s="12">
        <v>102869.86</v>
      </c>
      <c r="E3052" s="13" t="s">
        <v>2699</v>
      </c>
      <c r="F3052" s="27">
        <v>45442</v>
      </c>
      <c r="G3052" s="27">
        <v>45222</v>
      </c>
      <c r="H3052" s="14">
        <v>2357251.38</v>
      </c>
      <c r="I3052" s="15">
        <v>256</v>
      </c>
      <c r="J3052" s="13" t="s">
        <v>305</v>
      </c>
      <c r="K3052" s="36">
        <f>D3052*VLOOKUP(L3052,Assumptions!$B$5:$C$11,2,FALSE)</f>
        <v>3528.4361979999999</v>
      </c>
      <c r="L3052" s="39" t="s">
        <v>4889</v>
      </c>
      <c r="M3052" s="46">
        <f>DATE(YEAR(F3052),MONTH(F3052),1)</f>
        <v>45413</v>
      </c>
      <c r="N3052" s="47" t="str">
        <f>IF(B3052="",N3051,B3052)</f>
        <v>Evergreen Global Inc</v>
      </c>
    </row>
    <row r="3053" spans="1:14" ht="15.75" x14ac:dyDescent="0.5">
      <c r="A3053" s="7"/>
      <c r="B3053" s="26"/>
      <c r="C3053" s="26"/>
      <c r="D3053" s="12">
        <v>109360.53</v>
      </c>
      <c r="E3053" s="13" t="s">
        <v>2700</v>
      </c>
      <c r="F3053" s="27">
        <v>45442</v>
      </c>
      <c r="G3053" s="27">
        <v>45222</v>
      </c>
      <c r="H3053" s="14">
        <v>2141350.1800000002</v>
      </c>
      <c r="I3053" s="15">
        <v>1</v>
      </c>
      <c r="J3053" s="13" t="s">
        <v>304</v>
      </c>
      <c r="K3053" s="36">
        <f>D3053*VLOOKUP(L3053,Assumptions!$B$5:$C$11,2,FALSE)</f>
        <v>3751.0661789999995</v>
      </c>
      <c r="L3053" s="39" t="s">
        <v>4889</v>
      </c>
      <c r="M3053" s="46">
        <f>DATE(YEAR(F3053),MONTH(F3053),1)</f>
        <v>45413</v>
      </c>
      <c r="N3053" s="47" t="str">
        <f>IF(B3053="",N3052,B3053)</f>
        <v>Evergreen Global Inc</v>
      </c>
    </row>
    <row r="3054" spans="1:14" ht="15.75" x14ac:dyDescent="0.5">
      <c r="A3054" s="7"/>
      <c r="B3054" s="26"/>
      <c r="C3054" s="26"/>
      <c r="D3054" s="12">
        <v>96481.02</v>
      </c>
      <c r="E3054" s="13" t="s">
        <v>2701</v>
      </c>
      <c r="F3054" s="27">
        <v>45442</v>
      </c>
      <c r="G3054" s="27">
        <v>45222</v>
      </c>
      <c r="H3054" s="14">
        <v>1387942.62</v>
      </c>
      <c r="I3054" s="15">
        <v>290</v>
      </c>
      <c r="J3054" s="13" t="s">
        <v>322</v>
      </c>
      <c r="K3054" s="36">
        <f>D3054*VLOOKUP(L3054,Assumptions!$B$5:$C$11,2,FALSE)</f>
        <v>3309.2989859999998</v>
      </c>
      <c r="L3054" s="39" t="s">
        <v>4889</v>
      </c>
      <c r="M3054" s="46">
        <f>DATE(YEAR(F3054),MONTH(F3054),1)</f>
        <v>45413</v>
      </c>
      <c r="N3054" s="47" t="str">
        <f>IF(B3054="",N3053,B3054)</f>
        <v>Evergreen Global Inc</v>
      </c>
    </row>
    <row r="3055" spans="1:14" ht="15.75" x14ac:dyDescent="0.5">
      <c r="A3055" s="7"/>
      <c r="B3055" s="26"/>
      <c r="C3055" s="26"/>
      <c r="D3055" s="12">
        <v>102728.62</v>
      </c>
      <c r="E3055" s="13" t="s">
        <v>2702</v>
      </c>
      <c r="F3055" s="27">
        <v>45442</v>
      </c>
      <c r="G3055" s="27">
        <v>45222</v>
      </c>
      <c r="H3055" s="14">
        <v>1917294.37</v>
      </c>
      <c r="I3055" s="15">
        <v>290</v>
      </c>
      <c r="J3055" s="13" t="s">
        <v>328</v>
      </c>
      <c r="K3055" s="36">
        <f>D3055*VLOOKUP(L3055,Assumptions!$B$5:$C$11,2,FALSE)</f>
        <v>3523.5916659999993</v>
      </c>
      <c r="L3055" s="39" t="s">
        <v>4889</v>
      </c>
      <c r="M3055" s="46">
        <f>DATE(YEAR(F3055),MONTH(F3055),1)</f>
        <v>45413</v>
      </c>
      <c r="N3055" s="47" t="str">
        <f>IF(B3055="",N3054,B3055)</f>
        <v>Evergreen Global Inc</v>
      </c>
    </row>
    <row r="3056" spans="1:14" ht="15.75" x14ac:dyDescent="0.5">
      <c r="A3056" s="7"/>
      <c r="B3056" s="26"/>
      <c r="C3056" s="26"/>
      <c r="D3056" s="12">
        <v>101080.37</v>
      </c>
      <c r="E3056" s="13" t="s">
        <v>2703</v>
      </c>
      <c r="F3056" s="27">
        <v>45442</v>
      </c>
      <c r="G3056" s="27">
        <v>45222</v>
      </c>
      <c r="H3056" s="14">
        <v>2143086.8199999998</v>
      </c>
      <c r="I3056" s="15">
        <v>290</v>
      </c>
      <c r="J3056" s="13" t="s">
        <v>336</v>
      </c>
      <c r="K3056" s="36">
        <f>D3056*VLOOKUP(L3056,Assumptions!$B$5:$C$11,2,FALSE)</f>
        <v>3467.0566909999998</v>
      </c>
      <c r="L3056" s="39" t="s">
        <v>4889</v>
      </c>
      <c r="M3056" s="46">
        <f>DATE(YEAR(F3056),MONTH(F3056),1)</f>
        <v>45413</v>
      </c>
      <c r="N3056" s="47" t="str">
        <f>IF(B3056="",N3055,B3056)</f>
        <v>Evergreen Global Inc</v>
      </c>
    </row>
    <row r="3057" spans="1:14" ht="15.75" x14ac:dyDescent="0.5">
      <c r="A3057" s="7"/>
      <c r="B3057" s="26"/>
      <c r="C3057" s="26"/>
      <c r="D3057" s="12">
        <v>80623.47</v>
      </c>
      <c r="E3057" s="13" t="s">
        <v>2704</v>
      </c>
      <c r="F3057" s="27">
        <v>45442</v>
      </c>
      <c r="G3057" s="27">
        <v>45222</v>
      </c>
      <c r="H3057" s="14">
        <v>1589386.46</v>
      </c>
      <c r="I3057" s="15">
        <v>290</v>
      </c>
      <c r="J3057" s="13" t="s">
        <v>333</v>
      </c>
      <c r="K3057" s="36">
        <f>D3057*VLOOKUP(L3057,Assumptions!$B$5:$C$11,2,FALSE)</f>
        <v>2765.3850209999996</v>
      </c>
      <c r="L3057" s="39" t="s">
        <v>4889</v>
      </c>
      <c r="M3057" s="46">
        <f>DATE(YEAR(F3057),MONTH(F3057),1)</f>
        <v>45413</v>
      </c>
      <c r="N3057" s="47" t="str">
        <f>IF(B3057="",N3056,B3057)</f>
        <v>Evergreen Global Inc</v>
      </c>
    </row>
    <row r="3058" spans="1:14" ht="15.75" x14ac:dyDescent="0.5">
      <c r="A3058" s="7"/>
      <c r="B3058" s="26"/>
      <c r="C3058" s="26"/>
      <c r="D3058" s="12">
        <v>126515.9</v>
      </c>
      <c r="E3058" s="13" t="s">
        <v>2705</v>
      </c>
      <c r="F3058" s="27">
        <v>45442</v>
      </c>
      <c r="G3058" s="27">
        <v>45222</v>
      </c>
      <c r="H3058" s="14">
        <v>2316646.1</v>
      </c>
      <c r="I3058" s="15">
        <v>200</v>
      </c>
      <c r="J3058" s="13" t="s">
        <v>301</v>
      </c>
      <c r="K3058" s="36">
        <f>D3058*VLOOKUP(L3058,Assumptions!$B$5:$C$11,2,FALSE)</f>
        <v>4339.4953699999996</v>
      </c>
      <c r="L3058" s="39" t="s">
        <v>4889</v>
      </c>
      <c r="M3058" s="46">
        <f>DATE(YEAR(F3058),MONTH(F3058),1)</f>
        <v>45413</v>
      </c>
      <c r="N3058" s="47" t="str">
        <f>IF(B3058="",N3057,B3058)</f>
        <v>Evergreen Global Inc</v>
      </c>
    </row>
    <row r="3059" spans="1:14" ht="15.75" x14ac:dyDescent="0.5">
      <c r="A3059" s="7"/>
      <c r="B3059" s="26"/>
      <c r="C3059" s="26"/>
      <c r="D3059" s="12">
        <v>123601.97</v>
      </c>
      <c r="E3059" s="13" t="s">
        <v>2706</v>
      </c>
      <c r="F3059" s="27">
        <v>45442</v>
      </c>
      <c r="G3059" s="27">
        <v>45222</v>
      </c>
      <c r="H3059" s="14">
        <v>1934496.42</v>
      </c>
      <c r="I3059" s="15">
        <v>1</v>
      </c>
      <c r="J3059" s="13" t="s">
        <v>311</v>
      </c>
      <c r="K3059" s="36">
        <f>D3059*VLOOKUP(L3059,Assumptions!$B$5:$C$11,2,FALSE)</f>
        <v>4239.5475710000001</v>
      </c>
      <c r="L3059" s="39" t="s">
        <v>4889</v>
      </c>
      <c r="M3059" s="46">
        <f>DATE(YEAR(F3059),MONTH(F3059),1)</f>
        <v>45413</v>
      </c>
      <c r="N3059" s="47" t="str">
        <f>IF(B3059="",N3058,B3059)</f>
        <v>Evergreen Global Inc</v>
      </c>
    </row>
    <row r="3060" spans="1:14" ht="15.75" x14ac:dyDescent="0.5">
      <c r="A3060" s="7"/>
      <c r="B3060" s="26"/>
      <c r="C3060" s="26"/>
      <c r="D3060" s="12">
        <v>120656.23</v>
      </c>
      <c r="E3060" s="13" t="s">
        <v>2707</v>
      </c>
      <c r="F3060" s="27">
        <v>45442</v>
      </c>
      <c r="G3060" s="27">
        <v>45222</v>
      </c>
      <c r="H3060" s="14">
        <v>2236381.3199999998</v>
      </c>
      <c r="I3060" s="15">
        <v>1</v>
      </c>
      <c r="J3060" s="13" t="s">
        <v>310</v>
      </c>
      <c r="K3060" s="36">
        <f>D3060*VLOOKUP(L3060,Assumptions!$B$5:$C$11,2,FALSE)</f>
        <v>4138.5086889999993</v>
      </c>
      <c r="L3060" s="39" t="s">
        <v>4889</v>
      </c>
      <c r="M3060" s="46">
        <f>DATE(YEAR(F3060),MONTH(F3060),1)</f>
        <v>45413</v>
      </c>
      <c r="N3060" s="47" t="str">
        <f>IF(B3060="",N3059,B3060)</f>
        <v>Evergreen Global Inc</v>
      </c>
    </row>
    <row r="3061" spans="1:14" ht="15.75" x14ac:dyDescent="0.5">
      <c r="A3061" s="7"/>
      <c r="B3061" s="26"/>
      <c r="C3061" s="26"/>
      <c r="D3061" s="12">
        <v>98633.59</v>
      </c>
      <c r="E3061" s="13" t="s">
        <v>2708</v>
      </c>
      <c r="F3061" s="27">
        <v>45442</v>
      </c>
      <c r="G3061" s="27">
        <v>45222</v>
      </c>
      <c r="H3061" s="14">
        <v>2285402.2400000002</v>
      </c>
      <c r="I3061" s="15">
        <v>1</v>
      </c>
      <c r="J3061" s="13" t="s">
        <v>318</v>
      </c>
      <c r="K3061" s="36">
        <f>D3061*VLOOKUP(L3061,Assumptions!$B$5:$C$11,2,FALSE)</f>
        <v>3383.1321369999996</v>
      </c>
      <c r="L3061" s="39" t="s">
        <v>4889</v>
      </c>
      <c r="M3061" s="46">
        <f>DATE(YEAR(F3061),MONTH(F3061),1)</f>
        <v>45413</v>
      </c>
      <c r="N3061" s="47" t="str">
        <f>IF(B3061="",N3060,B3061)</f>
        <v>Evergreen Global Inc</v>
      </c>
    </row>
    <row r="3062" spans="1:14" ht="15.75" x14ac:dyDescent="0.5">
      <c r="A3062" s="7"/>
      <c r="B3062" s="26"/>
      <c r="C3062" s="26"/>
      <c r="D3062" s="12">
        <v>74174.12</v>
      </c>
      <c r="E3062" s="13" t="s">
        <v>2709</v>
      </c>
      <c r="F3062" s="27">
        <v>45442</v>
      </c>
      <c r="G3062" s="27">
        <v>45222</v>
      </c>
      <c r="H3062" s="14">
        <v>1519635.05</v>
      </c>
      <c r="I3062" s="15">
        <v>1</v>
      </c>
      <c r="J3062" s="13" t="s">
        <v>309</v>
      </c>
      <c r="K3062" s="36">
        <f>D3062*VLOOKUP(L3062,Assumptions!$B$5:$C$11,2,FALSE)</f>
        <v>2544.1723159999997</v>
      </c>
      <c r="L3062" s="39" t="s">
        <v>4889</v>
      </c>
      <c r="M3062" s="46">
        <f>DATE(YEAR(F3062),MONTH(F3062),1)</f>
        <v>45413</v>
      </c>
      <c r="N3062" s="47" t="str">
        <f>IF(B3062="",N3061,B3062)</f>
        <v>Evergreen Global Inc</v>
      </c>
    </row>
    <row r="3063" spans="1:14" ht="15.75" x14ac:dyDescent="0.5">
      <c r="A3063" s="7"/>
      <c r="B3063" s="26"/>
      <c r="C3063" s="26"/>
      <c r="D3063" s="12">
        <v>26348.57</v>
      </c>
      <c r="E3063" s="13" t="s">
        <v>2710</v>
      </c>
      <c r="F3063" s="27">
        <v>45447</v>
      </c>
      <c r="G3063" s="27">
        <v>45223</v>
      </c>
      <c r="H3063" s="14">
        <v>2337378</v>
      </c>
      <c r="I3063" s="15">
        <v>4</v>
      </c>
      <c r="J3063" s="13" t="s">
        <v>300</v>
      </c>
      <c r="K3063" s="36">
        <f>D3063*VLOOKUP(L3063,Assumptions!$B$5:$C$11,2,FALSE)</f>
        <v>903.75595099999987</v>
      </c>
      <c r="L3063" s="39" t="s">
        <v>4889</v>
      </c>
      <c r="M3063" s="46">
        <f>DATE(YEAR(F3063),MONTH(F3063),1)</f>
        <v>45444</v>
      </c>
      <c r="N3063" s="47" t="str">
        <f>IF(B3063="",N3062,B3063)</f>
        <v>Evergreen Global Inc</v>
      </c>
    </row>
    <row r="3064" spans="1:14" ht="15.75" x14ac:dyDescent="0.5">
      <c r="A3064" s="7"/>
      <c r="B3064" s="26"/>
      <c r="C3064" s="26"/>
      <c r="D3064" s="12">
        <v>27033.65</v>
      </c>
      <c r="E3064" s="13" t="s">
        <v>2711</v>
      </c>
      <c r="F3064" s="27">
        <v>45447</v>
      </c>
      <c r="G3064" s="27">
        <v>45223</v>
      </c>
      <c r="H3064" s="14">
        <v>1664437.89</v>
      </c>
      <c r="I3064" s="15">
        <v>33</v>
      </c>
      <c r="J3064" s="13" t="s">
        <v>305</v>
      </c>
      <c r="K3064" s="36">
        <f>D3064*VLOOKUP(L3064,Assumptions!$B$5:$C$11,2,FALSE)</f>
        <v>927.25419499999998</v>
      </c>
      <c r="L3064" s="39" t="s">
        <v>4889</v>
      </c>
      <c r="M3064" s="46">
        <f>DATE(YEAR(F3064),MONTH(F3064),1)</f>
        <v>45444</v>
      </c>
      <c r="N3064" s="47" t="str">
        <f>IF(B3064="",N3063,B3064)</f>
        <v>Evergreen Global Inc</v>
      </c>
    </row>
    <row r="3065" spans="1:14" ht="15.75" x14ac:dyDescent="0.5">
      <c r="A3065" s="7"/>
      <c r="B3065" s="26"/>
      <c r="C3065" s="26"/>
      <c r="D3065" s="12">
        <v>27543.99</v>
      </c>
      <c r="E3065" s="13" t="s">
        <v>2712</v>
      </c>
      <c r="F3065" s="27">
        <v>45447</v>
      </c>
      <c r="G3065" s="27">
        <v>45223</v>
      </c>
      <c r="H3065" s="14">
        <v>1723088.56</v>
      </c>
      <c r="I3065" s="15">
        <v>1</v>
      </c>
      <c r="J3065" s="13" t="s">
        <v>304</v>
      </c>
      <c r="K3065" s="36">
        <f>D3065*VLOOKUP(L3065,Assumptions!$B$5:$C$11,2,FALSE)</f>
        <v>944.75885699999992</v>
      </c>
      <c r="L3065" s="39" t="s">
        <v>4889</v>
      </c>
      <c r="M3065" s="46">
        <f>DATE(YEAR(F3065),MONTH(F3065),1)</f>
        <v>45444</v>
      </c>
      <c r="N3065" s="47" t="str">
        <f>IF(B3065="",N3064,B3065)</f>
        <v>Evergreen Global Inc</v>
      </c>
    </row>
    <row r="3066" spans="1:14" ht="15.75" x14ac:dyDescent="0.5">
      <c r="A3066" s="7"/>
      <c r="B3066" s="26"/>
      <c r="C3066" s="26"/>
      <c r="D3066" s="12">
        <v>37812.35</v>
      </c>
      <c r="E3066" s="13" t="s">
        <v>2713</v>
      </c>
      <c r="F3066" s="27">
        <v>45447</v>
      </c>
      <c r="G3066" s="27">
        <v>45223</v>
      </c>
      <c r="H3066" s="14">
        <v>2108831.12</v>
      </c>
      <c r="I3066" s="15">
        <v>40</v>
      </c>
      <c r="J3066" s="13" t="s">
        <v>301</v>
      </c>
      <c r="K3066" s="36">
        <f>D3066*VLOOKUP(L3066,Assumptions!$B$5:$C$11,2,FALSE)</f>
        <v>1296.9636049999999</v>
      </c>
      <c r="L3066" s="39" t="s">
        <v>4889</v>
      </c>
      <c r="M3066" s="46">
        <f>DATE(YEAR(F3066),MONTH(F3066),1)</f>
        <v>45444</v>
      </c>
      <c r="N3066" s="47" t="str">
        <f>IF(B3066="",N3065,B3066)</f>
        <v>Evergreen Global Inc</v>
      </c>
    </row>
    <row r="3067" spans="1:14" ht="15.75" x14ac:dyDescent="0.5">
      <c r="A3067" s="7"/>
      <c r="B3067" s="26"/>
      <c r="C3067" s="26"/>
      <c r="D3067" s="12">
        <v>32847.919999999998</v>
      </c>
      <c r="E3067" s="13" t="s">
        <v>2714</v>
      </c>
      <c r="F3067" s="27">
        <v>45447</v>
      </c>
      <c r="G3067" s="27">
        <v>45223</v>
      </c>
      <c r="H3067" s="14">
        <v>1591328.86</v>
      </c>
      <c r="I3067" s="15">
        <v>1</v>
      </c>
      <c r="J3067" s="13" t="s">
        <v>311</v>
      </c>
      <c r="K3067" s="36">
        <f>D3067*VLOOKUP(L3067,Assumptions!$B$5:$C$11,2,FALSE)</f>
        <v>1126.6836559999999</v>
      </c>
      <c r="L3067" s="39" t="s">
        <v>4889</v>
      </c>
      <c r="M3067" s="46">
        <f>DATE(YEAR(F3067),MONTH(F3067),1)</f>
        <v>45444</v>
      </c>
      <c r="N3067" s="47" t="str">
        <f>IF(B3067="",N3066,B3067)</f>
        <v>Evergreen Global Inc</v>
      </c>
    </row>
    <row r="3068" spans="1:14" ht="15.75" x14ac:dyDescent="0.5">
      <c r="A3068" s="7"/>
      <c r="B3068" s="26"/>
      <c r="C3068" s="26"/>
      <c r="D3068" s="12">
        <v>42016.32</v>
      </c>
      <c r="E3068" s="13" t="s">
        <v>2715</v>
      </c>
      <c r="F3068" s="27">
        <v>45447</v>
      </c>
      <c r="G3068" s="27">
        <v>45223</v>
      </c>
      <c r="H3068" s="14">
        <v>1706125.96</v>
      </c>
      <c r="I3068" s="15">
        <v>1</v>
      </c>
      <c r="J3068" s="13" t="s">
        <v>318</v>
      </c>
      <c r="K3068" s="36">
        <f>D3068*VLOOKUP(L3068,Assumptions!$B$5:$C$11,2,FALSE)</f>
        <v>1441.159776</v>
      </c>
      <c r="L3068" s="39" t="s">
        <v>4889</v>
      </c>
      <c r="M3068" s="46">
        <f>DATE(YEAR(F3068),MONTH(F3068),1)</f>
        <v>45444</v>
      </c>
      <c r="N3068" s="47" t="str">
        <f>IF(B3068="",N3067,B3068)</f>
        <v>Evergreen Global Inc</v>
      </c>
    </row>
    <row r="3069" spans="1:14" ht="15.75" x14ac:dyDescent="0.5">
      <c r="A3069" s="7"/>
      <c r="B3069" s="26"/>
      <c r="C3069" s="26"/>
      <c r="D3069" s="12">
        <v>35517.64</v>
      </c>
      <c r="E3069" s="13" t="s">
        <v>2716</v>
      </c>
      <c r="F3069" s="27">
        <v>45447</v>
      </c>
      <c r="G3069" s="27">
        <v>45223</v>
      </c>
      <c r="H3069" s="14">
        <v>2181236.8199999998</v>
      </c>
      <c r="I3069" s="15">
        <v>1</v>
      </c>
      <c r="J3069" s="13" t="s">
        <v>309</v>
      </c>
      <c r="K3069" s="36">
        <f>D3069*VLOOKUP(L3069,Assumptions!$B$5:$C$11,2,FALSE)</f>
        <v>1218.255052</v>
      </c>
      <c r="L3069" s="39" t="s">
        <v>4889</v>
      </c>
      <c r="M3069" s="46">
        <f>DATE(YEAR(F3069),MONTH(F3069),1)</f>
        <v>45444</v>
      </c>
      <c r="N3069" s="47" t="str">
        <f>IF(B3069="",N3068,B3069)</f>
        <v>Evergreen Global Inc</v>
      </c>
    </row>
    <row r="3070" spans="1:14" ht="15.75" x14ac:dyDescent="0.5">
      <c r="A3070" s="7"/>
      <c r="B3070" s="26"/>
      <c r="C3070" s="26"/>
      <c r="D3070" s="12">
        <v>32300.62</v>
      </c>
      <c r="E3070" s="13" t="s">
        <v>2717</v>
      </c>
      <c r="F3070" s="27">
        <v>45447</v>
      </c>
      <c r="G3070" s="27">
        <v>45223</v>
      </c>
      <c r="H3070" s="14">
        <v>1575065.85</v>
      </c>
      <c r="I3070" s="15">
        <v>1</v>
      </c>
      <c r="J3070" s="13" t="s">
        <v>310</v>
      </c>
      <c r="K3070" s="36">
        <f>D3070*VLOOKUP(L3070,Assumptions!$B$5:$C$11,2,FALSE)</f>
        <v>1107.9112659999998</v>
      </c>
      <c r="L3070" s="39" t="s">
        <v>4889</v>
      </c>
      <c r="M3070" s="46">
        <f>DATE(YEAR(F3070),MONTH(F3070),1)</f>
        <v>45444</v>
      </c>
      <c r="N3070" s="47" t="str">
        <f>IF(B3070="",N3069,B3070)</f>
        <v>Evergreen Global Inc</v>
      </c>
    </row>
    <row r="3071" spans="1:14" ht="15.75" x14ac:dyDescent="0.5">
      <c r="A3071" s="7"/>
      <c r="B3071" s="26"/>
      <c r="C3071" s="26"/>
      <c r="D3071" s="12">
        <v>20314.060000000001</v>
      </c>
      <c r="E3071" s="13" t="s">
        <v>2710</v>
      </c>
      <c r="F3071" s="27">
        <v>45447</v>
      </c>
      <c r="G3071" s="27">
        <v>45223</v>
      </c>
      <c r="H3071" s="14">
        <v>1623110.69</v>
      </c>
      <c r="I3071" s="15">
        <v>2</v>
      </c>
      <c r="J3071" s="13" t="s">
        <v>300</v>
      </c>
      <c r="K3071" s="36">
        <f>D3071*VLOOKUP(L3071,Assumptions!$B$5:$C$11,2,FALSE)</f>
        <v>696.77225799999997</v>
      </c>
      <c r="L3071" s="39" t="s">
        <v>4889</v>
      </c>
      <c r="M3071" s="46">
        <f>DATE(YEAR(F3071),MONTH(F3071),1)</f>
        <v>45444</v>
      </c>
      <c r="N3071" s="47" t="str">
        <f>IF(B3071="",N3070,B3071)</f>
        <v>Evergreen Global Inc</v>
      </c>
    </row>
    <row r="3072" spans="1:14" ht="15.75" x14ac:dyDescent="0.5">
      <c r="A3072" s="7"/>
      <c r="B3072" s="26"/>
      <c r="C3072" s="26"/>
      <c r="D3072" s="12">
        <v>18600.93</v>
      </c>
      <c r="E3072" s="13" t="s">
        <v>2718</v>
      </c>
      <c r="F3072" s="27">
        <v>45447</v>
      </c>
      <c r="G3072" s="27">
        <v>45223</v>
      </c>
      <c r="H3072" s="14">
        <v>1765123.85</v>
      </c>
      <c r="I3072" s="15">
        <v>2</v>
      </c>
      <c r="J3072" s="13" t="s">
        <v>330</v>
      </c>
      <c r="K3072" s="36">
        <f>D3072*VLOOKUP(L3072,Assumptions!$B$5:$C$11,2,FALSE)</f>
        <v>638.01189899999997</v>
      </c>
      <c r="L3072" s="39" t="s">
        <v>4889</v>
      </c>
      <c r="M3072" s="46">
        <f>DATE(YEAR(F3072),MONTH(F3072),1)</f>
        <v>45444</v>
      </c>
      <c r="N3072" s="47" t="str">
        <f>IF(B3072="",N3071,B3072)</f>
        <v>Evergreen Global Inc</v>
      </c>
    </row>
    <row r="3073" spans="1:14" ht="15.75" x14ac:dyDescent="0.5">
      <c r="A3073" s="7"/>
      <c r="B3073" s="26"/>
      <c r="C3073" s="26"/>
      <c r="D3073" s="12">
        <v>17643.580000000002</v>
      </c>
      <c r="E3073" s="13" t="s">
        <v>2711</v>
      </c>
      <c r="F3073" s="27">
        <v>45447</v>
      </c>
      <c r="G3073" s="27">
        <v>45223</v>
      </c>
      <c r="H3073" s="14">
        <v>2052394.3</v>
      </c>
      <c r="I3073" s="15">
        <v>66</v>
      </c>
      <c r="J3073" s="13" t="s">
        <v>305</v>
      </c>
      <c r="K3073" s="36">
        <f>D3073*VLOOKUP(L3073,Assumptions!$B$5:$C$11,2,FALSE)</f>
        <v>605.17479400000002</v>
      </c>
      <c r="L3073" s="39" t="s">
        <v>4889</v>
      </c>
      <c r="M3073" s="46">
        <f>DATE(YEAR(F3073),MONTH(F3073),1)</f>
        <v>45444</v>
      </c>
      <c r="N3073" s="47" t="str">
        <f>IF(B3073="",N3072,B3073)</f>
        <v>Evergreen Global Inc</v>
      </c>
    </row>
    <row r="3074" spans="1:14" ht="15.75" x14ac:dyDescent="0.5">
      <c r="A3074" s="7"/>
      <c r="B3074" s="26"/>
      <c r="C3074" s="26"/>
      <c r="D3074" s="12">
        <v>23115.37</v>
      </c>
      <c r="E3074" s="13" t="s">
        <v>2712</v>
      </c>
      <c r="F3074" s="27">
        <v>45447</v>
      </c>
      <c r="G3074" s="27">
        <v>45223</v>
      </c>
      <c r="H3074" s="14">
        <v>1735544.59</v>
      </c>
      <c r="I3074" s="15">
        <v>1</v>
      </c>
      <c r="J3074" s="13" t="s">
        <v>304</v>
      </c>
      <c r="K3074" s="36">
        <f>D3074*VLOOKUP(L3074,Assumptions!$B$5:$C$11,2,FALSE)</f>
        <v>792.85719099999994</v>
      </c>
      <c r="L3074" s="39" t="s">
        <v>4889</v>
      </c>
      <c r="M3074" s="46">
        <f>DATE(YEAR(F3074),MONTH(F3074),1)</f>
        <v>45444</v>
      </c>
      <c r="N3074" s="47" t="str">
        <f>IF(B3074="",N3073,B3074)</f>
        <v>Evergreen Global Inc</v>
      </c>
    </row>
    <row r="3075" spans="1:14" ht="15.75" x14ac:dyDescent="0.5">
      <c r="A3075" s="7"/>
      <c r="B3075" s="26"/>
      <c r="C3075" s="26"/>
      <c r="D3075" s="12">
        <v>23165.49</v>
      </c>
      <c r="E3075" s="13" t="s">
        <v>2719</v>
      </c>
      <c r="F3075" s="27">
        <v>45447</v>
      </c>
      <c r="G3075" s="27">
        <v>45223</v>
      </c>
      <c r="H3075" s="14">
        <v>1668125.29</v>
      </c>
      <c r="I3075" s="15">
        <v>67</v>
      </c>
      <c r="J3075" s="13" t="s">
        <v>333</v>
      </c>
      <c r="K3075" s="36">
        <f>D3075*VLOOKUP(L3075,Assumptions!$B$5:$C$11,2,FALSE)</f>
        <v>794.57630700000004</v>
      </c>
      <c r="L3075" s="39" t="s">
        <v>4889</v>
      </c>
      <c r="M3075" s="46">
        <f>DATE(YEAR(F3075),MONTH(F3075),1)</f>
        <v>45444</v>
      </c>
      <c r="N3075" s="47" t="str">
        <f>IF(B3075="",N3074,B3075)</f>
        <v>Evergreen Global Inc</v>
      </c>
    </row>
    <row r="3076" spans="1:14" ht="15.75" x14ac:dyDescent="0.5">
      <c r="A3076" s="7"/>
      <c r="B3076" s="26"/>
      <c r="C3076" s="26"/>
      <c r="D3076" s="12">
        <v>22040.83</v>
      </c>
      <c r="E3076" s="13" t="s">
        <v>2720</v>
      </c>
      <c r="F3076" s="27">
        <v>45447</v>
      </c>
      <c r="G3076" s="27">
        <v>45223</v>
      </c>
      <c r="H3076" s="14">
        <v>1614113.83</v>
      </c>
      <c r="I3076" s="15">
        <v>67</v>
      </c>
      <c r="J3076" s="13" t="s">
        <v>322</v>
      </c>
      <c r="K3076" s="36">
        <f>D3076*VLOOKUP(L3076,Assumptions!$B$5:$C$11,2,FALSE)</f>
        <v>756.00046899999995</v>
      </c>
      <c r="L3076" s="39" t="s">
        <v>4889</v>
      </c>
      <c r="M3076" s="46">
        <f>DATE(YEAR(F3076),MONTH(F3076),1)</f>
        <v>45444</v>
      </c>
      <c r="N3076" s="47" t="str">
        <f>IF(B3076="",N3075,B3076)</f>
        <v>Evergreen Global Inc</v>
      </c>
    </row>
    <row r="3077" spans="1:14" ht="15.75" x14ac:dyDescent="0.5">
      <c r="A3077" s="7"/>
      <c r="B3077" s="26"/>
      <c r="C3077" s="26"/>
      <c r="D3077" s="12">
        <v>15153.24</v>
      </c>
      <c r="E3077" s="13" t="s">
        <v>2714</v>
      </c>
      <c r="F3077" s="27">
        <v>45447</v>
      </c>
      <c r="G3077" s="27">
        <v>45223</v>
      </c>
      <c r="H3077" s="14">
        <v>2129542.25</v>
      </c>
      <c r="I3077" s="15">
        <v>1</v>
      </c>
      <c r="J3077" s="13" t="s">
        <v>311</v>
      </c>
      <c r="K3077" s="36">
        <f>D3077*VLOOKUP(L3077,Assumptions!$B$5:$C$11,2,FALSE)</f>
        <v>519.75613199999998</v>
      </c>
      <c r="L3077" s="39" t="s">
        <v>4889</v>
      </c>
      <c r="M3077" s="46">
        <f>DATE(YEAR(F3077),MONTH(F3077),1)</f>
        <v>45444</v>
      </c>
      <c r="N3077" s="47" t="str">
        <f>IF(B3077="",N3076,B3077)</f>
        <v>Evergreen Global Inc</v>
      </c>
    </row>
    <row r="3078" spans="1:14" ht="15.75" x14ac:dyDescent="0.5">
      <c r="A3078" s="7"/>
      <c r="B3078" s="26"/>
      <c r="C3078" s="26"/>
      <c r="D3078" s="12">
        <v>23935.73</v>
      </c>
      <c r="E3078" s="13" t="s">
        <v>2717</v>
      </c>
      <c r="F3078" s="27">
        <v>45447</v>
      </c>
      <c r="G3078" s="27">
        <v>45223</v>
      </c>
      <c r="H3078" s="14">
        <v>2261364.6800000002</v>
      </c>
      <c r="I3078" s="15">
        <v>1</v>
      </c>
      <c r="J3078" s="13" t="s">
        <v>310</v>
      </c>
      <c r="K3078" s="36">
        <f>D3078*VLOOKUP(L3078,Assumptions!$B$5:$C$11,2,FALSE)</f>
        <v>820.99553899999989</v>
      </c>
      <c r="L3078" s="39" t="s">
        <v>4889</v>
      </c>
      <c r="M3078" s="46">
        <f>DATE(YEAR(F3078),MONTH(F3078),1)</f>
        <v>45444</v>
      </c>
      <c r="N3078" s="47" t="str">
        <f>IF(B3078="",N3077,B3078)</f>
        <v>Evergreen Global Inc</v>
      </c>
    </row>
    <row r="3079" spans="1:14" ht="15.75" x14ac:dyDescent="0.5">
      <c r="A3079" s="7"/>
      <c r="B3079" s="26"/>
      <c r="C3079" s="26"/>
      <c r="D3079" s="12">
        <v>19923.810000000001</v>
      </c>
      <c r="E3079" s="13" t="s">
        <v>2715</v>
      </c>
      <c r="F3079" s="27">
        <v>45447</v>
      </c>
      <c r="G3079" s="27">
        <v>45223</v>
      </c>
      <c r="H3079" s="14">
        <v>2245123.2000000002</v>
      </c>
      <c r="I3079" s="15">
        <v>1</v>
      </c>
      <c r="J3079" s="13" t="s">
        <v>318</v>
      </c>
      <c r="K3079" s="36">
        <f>D3079*VLOOKUP(L3079,Assumptions!$B$5:$C$11,2,FALSE)</f>
        <v>683.38668299999995</v>
      </c>
      <c r="L3079" s="39" t="s">
        <v>4889</v>
      </c>
      <c r="M3079" s="46">
        <f>DATE(YEAR(F3079),MONTH(F3079),1)</f>
        <v>45444</v>
      </c>
      <c r="N3079" s="47" t="str">
        <f>IF(B3079="",N3078,B3079)</f>
        <v>Evergreen Global Inc</v>
      </c>
    </row>
    <row r="3080" spans="1:14" ht="15.75" x14ac:dyDescent="0.5">
      <c r="A3080" s="7"/>
      <c r="B3080" s="26"/>
      <c r="C3080" s="26"/>
      <c r="D3080" s="12">
        <v>24766.1</v>
      </c>
      <c r="E3080" s="13" t="s">
        <v>2716</v>
      </c>
      <c r="F3080" s="27">
        <v>45447</v>
      </c>
      <c r="G3080" s="27">
        <v>45223</v>
      </c>
      <c r="H3080" s="14">
        <v>2217212.4900000002</v>
      </c>
      <c r="I3080" s="15">
        <v>1</v>
      </c>
      <c r="J3080" s="13" t="s">
        <v>309</v>
      </c>
      <c r="K3080" s="36">
        <f>D3080*VLOOKUP(L3080,Assumptions!$B$5:$C$11,2,FALSE)</f>
        <v>849.47722999999985</v>
      </c>
      <c r="L3080" s="39" t="s">
        <v>4889</v>
      </c>
      <c r="M3080" s="46">
        <f>DATE(YEAR(F3080),MONTH(F3080),1)</f>
        <v>45444</v>
      </c>
      <c r="N3080" s="47" t="str">
        <f>IF(B3080="",N3079,B3080)</f>
        <v>Evergreen Global Inc</v>
      </c>
    </row>
    <row r="3081" spans="1:14" ht="15.75" x14ac:dyDescent="0.5">
      <c r="A3081" s="7"/>
      <c r="B3081" s="26"/>
      <c r="C3081" s="26"/>
      <c r="D3081" s="12">
        <v>35844.68</v>
      </c>
      <c r="E3081" s="13" t="s">
        <v>2721</v>
      </c>
      <c r="F3081" s="27">
        <v>45560</v>
      </c>
      <c r="G3081" s="27">
        <v>45245</v>
      </c>
      <c r="H3081" s="14">
        <v>1830388.95</v>
      </c>
      <c r="I3081" s="15">
        <v>12</v>
      </c>
      <c r="J3081" s="13" t="s">
        <v>340</v>
      </c>
      <c r="K3081" s="36">
        <f>D3081*VLOOKUP(L3081,Assumptions!$B$5:$C$11,2,FALSE)</f>
        <v>1229.472524</v>
      </c>
      <c r="L3081" s="39" t="s">
        <v>4889</v>
      </c>
      <c r="M3081" s="46">
        <f>DATE(YEAR(F3081),MONTH(F3081),1)</f>
        <v>45536</v>
      </c>
      <c r="N3081" s="47" t="str">
        <f>IF(B3081="",N3080,B3081)</f>
        <v>Evergreen Global Inc</v>
      </c>
    </row>
    <row r="3082" spans="1:14" ht="15.75" x14ac:dyDescent="0.5">
      <c r="A3082" s="7"/>
      <c r="B3082" s="26"/>
      <c r="C3082" s="26"/>
      <c r="D3082" s="12">
        <v>39167.33</v>
      </c>
      <c r="E3082" s="13" t="s">
        <v>2722</v>
      </c>
      <c r="F3082" s="27">
        <v>45343</v>
      </c>
      <c r="G3082" s="27">
        <v>45245</v>
      </c>
      <c r="H3082" s="14">
        <v>1705113.17</v>
      </c>
      <c r="I3082" s="15">
        <v>12</v>
      </c>
      <c r="J3082" s="13" t="s">
        <v>340</v>
      </c>
      <c r="K3082" s="36">
        <f>D3082*VLOOKUP(L3082,Assumptions!$B$5:$C$11,2,FALSE)</f>
        <v>1343.439419</v>
      </c>
      <c r="L3082" s="39" t="s">
        <v>4889</v>
      </c>
      <c r="M3082" s="46">
        <f>DATE(YEAR(F3082),MONTH(F3082),1)</f>
        <v>45323</v>
      </c>
      <c r="N3082" s="47" t="str">
        <f>IF(B3082="",N3081,B3082)</f>
        <v>Evergreen Global Inc</v>
      </c>
    </row>
    <row r="3083" spans="1:14" ht="15.75" x14ac:dyDescent="0.5">
      <c r="A3083" s="7"/>
      <c r="B3083" s="26"/>
      <c r="C3083" s="26"/>
      <c r="D3083" s="12">
        <v>94738.13</v>
      </c>
      <c r="E3083" s="13" t="s">
        <v>2718</v>
      </c>
      <c r="F3083" s="27">
        <v>45468</v>
      </c>
      <c r="G3083" s="27">
        <v>45252</v>
      </c>
      <c r="H3083" s="14">
        <v>1513942.69</v>
      </c>
      <c r="I3083" s="15">
        <v>13</v>
      </c>
      <c r="J3083" s="13" t="s">
        <v>330</v>
      </c>
      <c r="K3083" s="36">
        <f>D3083*VLOOKUP(L3083,Assumptions!$B$5:$C$11,2,FALSE)</f>
        <v>3249.517859</v>
      </c>
      <c r="L3083" s="39" t="s">
        <v>4889</v>
      </c>
      <c r="M3083" s="46">
        <f>DATE(YEAR(F3083),MONTH(F3083),1)</f>
        <v>45444</v>
      </c>
      <c r="N3083" s="47" t="str">
        <f>IF(B3083="",N3082,B3083)</f>
        <v>Evergreen Global Inc</v>
      </c>
    </row>
    <row r="3084" spans="1:14" ht="15.75" x14ac:dyDescent="0.5">
      <c r="A3084" s="7"/>
      <c r="B3084" s="26"/>
      <c r="C3084" s="26"/>
      <c r="D3084" s="12">
        <v>100326.37</v>
      </c>
      <c r="E3084" s="13" t="s">
        <v>2723</v>
      </c>
      <c r="F3084" s="27">
        <v>45468</v>
      </c>
      <c r="G3084" s="27">
        <v>45252</v>
      </c>
      <c r="H3084" s="14">
        <v>1549466.85</v>
      </c>
      <c r="I3084" s="15">
        <v>250</v>
      </c>
      <c r="J3084" s="13" t="s">
        <v>319</v>
      </c>
      <c r="K3084" s="36">
        <f>D3084*VLOOKUP(L3084,Assumptions!$B$5:$C$11,2,FALSE)</f>
        <v>3441.1944909999997</v>
      </c>
      <c r="L3084" s="39" t="s">
        <v>4889</v>
      </c>
      <c r="M3084" s="46">
        <f>DATE(YEAR(F3084),MONTH(F3084),1)</f>
        <v>45444</v>
      </c>
      <c r="N3084" s="47" t="str">
        <f>IF(B3084="",N3083,B3084)</f>
        <v>Evergreen Global Inc</v>
      </c>
    </row>
    <row r="3085" spans="1:14" ht="15.75" x14ac:dyDescent="0.5">
      <c r="A3085" s="7"/>
      <c r="B3085" s="26"/>
      <c r="C3085" s="26"/>
      <c r="D3085" s="12">
        <v>96180.33</v>
      </c>
      <c r="E3085" s="13" t="s">
        <v>2711</v>
      </c>
      <c r="F3085" s="27">
        <v>45468</v>
      </c>
      <c r="G3085" s="27">
        <v>45252</v>
      </c>
      <c r="H3085" s="14">
        <v>2129607.5</v>
      </c>
      <c r="I3085" s="15">
        <v>424</v>
      </c>
      <c r="J3085" s="13" t="s">
        <v>305</v>
      </c>
      <c r="K3085" s="36">
        <f>D3085*VLOOKUP(L3085,Assumptions!$B$5:$C$11,2,FALSE)</f>
        <v>3298.9853189999999</v>
      </c>
      <c r="L3085" s="39" t="s">
        <v>4889</v>
      </c>
      <c r="M3085" s="46">
        <f>DATE(YEAR(F3085),MONTH(F3085),1)</f>
        <v>45444</v>
      </c>
      <c r="N3085" s="47" t="str">
        <f>IF(B3085="",N3084,B3085)</f>
        <v>Evergreen Global Inc</v>
      </c>
    </row>
    <row r="3086" spans="1:14" ht="15.75" x14ac:dyDescent="0.5">
      <c r="A3086" s="7"/>
      <c r="B3086" s="26"/>
      <c r="C3086" s="26"/>
      <c r="D3086" s="12">
        <v>112617.7</v>
      </c>
      <c r="E3086" s="13" t="s">
        <v>2712</v>
      </c>
      <c r="F3086" s="27">
        <v>45468</v>
      </c>
      <c r="G3086" s="27">
        <v>45252</v>
      </c>
      <c r="H3086" s="14">
        <v>1515422.24</v>
      </c>
      <c r="I3086" s="15">
        <v>1</v>
      </c>
      <c r="J3086" s="13" t="s">
        <v>304</v>
      </c>
      <c r="K3086" s="36">
        <f>D3086*VLOOKUP(L3086,Assumptions!$B$5:$C$11,2,FALSE)</f>
        <v>3862.7871099999998</v>
      </c>
      <c r="L3086" s="39" t="s">
        <v>4889</v>
      </c>
      <c r="M3086" s="46">
        <f>DATE(YEAR(F3086),MONTH(F3086),1)</f>
        <v>45444</v>
      </c>
      <c r="N3086" s="47" t="str">
        <f>IF(B3086="",N3085,B3086)</f>
        <v>Evergreen Global Inc</v>
      </c>
    </row>
    <row r="3087" spans="1:14" ht="15.75" x14ac:dyDescent="0.5">
      <c r="A3087" s="7"/>
      <c r="B3087" s="26"/>
      <c r="C3087" s="26"/>
      <c r="D3087" s="12">
        <v>92052.15</v>
      </c>
      <c r="E3087" s="13" t="s">
        <v>2724</v>
      </c>
      <c r="F3087" s="27">
        <v>45468</v>
      </c>
      <c r="G3087" s="27">
        <v>45252</v>
      </c>
      <c r="H3087" s="14">
        <v>1676562.27</v>
      </c>
      <c r="I3087" s="15">
        <v>250</v>
      </c>
      <c r="J3087" s="13" t="s">
        <v>336</v>
      </c>
      <c r="K3087" s="36">
        <f>D3087*VLOOKUP(L3087,Assumptions!$B$5:$C$11,2,FALSE)</f>
        <v>3157.3887449999997</v>
      </c>
      <c r="L3087" s="39" t="s">
        <v>4889</v>
      </c>
      <c r="M3087" s="46">
        <f>DATE(YEAR(F3087),MONTH(F3087),1)</f>
        <v>45444</v>
      </c>
      <c r="N3087" s="47" t="str">
        <f>IF(B3087="",N3086,B3087)</f>
        <v>Evergreen Global Inc</v>
      </c>
    </row>
    <row r="3088" spans="1:14" ht="15.75" x14ac:dyDescent="0.5">
      <c r="A3088" s="7"/>
      <c r="B3088" s="26"/>
      <c r="C3088" s="26"/>
      <c r="D3088" s="12">
        <v>122113.45</v>
      </c>
      <c r="E3088" s="13" t="s">
        <v>2720</v>
      </c>
      <c r="F3088" s="27">
        <v>45468</v>
      </c>
      <c r="G3088" s="27">
        <v>45252</v>
      </c>
      <c r="H3088" s="14">
        <v>1669266.77</v>
      </c>
      <c r="I3088" s="15">
        <v>250</v>
      </c>
      <c r="J3088" s="13" t="s">
        <v>322</v>
      </c>
      <c r="K3088" s="36">
        <f>D3088*VLOOKUP(L3088,Assumptions!$B$5:$C$11,2,FALSE)</f>
        <v>4188.4913349999997</v>
      </c>
      <c r="L3088" s="39" t="s">
        <v>4889</v>
      </c>
      <c r="M3088" s="46">
        <f>DATE(YEAR(F3088),MONTH(F3088),1)</f>
        <v>45444</v>
      </c>
      <c r="N3088" s="47" t="str">
        <f>IF(B3088="",N3087,B3088)</f>
        <v>Evergreen Global Inc</v>
      </c>
    </row>
    <row r="3089" spans="1:14" ht="15.75" x14ac:dyDescent="0.5">
      <c r="A3089" s="7"/>
      <c r="B3089" s="26"/>
      <c r="C3089" s="26"/>
      <c r="D3089" s="12">
        <v>144005.03</v>
      </c>
      <c r="E3089" s="13" t="s">
        <v>2725</v>
      </c>
      <c r="F3089" s="27">
        <v>45468</v>
      </c>
      <c r="G3089" s="27">
        <v>45252</v>
      </c>
      <c r="H3089" s="14">
        <v>2158573.2400000002</v>
      </c>
      <c r="I3089" s="15">
        <v>250</v>
      </c>
      <c r="J3089" s="13" t="s">
        <v>328</v>
      </c>
      <c r="K3089" s="36">
        <f>D3089*VLOOKUP(L3089,Assumptions!$B$5:$C$11,2,FALSE)</f>
        <v>4939.3725289999993</v>
      </c>
      <c r="L3089" s="39" t="s">
        <v>4889</v>
      </c>
      <c r="M3089" s="46">
        <f>DATE(YEAR(F3089),MONTH(F3089),1)</f>
        <v>45444</v>
      </c>
      <c r="N3089" s="47" t="str">
        <f>IF(B3089="",N3088,B3089)</f>
        <v>Evergreen Global Inc</v>
      </c>
    </row>
    <row r="3090" spans="1:14" ht="15.75" x14ac:dyDescent="0.5">
      <c r="A3090" s="7"/>
      <c r="B3090" s="26"/>
      <c r="C3090" s="26"/>
      <c r="D3090" s="12">
        <v>145922.10999999999</v>
      </c>
      <c r="E3090" s="13" t="s">
        <v>2726</v>
      </c>
      <c r="F3090" s="27">
        <v>45468</v>
      </c>
      <c r="G3090" s="27">
        <v>45252</v>
      </c>
      <c r="H3090" s="14">
        <v>1546439.99</v>
      </c>
      <c r="I3090" s="15">
        <v>250</v>
      </c>
      <c r="J3090" s="13" t="s">
        <v>335</v>
      </c>
      <c r="K3090" s="36">
        <f>D3090*VLOOKUP(L3090,Assumptions!$B$5:$C$11,2,FALSE)</f>
        <v>5005.1283729999996</v>
      </c>
      <c r="L3090" s="39" t="s">
        <v>4889</v>
      </c>
      <c r="M3090" s="46">
        <f>DATE(YEAR(F3090),MONTH(F3090),1)</f>
        <v>45444</v>
      </c>
      <c r="N3090" s="47" t="str">
        <f>IF(B3090="",N3089,B3090)</f>
        <v>Evergreen Global Inc</v>
      </c>
    </row>
    <row r="3091" spans="1:14" ht="15.75" x14ac:dyDescent="0.5">
      <c r="A3091" s="7"/>
      <c r="B3091" s="26"/>
      <c r="C3091" s="26"/>
      <c r="D3091" s="12">
        <v>125221.68</v>
      </c>
      <c r="E3091" s="13" t="s">
        <v>2727</v>
      </c>
      <c r="F3091" s="27">
        <v>45468</v>
      </c>
      <c r="G3091" s="27">
        <v>45252</v>
      </c>
      <c r="H3091" s="14">
        <v>2261850.73</v>
      </c>
      <c r="I3091" s="15">
        <v>250</v>
      </c>
      <c r="J3091" s="13" t="s">
        <v>334</v>
      </c>
      <c r="K3091" s="36">
        <f>D3091*VLOOKUP(L3091,Assumptions!$B$5:$C$11,2,FALSE)</f>
        <v>4295.1036239999994</v>
      </c>
      <c r="L3091" s="39" t="s">
        <v>4889</v>
      </c>
      <c r="M3091" s="46">
        <f>DATE(YEAR(F3091),MONTH(F3091),1)</f>
        <v>45444</v>
      </c>
      <c r="N3091" s="47" t="str">
        <f>IF(B3091="",N3090,B3091)</f>
        <v>Evergreen Global Inc</v>
      </c>
    </row>
    <row r="3092" spans="1:14" ht="15.75" x14ac:dyDescent="0.5">
      <c r="A3092" s="7"/>
      <c r="B3092" s="26"/>
      <c r="C3092" s="26"/>
      <c r="D3092" s="12">
        <v>109620.83</v>
      </c>
      <c r="E3092" s="13" t="s">
        <v>2719</v>
      </c>
      <c r="F3092" s="27">
        <v>45468</v>
      </c>
      <c r="G3092" s="27">
        <v>45252</v>
      </c>
      <c r="H3092" s="14">
        <v>1652238.53</v>
      </c>
      <c r="I3092" s="15">
        <v>250</v>
      </c>
      <c r="J3092" s="13" t="s">
        <v>333</v>
      </c>
      <c r="K3092" s="36">
        <f>D3092*VLOOKUP(L3092,Assumptions!$B$5:$C$11,2,FALSE)</f>
        <v>3759.9944689999998</v>
      </c>
      <c r="L3092" s="39" t="s">
        <v>4889</v>
      </c>
      <c r="M3092" s="46">
        <f>DATE(YEAR(F3092),MONTH(F3092),1)</f>
        <v>45444</v>
      </c>
      <c r="N3092" s="47" t="str">
        <f>IF(B3092="",N3091,B3092)</f>
        <v>Evergreen Global Inc</v>
      </c>
    </row>
    <row r="3093" spans="1:14" ht="15.75" x14ac:dyDescent="0.5">
      <c r="A3093" s="7"/>
      <c r="B3093" s="26"/>
      <c r="C3093" s="26"/>
      <c r="D3093" s="12">
        <v>134610.96</v>
      </c>
      <c r="E3093" s="13" t="s">
        <v>2710</v>
      </c>
      <c r="F3093" s="27">
        <v>45468</v>
      </c>
      <c r="G3093" s="27">
        <v>45252</v>
      </c>
      <c r="H3093" s="14">
        <v>1632534.48</v>
      </c>
      <c r="I3093" s="15">
        <v>13</v>
      </c>
      <c r="J3093" s="13" t="s">
        <v>300</v>
      </c>
      <c r="K3093" s="36">
        <f>D3093*VLOOKUP(L3093,Assumptions!$B$5:$C$11,2,FALSE)</f>
        <v>4617.1559279999992</v>
      </c>
      <c r="L3093" s="39" t="s">
        <v>4889</v>
      </c>
      <c r="M3093" s="46">
        <f>DATE(YEAR(F3093),MONTH(F3093),1)</f>
        <v>45444</v>
      </c>
      <c r="N3093" s="47" t="str">
        <f>IF(B3093="",N3092,B3093)</f>
        <v>Evergreen Global Inc</v>
      </c>
    </row>
    <row r="3094" spans="1:14" ht="15.75" x14ac:dyDescent="0.5">
      <c r="A3094" s="7"/>
      <c r="B3094" s="26"/>
      <c r="C3094" s="26"/>
      <c r="D3094" s="12">
        <v>105862.27</v>
      </c>
      <c r="E3094" s="13" t="s">
        <v>2714</v>
      </c>
      <c r="F3094" s="27">
        <v>45468</v>
      </c>
      <c r="G3094" s="27">
        <v>45252</v>
      </c>
      <c r="H3094" s="14">
        <v>1561949.51</v>
      </c>
      <c r="I3094" s="15">
        <v>1</v>
      </c>
      <c r="J3094" s="13" t="s">
        <v>311</v>
      </c>
      <c r="K3094" s="36">
        <f>D3094*VLOOKUP(L3094,Assumptions!$B$5:$C$11,2,FALSE)</f>
        <v>3631.0758609999998</v>
      </c>
      <c r="L3094" s="39" t="s">
        <v>4889</v>
      </c>
      <c r="M3094" s="46">
        <f>DATE(YEAR(F3094),MONTH(F3094),1)</f>
        <v>45444</v>
      </c>
      <c r="N3094" s="47" t="str">
        <f>IF(B3094="",N3093,B3094)</f>
        <v>Evergreen Global Inc</v>
      </c>
    </row>
    <row r="3095" spans="1:14" ht="15.75" x14ac:dyDescent="0.5">
      <c r="A3095" s="7"/>
      <c r="B3095" s="26"/>
      <c r="C3095" s="26"/>
      <c r="D3095" s="12">
        <v>130707.73</v>
      </c>
      <c r="E3095" s="13" t="s">
        <v>2717</v>
      </c>
      <c r="F3095" s="27">
        <v>45468</v>
      </c>
      <c r="G3095" s="27">
        <v>45252</v>
      </c>
      <c r="H3095" s="14">
        <v>1573752.07</v>
      </c>
      <c r="I3095" s="15">
        <v>1</v>
      </c>
      <c r="J3095" s="13" t="s">
        <v>310</v>
      </c>
      <c r="K3095" s="36">
        <f>D3095*VLOOKUP(L3095,Assumptions!$B$5:$C$11,2,FALSE)</f>
        <v>4483.2751389999994</v>
      </c>
      <c r="L3095" s="39" t="s">
        <v>4889</v>
      </c>
      <c r="M3095" s="46">
        <f>DATE(YEAR(F3095),MONTH(F3095),1)</f>
        <v>45444</v>
      </c>
      <c r="N3095" s="47" t="str">
        <f>IF(B3095="",N3094,B3095)</f>
        <v>Evergreen Global Inc</v>
      </c>
    </row>
    <row r="3096" spans="1:14" ht="15.75" x14ac:dyDescent="0.5">
      <c r="A3096" s="7"/>
      <c r="B3096" s="26"/>
      <c r="C3096" s="26"/>
      <c r="D3096" s="12">
        <v>121909.78</v>
      </c>
      <c r="E3096" s="13" t="s">
        <v>2715</v>
      </c>
      <c r="F3096" s="27">
        <v>45468</v>
      </c>
      <c r="G3096" s="27">
        <v>45252</v>
      </c>
      <c r="H3096" s="14">
        <v>1568245.45</v>
      </c>
      <c r="I3096" s="15">
        <v>1</v>
      </c>
      <c r="J3096" s="13" t="s">
        <v>318</v>
      </c>
      <c r="K3096" s="36">
        <f>D3096*VLOOKUP(L3096,Assumptions!$B$5:$C$11,2,FALSE)</f>
        <v>4181.5054539999992</v>
      </c>
      <c r="L3096" s="39" t="s">
        <v>4889</v>
      </c>
      <c r="M3096" s="46">
        <f>DATE(YEAR(F3096),MONTH(F3096),1)</f>
        <v>45444</v>
      </c>
      <c r="N3096" s="47" t="str">
        <f>IF(B3096="",N3095,B3096)</f>
        <v>Evergreen Global Inc</v>
      </c>
    </row>
    <row r="3097" spans="1:14" ht="15.75" x14ac:dyDescent="0.5">
      <c r="A3097" s="7"/>
      <c r="B3097" s="26"/>
      <c r="C3097" s="26"/>
      <c r="D3097" s="12">
        <v>119275.25</v>
      </c>
      <c r="E3097" s="13" t="s">
        <v>2716</v>
      </c>
      <c r="F3097" s="27">
        <v>45468</v>
      </c>
      <c r="G3097" s="27">
        <v>45252</v>
      </c>
      <c r="H3097" s="14">
        <v>1776231.9</v>
      </c>
      <c r="I3097" s="15">
        <v>1</v>
      </c>
      <c r="J3097" s="13" t="s">
        <v>309</v>
      </c>
      <c r="K3097" s="36">
        <f>D3097*VLOOKUP(L3097,Assumptions!$B$5:$C$11,2,FALSE)</f>
        <v>4091.1410749999995</v>
      </c>
      <c r="L3097" s="39" t="s">
        <v>4889</v>
      </c>
      <c r="M3097" s="46">
        <f>DATE(YEAR(F3097),MONTH(F3097),1)</f>
        <v>45444</v>
      </c>
      <c r="N3097" s="47" t="str">
        <f>IF(B3097="",N3096,B3097)</f>
        <v>Evergreen Global Inc</v>
      </c>
    </row>
    <row r="3098" spans="1:14" ht="15.75" x14ac:dyDescent="0.5">
      <c r="A3098" s="7"/>
      <c r="B3098" s="26"/>
      <c r="C3098" s="26"/>
      <c r="D3098" s="12">
        <v>117893.02</v>
      </c>
      <c r="E3098" s="13" t="s">
        <v>2728</v>
      </c>
      <c r="F3098" s="27">
        <v>45468</v>
      </c>
      <c r="G3098" s="27">
        <v>45252</v>
      </c>
      <c r="H3098" s="14">
        <v>1658558.66</v>
      </c>
      <c r="I3098" s="15">
        <v>1</v>
      </c>
      <c r="J3098" s="13" t="s">
        <v>312</v>
      </c>
      <c r="K3098" s="36">
        <f>D3098*VLOOKUP(L3098,Assumptions!$B$5:$C$11,2,FALSE)</f>
        <v>4043.7305859999997</v>
      </c>
      <c r="L3098" s="39" t="s">
        <v>4889</v>
      </c>
      <c r="M3098" s="46">
        <f>DATE(YEAR(F3098),MONTH(F3098),1)</f>
        <v>45444</v>
      </c>
      <c r="N3098" s="47" t="str">
        <f>IF(B3098="",N3097,B3098)</f>
        <v>Evergreen Global Inc</v>
      </c>
    </row>
    <row r="3099" spans="1:14" ht="15.75" x14ac:dyDescent="0.5">
      <c r="A3099" s="7"/>
      <c r="B3099" s="26"/>
      <c r="C3099" s="26"/>
      <c r="D3099" s="12">
        <v>111182.03</v>
      </c>
      <c r="E3099" s="13" t="s">
        <v>2714</v>
      </c>
      <c r="F3099" s="27">
        <v>45468</v>
      </c>
      <c r="G3099" s="27">
        <v>45252</v>
      </c>
      <c r="H3099" s="14">
        <v>2240160.46</v>
      </c>
      <c r="I3099" s="15">
        <v>1</v>
      </c>
      <c r="J3099" s="13" t="s">
        <v>311</v>
      </c>
      <c r="K3099" s="36">
        <f>D3099*VLOOKUP(L3099,Assumptions!$B$5:$C$11,2,FALSE)</f>
        <v>3813.5436289999998</v>
      </c>
      <c r="L3099" s="39" t="s">
        <v>4889</v>
      </c>
      <c r="M3099" s="46">
        <f>DATE(YEAR(F3099),MONTH(F3099),1)</f>
        <v>45444</v>
      </c>
      <c r="N3099" s="47" t="str">
        <f>IF(B3099="",N3098,B3099)</f>
        <v>Evergreen Global Inc</v>
      </c>
    </row>
    <row r="3100" spans="1:14" ht="15.75" x14ac:dyDescent="0.5">
      <c r="A3100" s="7"/>
      <c r="B3100" s="26"/>
      <c r="C3100" s="26"/>
      <c r="D3100" s="12">
        <v>91450.53</v>
      </c>
      <c r="E3100" s="13" t="s">
        <v>2715</v>
      </c>
      <c r="F3100" s="27">
        <v>45468</v>
      </c>
      <c r="G3100" s="27">
        <v>45252</v>
      </c>
      <c r="H3100" s="14">
        <v>1526980.28</v>
      </c>
      <c r="I3100" s="15">
        <v>1</v>
      </c>
      <c r="J3100" s="13" t="s">
        <v>318</v>
      </c>
      <c r="K3100" s="36">
        <f>D3100*VLOOKUP(L3100,Assumptions!$B$5:$C$11,2,FALSE)</f>
        <v>3136.7531789999998</v>
      </c>
      <c r="L3100" s="39" t="s">
        <v>4889</v>
      </c>
      <c r="M3100" s="46">
        <f>DATE(YEAR(F3100),MONTH(F3100),1)</f>
        <v>45444</v>
      </c>
      <c r="N3100" s="47" t="str">
        <f>IF(B3100="",N3099,B3100)</f>
        <v>Evergreen Global Inc</v>
      </c>
    </row>
    <row r="3101" spans="1:14" ht="15.75" x14ac:dyDescent="0.5">
      <c r="A3101" s="7"/>
      <c r="B3101" s="26"/>
      <c r="C3101" s="26"/>
      <c r="D3101" s="12">
        <v>144260.39000000001</v>
      </c>
      <c r="E3101" s="13" t="s">
        <v>2716</v>
      </c>
      <c r="F3101" s="27">
        <v>45468</v>
      </c>
      <c r="G3101" s="27">
        <v>45252</v>
      </c>
      <c r="H3101" s="14">
        <v>2266257.9300000002</v>
      </c>
      <c r="I3101" s="15">
        <v>1</v>
      </c>
      <c r="J3101" s="13" t="s">
        <v>309</v>
      </c>
      <c r="K3101" s="36">
        <f>D3101*VLOOKUP(L3101,Assumptions!$B$5:$C$11,2,FALSE)</f>
        <v>4948.1313769999997</v>
      </c>
      <c r="L3101" s="39" t="s">
        <v>4889</v>
      </c>
      <c r="M3101" s="46">
        <f>DATE(YEAR(F3101),MONTH(F3101),1)</f>
        <v>45444</v>
      </c>
      <c r="N3101" s="47" t="str">
        <f>IF(B3101="",N3100,B3101)</f>
        <v>Evergreen Global Inc</v>
      </c>
    </row>
    <row r="3102" spans="1:14" ht="15.75" x14ac:dyDescent="0.5">
      <c r="A3102" s="7"/>
      <c r="B3102" s="26"/>
      <c r="C3102" s="26"/>
      <c r="D3102" s="12">
        <v>88903.67</v>
      </c>
      <c r="E3102" s="13" t="s">
        <v>2729</v>
      </c>
      <c r="F3102" s="27">
        <v>45510</v>
      </c>
      <c r="G3102" s="27">
        <v>45252</v>
      </c>
      <c r="H3102" s="14">
        <v>1646691.35</v>
      </c>
      <c r="I3102" s="15">
        <v>13</v>
      </c>
      <c r="J3102" s="13" t="s">
        <v>300</v>
      </c>
      <c r="K3102" s="36">
        <f>D3102*VLOOKUP(L3102,Assumptions!$B$5:$C$11,2,FALSE)</f>
        <v>3049.3958809999995</v>
      </c>
      <c r="L3102" s="39" t="s">
        <v>4889</v>
      </c>
      <c r="M3102" s="46">
        <f>DATE(YEAR(F3102),MONTH(F3102),1)</f>
        <v>45505</v>
      </c>
      <c r="N3102" s="47" t="str">
        <f>IF(B3102="",N3101,B3102)</f>
        <v>Evergreen Global Inc</v>
      </c>
    </row>
    <row r="3103" spans="1:14" ht="15.75" x14ac:dyDescent="0.5">
      <c r="A3103" s="7"/>
      <c r="B3103" s="26"/>
      <c r="C3103" s="26"/>
      <c r="D3103" s="12">
        <v>95468.21</v>
      </c>
      <c r="E3103" s="13" t="s">
        <v>2730</v>
      </c>
      <c r="F3103" s="27">
        <v>45510</v>
      </c>
      <c r="G3103" s="27">
        <v>45252</v>
      </c>
      <c r="H3103" s="14">
        <v>2350348.34</v>
      </c>
      <c r="I3103" s="15">
        <v>270</v>
      </c>
      <c r="J3103" s="13" t="s">
        <v>319</v>
      </c>
      <c r="K3103" s="36">
        <f>D3103*VLOOKUP(L3103,Assumptions!$B$5:$C$11,2,FALSE)</f>
        <v>3274.5596030000002</v>
      </c>
      <c r="L3103" s="39" t="s">
        <v>4889</v>
      </c>
      <c r="M3103" s="46">
        <f>DATE(YEAR(F3103),MONTH(F3103),1)</f>
        <v>45505</v>
      </c>
      <c r="N3103" s="47" t="str">
        <f>IF(B3103="",N3102,B3103)</f>
        <v>Evergreen Global Inc</v>
      </c>
    </row>
    <row r="3104" spans="1:14" ht="15.75" x14ac:dyDescent="0.5">
      <c r="A3104" s="7"/>
      <c r="B3104" s="26"/>
      <c r="C3104" s="26"/>
      <c r="D3104" s="12">
        <v>129136.3</v>
      </c>
      <c r="E3104" s="13" t="s">
        <v>2731</v>
      </c>
      <c r="F3104" s="27">
        <v>45510</v>
      </c>
      <c r="G3104" s="27">
        <v>45252</v>
      </c>
      <c r="H3104" s="14">
        <v>2093785.02</v>
      </c>
      <c r="I3104" s="15">
        <v>13</v>
      </c>
      <c r="J3104" s="13" t="s">
        <v>330</v>
      </c>
      <c r="K3104" s="36">
        <f>D3104*VLOOKUP(L3104,Assumptions!$B$5:$C$11,2,FALSE)</f>
        <v>4429.3750899999995</v>
      </c>
      <c r="L3104" s="39" t="s">
        <v>4889</v>
      </c>
      <c r="M3104" s="46">
        <f>DATE(YEAR(F3104),MONTH(F3104),1)</f>
        <v>45505</v>
      </c>
      <c r="N3104" s="47" t="str">
        <f>IF(B3104="",N3103,B3104)</f>
        <v>Evergreen Global Inc</v>
      </c>
    </row>
    <row r="3105" spans="1:14" ht="15.75" x14ac:dyDescent="0.5">
      <c r="A3105" s="7"/>
      <c r="B3105" s="26"/>
      <c r="C3105" s="26"/>
      <c r="D3105" s="12">
        <v>121426.48</v>
      </c>
      <c r="E3105" s="13" t="s">
        <v>2732</v>
      </c>
      <c r="F3105" s="27">
        <v>45510</v>
      </c>
      <c r="G3105" s="27">
        <v>45252</v>
      </c>
      <c r="H3105" s="14">
        <v>2375632.7599999998</v>
      </c>
      <c r="I3105" s="15">
        <v>270</v>
      </c>
      <c r="J3105" s="13" t="s">
        <v>333</v>
      </c>
      <c r="K3105" s="36">
        <f>D3105*VLOOKUP(L3105,Assumptions!$B$5:$C$11,2,FALSE)</f>
        <v>4164.9282639999992</v>
      </c>
      <c r="L3105" s="39" t="s">
        <v>4889</v>
      </c>
      <c r="M3105" s="46">
        <f>DATE(YEAR(F3105),MONTH(F3105),1)</f>
        <v>45505</v>
      </c>
      <c r="N3105" s="47" t="str">
        <f>IF(B3105="",N3104,B3105)</f>
        <v>Evergreen Global Inc</v>
      </c>
    </row>
    <row r="3106" spans="1:14" ht="15.75" x14ac:dyDescent="0.5">
      <c r="A3106" s="7"/>
      <c r="B3106" s="26"/>
      <c r="C3106" s="26"/>
      <c r="D3106" s="12">
        <v>94625.39</v>
      </c>
      <c r="E3106" s="13" t="s">
        <v>2733</v>
      </c>
      <c r="F3106" s="27">
        <v>45510</v>
      </c>
      <c r="G3106" s="27">
        <v>45252</v>
      </c>
      <c r="H3106" s="14">
        <v>1386885.78</v>
      </c>
      <c r="I3106" s="15">
        <v>270</v>
      </c>
      <c r="J3106" s="13" t="s">
        <v>334</v>
      </c>
      <c r="K3106" s="36">
        <f>D3106*VLOOKUP(L3106,Assumptions!$B$5:$C$11,2,FALSE)</f>
        <v>3245.6508769999996</v>
      </c>
      <c r="L3106" s="39" t="s">
        <v>4889</v>
      </c>
      <c r="M3106" s="46">
        <f>DATE(YEAR(F3106),MONTH(F3106),1)</f>
        <v>45505</v>
      </c>
      <c r="N3106" s="47" t="str">
        <f>IF(B3106="",N3105,B3106)</f>
        <v>Evergreen Global Inc</v>
      </c>
    </row>
    <row r="3107" spans="1:14" ht="15.75" x14ac:dyDescent="0.5">
      <c r="A3107" s="7"/>
      <c r="B3107" s="26"/>
      <c r="C3107" s="26"/>
      <c r="D3107" s="12">
        <v>120897.04</v>
      </c>
      <c r="E3107" s="13" t="s">
        <v>2734</v>
      </c>
      <c r="F3107" s="27">
        <v>45510</v>
      </c>
      <c r="G3107" s="27">
        <v>45252</v>
      </c>
      <c r="H3107" s="14">
        <v>1557419.44</v>
      </c>
      <c r="I3107" s="15">
        <v>270</v>
      </c>
      <c r="J3107" s="13" t="s">
        <v>335</v>
      </c>
      <c r="K3107" s="36">
        <f>D3107*VLOOKUP(L3107,Assumptions!$B$5:$C$11,2,FALSE)</f>
        <v>4146.7684719999997</v>
      </c>
      <c r="L3107" s="39" t="s">
        <v>4889</v>
      </c>
      <c r="M3107" s="46">
        <f>DATE(YEAR(F3107),MONTH(F3107),1)</f>
        <v>45505</v>
      </c>
      <c r="N3107" s="47" t="str">
        <f>IF(B3107="",N3106,B3107)</f>
        <v>Evergreen Global Inc</v>
      </c>
    </row>
    <row r="3108" spans="1:14" ht="15.75" x14ac:dyDescent="0.5">
      <c r="A3108" s="7"/>
      <c r="B3108" s="26"/>
      <c r="C3108" s="26"/>
      <c r="D3108" s="12">
        <v>101382.09</v>
      </c>
      <c r="E3108" s="13" t="s">
        <v>2735</v>
      </c>
      <c r="F3108" s="27">
        <v>45510</v>
      </c>
      <c r="G3108" s="27">
        <v>45252</v>
      </c>
      <c r="H3108" s="14">
        <v>1575470.24</v>
      </c>
      <c r="I3108" s="15">
        <v>270</v>
      </c>
      <c r="J3108" s="13" t="s">
        <v>328</v>
      </c>
      <c r="K3108" s="36">
        <f>D3108*VLOOKUP(L3108,Assumptions!$B$5:$C$11,2,FALSE)</f>
        <v>3477.4056869999995</v>
      </c>
      <c r="L3108" s="39" t="s">
        <v>4889</v>
      </c>
      <c r="M3108" s="46">
        <f>DATE(YEAR(F3108),MONTH(F3108),1)</f>
        <v>45505</v>
      </c>
      <c r="N3108" s="47" t="str">
        <f>IF(B3108="",N3107,B3108)</f>
        <v>Evergreen Global Inc</v>
      </c>
    </row>
    <row r="3109" spans="1:14" ht="15.75" x14ac:dyDescent="0.5">
      <c r="A3109" s="7"/>
      <c r="B3109" s="26"/>
      <c r="C3109" s="26"/>
      <c r="D3109" s="12">
        <v>113557.1</v>
      </c>
      <c r="E3109" s="13" t="s">
        <v>2736</v>
      </c>
      <c r="F3109" s="27">
        <v>45510</v>
      </c>
      <c r="G3109" s="27">
        <v>45252</v>
      </c>
      <c r="H3109" s="14">
        <v>2079224.3</v>
      </c>
      <c r="I3109" s="15">
        <v>270</v>
      </c>
      <c r="J3109" s="13" t="s">
        <v>322</v>
      </c>
      <c r="K3109" s="36">
        <f>D3109*VLOOKUP(L3109,Assumptions!$B$5:$C$11,2,FALSE)</f>
        <v>3895.0085300000001</v>
      </c>
      <c r="L3109" s="39" t="s">
        <v>4889</v>
      </c>
      <c r="M3109" s="46">
        <f>DATE(YEAR(F3109),MONTH(F3109),1)</f>
        <v>45505</v>
      </c>
      <c r="N3109" s="47" t="str">
        <f>IF(B3109="",N3108,B3109)</f>
        <v>Evergreen Global Inc</v>
      </c>
    </row>
    <row r="3110" spans="1:14" ht="15.75" x14ac:dyDescent="0.5">
      <c r="A3110" s="7"/>
      <c r="B3110" s="26"/>
      <c r="C3110" s="26"/>
      <c r="D3110" s="12">
        <v>116413.44</v>
      </c>
      <c r="E3110" s="13" t="s">
        <v>2737</v>
      </c>
      <c r="F3110" s="27">
        <v>45510</v>
      </c>
      <c r="G3110" s="27">
        <v>45252</v>
      </c>
      <c r="H3110" s="14">
        <v>1542784.76</v>
      </c>
      <c r="I3110" s="15">
        <v>270</v>
      </c>
      <c r="J3110" s="13" t="s">
        <v>336</v>
      </c>
      <c r="K3110" s="36">
        <f>D3110*VLOOKUP(L3110,Assumptions!$B$5:$C$11,2,FALSE)</f>
        <v>3992.9809919999998</v>
      </c>
      <c r="L3110" s="39" t="s">
        <v>4889</v>
      </c>
      <c r="M3110" s="46">
        <f>DATE(YEAR(F3110),MONTH(F3110),1)</f>
        <v>45505</v>
      </c>
      <c r="N3110" s="47" t="str">
        <f>IF(B3110="",N3109,B3110)</f>
        <v>Evergreen Global Inc</v>
      </c>
    </row>
    <row r="3111" spans="1:14" ht="15.75" x14ac:dyDescent="0.5">
      <c r="A3111" s="7"/>
      <c r="B3111" s="26"/>
      <c r="C3111" s="26"/>
      <c r="D3111" s="12">
        <v>87726.33</v>
      </c>
      <c r="E3111" s="13" t="s">
        <v>2738</v>
      </c>
      <c r="F3111" s="27">
        <v>45510</v>
      </c>
      <c r="G3111" s="27">
        <v>45252</v>
      </c>
      <c r="H3111" s="14">
        <v>1500883.36</v>
      </c>
      <c r="I3111" s="15">
        <v>1</v>
      </c>
      <c r="J3111" s="13" t="s">
        <v>311</v>
      </c>
      <c r="K3111" s="36">
        <f>D3111*VLOOKUP(L3111,Assumptions!$B$5:$C$11,2,FALSE)</f>
        <v>3009.0131189999997</v>
      </c>
      <c r="L3111" s="39" t="s">
        <v>4889</v>
      </c>
      <c r="M3111" s="46">
        <f>DATE(YEAR(F3111),MONTH(F3111),1)</f>
        <v>45505</v>
      </c>
      <c r="N3111" s="47" t="str">
        <f>IF(B3111="",N3110,B3111)</f>
        <v>Evergreen Global Inc</v>
      </c>
    </row>
    <row r="3112" spans="1:14" ht="15.75" x14ac:dyDescent="0.5">
      <c r="A3112" s="7"/>
      <c r="B3112" s="26"/>
      <c r="C3112" s="26"/>
      <c r="D3112" s="12">
        <v>103951</v>
      </c>
      <c r="E3112" s="13" t="s">
        <v>2739</v>
      </c>
      <c r="F3112" s="27">
        <v>45510</v>
      </c>
      <c r="G3112" s="27">
        <v>45252</v>
      </c>
      <c r="H3112" s="14">
        <v>1797898.81</v>
      </c>
      <c r="I3112" s="15">
        <v>1</v>
      </c>
      <c r="J3112" s="13" t="s">
        <v>310</v>
      </c>
      <c r="K3112" s="36">
        <f>D3112*VLOOKUP(L3112,Assumptions!$B$5:$C$11,2,FALSE)</f>
        <v>3565.5192999999999</v>
      </c>
      <c r="L3112" s="39" t="s">
        <v>4889</v>
      </c>
      <c r="M3112" s="46">
        <f>DATE(YEAR(F3112),MONTH(F3112),1)</f>
        <v>45505</v>
      </c>
      <c r="N3112" s="47" t="str">
        <f>IF(B3112="",N3111,B3112)</f>
        <v>Evergreen Global Inc</v>
      </c>
    </row>
    <row r="3113" spans="1:14" ht="15.75" x14ac:dyDescent="0.5">
      <c r="A3113" s="7"/>
      <c r="B3113" s="26"/>
      <c r="C3113" s="26"/>
      <c r="D3113" s="12">
        <v>96481.53</v>
      </c>
      <c r="E3113" s="13" t="s">
        <v>2740</v>
      </c>
      <c r="F3113" s="27">
        <v>45510</v>
      </c>
      <c r="G3113" s="27">
        <v>45252</v>
      </c>
      <c r="H3113" s="14">
        <v>2264415.2200000002</v>
      </c>
      <c r="I3113" s="15">
        <v>1</v>
      </c>
      <c r="J3113" s="13" t="s">
        <v>318</v>
      </c>
      <c r="K3113" s="36">
        <f>D3113*VLOOKUP(L3113,Assumptions!$B$5:$C$11,2,FALSE)</f>
        <v>3309.3164789999996</v>
      </c>
      <c r="L3113" s="39" t="s">
        <v>4889</v>
      </c>
      <c r="M3113" s="46">
        <f>DATE(YEAR(F3113),MONTH(F3113),1)</f>
        <v>45505</v>
      </c>
      <c r="N3113" s="47" t="str">
        <f>IF(B3113="",N3112,B3113)</f>
        <v>Evergreen Global Inc</v>
      </c>
    </row>
    <row r="3114" spans="1:14" ht="15.75" x14ac:dyDescent="0.5">
      <c r="A3114" s="7"/>
      <c r="B3114" s="26"/>
      <c r="C3114" s="26"/>
      <c r="D3114" s="12">
        <v>86867.39</v>
      </c>
      <c r="E3114" s="13" t="s">
        <v>2741</v>
      </c>
      <c r="F3114" s="27">
        <v>45510</v>
      </c>
      <c r="G3114" s="27">
        <v>45252</v>
      </c>
      <c r="H3114" s="14">
        <v>2371408.65</v>
      </c>
      <c r="I3114" s="15">
        <v>1</v>
      </c>
      <c r="J3114" s="13" t="s">
        <v>309</v>
      </c>
      <c r="K3114" s="36">
        <f>D3114*VLOOKUP(L3114,Assumptions!$B$5:$C$11,2,FALSE)</f>
        <v>2979.5514769999995</v>
      </c>
      <c r="L3114" s="39" t="s">
        <v>4889</v>
      </c>
      <c r="M3114" s="46">
        <f>DATE(YEAR(F3114),MONTH(F3114),1)</f>
        <v>45505</v>
      </c>
      <c r="N3114" s="47" t="str">
        <f>IF(B3114="",N3113,B3114)</f>
        <v>Evergreen Global Inc</v>
      </c>
    </row>
    <row r="3115" spans="1:14" ht="15.75" x14ac:dyDescent="0.5">
      <c r="A3115" s="7"/>
      <c r="B3115" s="26"/>
      <c r="C3115" s="26"/>
      <c r="D3115" s="12">
        <v>106529.42</v>
      </c>
      <c r="E3115" s="13" t="s">
        <v>2738</v>
      </c>
      <c r="F3115" s="27">
        <v>45510</v>
      </c>
      <c r="G3115" s="27">
        <v>45252</v>
      </c>
      <c r="H3115" s="14">
        <v>1731721.46</v>
      </c>
      <c r="I3115" s="15">
        <v>1</v>
      </c>
      <c r="J3115" s="13" t="s">
        <v>311</v>
      </c>
      <c r="K3115" s="36">
        <f>D3115*VLOOKUP(L3115,Assumptions!$B$5:$C$11,2,FALSE)</f>
        <v>3653.9591059999998</v>
      </c>
      <c r="L3115" s="39" t="s">
        <v>4889</v>
      </c>
      <c r="M3115" s="46">
        <f>DATE(YEAR(F3115),MONTH(F3115),1)</f>
        <v>45505</v>
      </c>
      <c r="N3115" s="47" t="str">
        <f>IF(B3115="",N3114,B3115)</f>
        <v>Evergreen Global Inc</v>
      </c>
    </row>
    <row r="3116" spans="1:14" ht="15.75" x14ac:dyDescent="0.5">
      <c r="A3116" s="7"/>
      <c r="B3116" s="26"/>
      <c r="C3116" s="26"/>
      <c r="D3116" s="12">
        <v>92225.66</v>
      </c>
      <c r="E3116" s="13" t="s">
        <v>2740</v>
      </c>
      <c r="F3116" s="27">
        <v>45510</v>
      </c>
      <c r="G3116" s="27">
        <v>45252</v>
      </c>
      <c r="H3116" s="14">
        <v>2187575.5499999998</v>
      </c>
      <c r="I3116" s="15">
        <v>1</v>
      </c>
      <c r="J3116" s="13" t="s">
        <v>318</v>
      </c>
      <c r="K3116" s="36">
        <f>D3116*VLOOKUP(L3116,Assumptions!$B$5:$C$11,2,FALSE)</f>
        <v>3163.340138</v>
      </c>
      <c r="L3116" s="39" t="s">
        <v>4889</v>
      </c>
      <c r="M3116" s="46">
        <f>DATE(YEAR(F3116),MONTH(F3116),1)</f>
        <v>45505</v>
      </c>
      <c r="N3116" s="47" t="str">
        <f>IF(B3116="",N3115,B3116)</f>
        <v>Evergreen Global Inc</v>
      </c>
    </row>
    <row r="3117" spans="1:14" ht="15.75" x14ac:dyDescent="0.5">
      <c r="A3117" s="7"/>
      <c r="B3117" s="26"/>
      <c r="C3117" s="26"/>
      <c r="D3117" s="12">
        <v>112215.8</v>
      </c>
      <c r="E3117" s="13" t="s">
        <v>2741</v>
      </c>
      <c r="F3117" s="27">
        <v>45510</v>
      </c>
      <c r="G3117" s="27">
        <v>45252</v>
      </c>
      <c r="H3117" s="14">
        <v>1620759.53</v>
      </c>
      <c r="I3117" s="15">
        <v>1</v>
      </c>
      <c r="J3117" s="13" t="s">
        <v>309</v>
      </c>
      <c r="K3117" s="36">
        <f>D3117*VLOOKUP(L3117,Assumptions!$B$5:$C$11,2,FALSE)</f>
        <v>3849.0019399999996</v>
      </c>
      <c r="L3117" s="39" t="s">
        <v>4889</v>
      </c>
      <c r="M3117" s="46">
        <f>DATE(YEAR(F3117),MONTH(F3117),1)</f>
        <v>45505</v>
      </c>
      <c r="N3117" s="47" t="str">
        <f>IF(B3117="",N3116,B3117)</f>
        <v>Evergreen Global Inc</v>
      </c>
    </row>
    <row r="3118" spans="1:14" ht="15.75" x14ac:dyDescent="0.5">
      <c r="A3118" s="7"/>
      <c r="B3118" s="26"/>
      <c r="C3118" s="26"/>
      <c r="D3118" s="12">
        <v>100677.8</v>
      </c>
      <c r="E3118" s="13" t="s">
        <v>2742</v>
      </c>
      <c r="F3118" s="27">
        <v>45510</v>
      </c>
      <c r="G3118" s="27">
        <v>45252</v>
      </c>
      <c r="H3118" s="14">
        <v>1552436</v>
      </c>
      <c r="I3118" s="15">
        <v>1</v>
      </c>
      <c r="J3118" s="13" t="s">
        <v>312</v>
      </c>
      <c r="K3118" s="36">
        <f>D3118*VLOOKUP(L3118,Assumptions!$B$5:$C$11,2,FALSE)</f>
        <v>3453.2485399999996</v>
      </c>
      <c r="L3118" s="39" t="s">
        <v>4889</v>
      </c>
      <c r="M3118" s="46">
        <f>DATE(YEAR(F3118),MONTH(F3118),1)</f>
        <v>45505</v>
      </c>
      <c r="N3118" s="47" t="str">
        <f>IF(B3118="",N3117,B3118)</f>
        <v>Evergreen Global Inc</v>
      </c>
    </row>
    <row r="3119" spans="1:14" ht="15.75" x14ac:dyDescent="0.5">
      <c r="A3119" s="7"/>
      <c r="B3119" s="26"/>
      <c r="C3119" s="26"/>
      <c r="D3119" s="12">
        <v>41105.06</v>
      </c>
      <c r="E3119" s="13" t="s">
        <v>2743</v>
      </c>
      <c r="F3119" s="27">
        <v>45468</v>
      </c>
      <c r="G3119" s="27">
        <v>45252</v>
      </c>
      <c r="H3119" s="14">
        <v>1867898.93</v>
      </c>
      <c r="I3119" s="15">
        <v>1</v>
      </c>
      <c r="J3119" s="13" t="s">
        <v>307</v>
      </c>
      <c r="K3119" s="36">
        <f>D3119*VLOOKUP(L3119,Assumptions!$B$5:$C$11,2,FALSE)</f>
        <v>1409.9035579999997</v>
      </c>
      <c r="L3119" s="39" t="s">
        <v>4889</v>
      </c>
      <c r="M3119" s="46">
        <f>DATE(YEAR(F3119),MONTH(F3119),1)</f>
        <v>45444</v>
      </c>
      <c r="N3119" s="47" t="str">
        <f>IF(B3119="",N3118,B3119)</f>
        <v>Evergreen Global Inc</v>
      </c>
    </row>
    <row r="3120" spans="1:14" ht="15.75" x14ac:dyDescent="0.5">
      <c r="A3120" s="7"/>
      <c r="B3120" s="26"/>
      <c r="C3120" s="26"/>
      <c r="D3120" s="12">
        <v>29619.73</v>
      </c>
      <c r="E3120" s="13" t="s">
        <v>2718</v>
      </c>
      <c r="F3120" s="27">
        <v>45468</v>
      </c>
      <c r="G3120" s="27">
        <v>45252</v>
      </c>
      <c r="H3120" s="14">
        <v>1949856.86</v>
      </c>
      <c r="I3120" s="15">
        <v>4</v>
      </c>
      <c r="J3120" s="13" t="s">
        <v>330</v>
      </c>
      <c r="K3120" s="36">
        <f>D3120*VLOOKUP(L3120,Assumptions!$B$5:$C$11,2,FALSE)</f>
        <v>1015.9567389999999</v>
      </c>
      <c r="L3120" s="39" t="s">
        <v>4889</v>
      </c>
      <c r="M3120" s="46">
        <f>DATE(YEAR(F3120),MONTH(F3120),1)</f>
        <v>45444</v>
      </c>
      <c r="N3120" s="47" t="str">
        <f>IF(B3120="",N3119,B3120)</f>
        <v>Evergreen Global Inc</v>
      </c>
    </row>
    <row r="3121" spans="1:14" ht="15.75" x14ac:dyDescent="0.5">
      <c r="A3121" s="7"/>
      <c r="B3121" s="26"/>
      <c r="C3121" s="26"/>
      <c r="D3121" s="12">
        <v>37512.71</v>
      </c>
      <c r="E3121" s="13" t="s">
        <v>2711</v>
      </c>
      <c r="F3121" s="27">
        <v>45468</v>
      </c>
      <c r="G3121" s="27">
        <v>45252</v>
      </c>
      <c r="H3121" s="14">
        <v>2336072.19</v>
      </c>
      <c r="I3121" s="15">
        <v>180</v>
      </c>
      <c r="J3121" s="13" t="s">
        <v>305</v>
      </c>
      <c r="K3121" s="36">
        <f>D3121*VLOOKUP(L3121,Assumptions!$B$5:$C$11,2,FALSE)</f>
        <v>1286.6859529999999</v>
      </c>
      <c r="L3121" s="39" t="s">
        <v>4889</v>
      </c>
      <c r="M3121" s="46">
        <f>DATE(YEAR(F3121),MONTH(F3121),1)</f>
        <v>45444</v>
      </c>
      <c r="N3121" s="47" t="str">
        <f>IF(B3121="",N3120,B3121)</f>
        <v>Evergreen Global Inc</v>
      </c>
    </row>
    <row r="3122" spans="1:14" ht="15.75" x14ac:dyDescent="0.5">
      <c r="A3122" s="7"/>
      <c r="B3122" s="26"/>
      <c r="C3122" s="26"/>
      <c r="D3122" s="12">
        <v>37113.21</v>
      </c>
      <c r="E3122" s="13" t="s">
        <v>2712</v>
      </c>
      <c r="F3122" s="27">
        <v>45468</v>
      </c>
      <c r="G3122" s="27">
        <v>45252</v>
      </c>
      <c r="H3122" s="14">
        <v>2140064.91</v>
      </c>
      <c r="I3122" s="15">
        <v>1</v>
      </c>
      <c r="J3122" s="13" t="s">
        <v>304</v>
      </c>
      <c r="K3122" s="36">
        <f>D3122*VLOOKUP(L3122,Assumptions!$B$5:$C$11,2,FALSE)</f>
        <v>1272.9831029999998</v>
      </c>
      <c r="L3122" s="39" t="s">
        <v>4889</v>
      </c>
      <c r="M3122" s="46">
        <f>DATE(YEAR(F3122),MONTH(F3122),1)</f>
        <v>45444</v>
      </c>
      <c r="N3122" s="47" t="str">
        <f>IF(B3122="",N3121,B3122)</f>
        <v>Evergreen Global Inc</v>
      </c>
    </row>
    <row r="3123" spans="1:14" ht="15.75" x14ac:dyDescent="0.5">
      <c r="A3123" s="7"/>
      <c r="B3123" s="26"/>
      <c r="C3123" s="26"/>
      <c r="D3123" s="12">
        <v>30197.3</v>
      </c>
      <c r="E3123" s="13" t="s">
        <v>2725</v>
      </c>
      <c r="F3123" s="27">
        <v>45468</v>
      </c>
      <c r="G3123" s="27">
        <v>45252</v>
      </c>
      <c r="H3123" s="14">
        <v>2051257.27</v>
      </c>
      <c r="I3123" s="15">
        <v>189</v>
      </c>
      <c r="J3123" s="13" t="s">
        <v>328</v>
      </c>
      <c r="K3123" s="36">
        <f>D3123*VLOOKUP(L3123,Assumptions!$B$5:$C$11,2,FALSE)</f>
        <v>1035.76739</v>
      </c>
      <c r="L3123" s="39" t="s">
        <v>4889</v>
      </c>
      <c r="M3123" s="46">
        <f>DATE(YEAR(F3123),MONTH(F3123),1)</f>
        <v>45444</v>
      </c>
      <c r="N3123" s="47" t="str">
        <f>IF(B3123="",N3122,B3123)</f>
        <v>Evergreen Global Inc</v>
      </c>
    </row>
    <row r="3124" spans="1:14" ht="15.75" x14ac:dyDescent="0.5">
      <c r="A3124" s="7"/>
      <c r="B3124" s="26"/>
      <c r="C3124" s="26"/>
      <c r="D3124" s="12">
        <v>37222.33</v>
      </c>
      <c r="E3124" s="13" t="s">
        <v>2720</v>
      </c>
      <c r="F3124" s="27">
        <v>45468</v>
      </c>
      <c r="G3124" s="27">
        <v>45252</v>
      </c>
      <c r="H3124" s="14">
        <v>1672772.06</v>
      </c>
      <c r="I3124" s="15">
        <v>189</v>
      </c>
      <c r="J3124" s="13" t="s">
        <v>322</v>
      </c>
      <c r="K3124" s="36">
        <f>D3124*VLOOKUP(L3124,Assumptions!$B$5:$C$11,2,FALSE)</f>
        <v>1276.725919</v>
      </c>
      <c r="L3124" s="39" t="s">
        <v>4889</v>
      </c>
      <c r="M3124" s="46">
        <f>DATE(YEAR(F3124),MONTH(F3124),1)</f>
        <v>45444</v>
      </c>
      <c r="N3124" s="47" t="str">
        <f>IF(B3124="",N3123,B3124)</f>
        <v>Evergreen Global Inc</v>
      </c>
    </row>
    <row r="3125" spans="1:14" ht="15.75" x14ac:dyDescent="0.5">
      <c r="A3125" s="7"/>
      <c r="B3125" s="26"/>
      <c r="C3125" s="26"/>
      <c r="D3125" s="12">
        <v>24061.46</v>
      </c>
      <c r="E3125" s="13" t="s">
        <v>2710</v>
      </c>
      <c r="F3125" s="27">
        <v>45468</v>
      </c>
      <c r="G3125" s="27">
        <v>45252</v>
      </c>
      <c r="H3125" s="14">
        <v>2355546.34</v>
      </c>
      <c r="I3125" s="15">
        <v>4</v>
      </c>
      <c r="J3125" s="13" t="s">
        <v>300</v>
      </c>
      <c r="K3125" s="36">
        <f>D3125*VLOOKUP(L3125,Assumptions!$B$5:$C$11,2,FALSE)</f>
        <v>825.30807799999991</v>
      </c>
      <c r="L3125" s="39" t="s">
        <v>4889</v>
      </c>
      <c r="M3125" s="46">
        <f>DATE(YEAR(F3125),MONTH(F3125),1)</f>
        <v>45444</v>
      </c>
      <c r="N3125" s="47" t="str">
        <f>IF(B3125="",N3124,B3125)</f>
        <v>Evergreen Global Inc</v>
      </c>
    </row>
    <row r="3126" spans="1:14" ht="15.75" x14ac:dyDescent="0.5">
      <c r="A3126" s="7"/>
      <c r="B3126" s="26"/>
      <c r="C3126" s="26"/>
      <c r="D3126" s="12">
        <v>55189.47</v>
      </c>
      <c r="E3126" s="13" t="s">
        <v>2712</v>
      </c>
      <c r="F3126" s="27">
        <v>45454</v>
      </c>
      <c r="G3126" s="27">
        <v>45264</v>
      </c>
      <c r="H3126" s="14">
        <v>2256977.84</v>
      </c>
      <c r="I3126" s="15">
        <v>1</v>
      </c>
      <c r="J3126" s="13" t="s">
        <v>304</v>
      </c>
      <c r="K3126" s="36">
        <f>D3126*VLOOKUP(L3126,Assumptions!$B$5:$C$11,2,FALSE)</f>
        <v>1892.9988209999999</v>
      </c>
      <c r="L3126" s="39" t="s">
        <v>4889</v>
      </c>
      <c r="M3126" s="46">
        <f>DATE(YEAR(F3126),MONTH(F3126),1)</f>
        <v>45444</v>
      </c>
      <c r="N3126" s="47" t="str">
        <f>IF(B3126="",N3125,B3126)</f>
        <v>Evergreen Global Inc</v>
      </c>
    </row>
    <row r="3127" spans="1:14" ht="15.75" x14ac:dyDescent="0.5">
      <c r="A3127" s="7"/>
      <c r="B3127" s="26"/>
      <c r="C3127" s="26"/>
      <c r="D3127" s="12">
        <v>60646.21</v>
      </c>
      <c r="E3127" s="13" t="s">
        <v>2711</v>
      </c>
      <c r="F3127" s="27">
        <v>45454</v>
      </c>
      <c r="G3127" s="27">
        <v>45264</v>
      </c>
      <c r="H3127" s="14">
        <v>1568628.23</v>
      </c>
      <c r="I3127" s="15">
        <v>293</v>
      </c>
      <c r="J3127" s="13" t="s">
        <v>305</v>
      </c>
      <c r="K3127" s="36">
        <f>D3127*VLOOKUP(L3127,Assumptions!$B$5:$C$11,2,FALSE)</f>
        <v>2080.1650029999996</v>
      </c>
      <c r="L3127" s="39" t="s">
        <v>4889</v>
      </c>
      <c r="M3127" s="46">
        <f>DATE(YEAR(F3127),MONTH(F3127),1)</f>
        <v>45444</v>
      </c>
      <c r="N3127" s="47" t="str">
        <f>IF(B3127="",N3126,B3127)</f>
        <v>Evergreen Global Inc</v>
      </c>
    </row>
    <row r="3128" spans="1:14" ht="15.75" x14ac:dyDescent="0.5">
      <c r="A3128" s="7"/>
      <c r="B3128" s="26"/>
      <c r="C3128" s="26"/>
      <c r="D3128" s="12">
        <v>38387.71</v>
      </c>
      <c r="E3128" s="13" t="s">
        <v>2718</v>
      </c>
      <c r="F3128" s="27">
        <v>45454</v>
      </c>
      <c r="G3128" s="27">
        <v>45264</v>
      </c>
      <c r="H3128" s="14">
        <v>1980803.12</v>
      </c>
      <c r="I3128" s="15">
        <v>15</v>
      </c>
      <c r="J3128" s="13" t="s">
        <v>330</v>
      </c>
      <c r="K3128" s="36">
        <f>D3128*VLOOKUP(L3128,Assumptions!$B$5:$C$11,2,FALSE)</f>
        <v>1316.698453</v>
      </c>
      <c r="L3128" s="39" t="s">
        <v>4889</v>
      </c>
      <c r="M3128" s="46">
        <f>DATE(YEAR(F3128),MONTH(F3128),1)</f>
        <v>45444</v>
      </c>
      <c r="N3128" s="47" t="str">
        <f>IF(B3128="",N3127,B3128)</f>
        <v>Evergreen Global Inc</v>
      </c>
    </row>
    <row r="3129" spans="1:14" ht="15.75" x14ac:dyDescent="0.5">
      <c r="A3129" s="7"/>
      <c r="B3129" s="26"/>
      <c r="C3129" s="26"/>
      <c r="D3129" s="12">
        <v>46464.51</v>
      </c>
      <c r="E3129" s="13" t="s">
        <v>2720</v>
      </c>
      <c r="F3129" s="27">
        <v>45454</v>
      </c>
      <c r="G3129" s="27">
        <v>45264</v>
      </c>
      <c r="H3129" s="14">
        <v>2268536.7200000002</v>
      </c>
      <c r="I3129" s="15">
        <v>266</v>
      </c>
      <c r="J3129" s="13" t="s">
        <v>322</v>
      </c>
      <c r="K3129" s="36">
        <f>D3129*VLOOKUP(L3129,Assumptions!$B$5:$C$11,2,FALSE)</f>
        <v>1593.7326929999999</v>
      </c>
      <c r="L3129" s="39" t="s">
        <v>4889</v>
      </c>
      <c r="M3129" s="46">
        <f>DATE(YEAR(F3129),MONTH(F3129),1)</f>
        <v>45444</v>
      </c>
      <c r="N3129" s="47" t="str">
        <f>IF(B3129="",N3128,B3129)</f>
        <v>Evergreen Global Inc</v>
      </c>
    </row>
    <row r="3130" spans="1:14" ht="15.75" x14ac:dyDescent="0.5">
      <c r="A3130" s="7"/>
      <c r="B3130" s="26"/>
      <c r="C3130" s="26"/>
      <c r="D3130" s="12">
        <v>60493.71</v>
      </c>
      <c r="E3130" s="13" t="s">
        <v>2725</v>
      </c>
      <c r="F3130" s="27">
        <v>45454</v>
      </c>
      <c r="G3130" s="27">
        <v>45264</v>
      </c>
      <c r="H3130" s="14">
        <v>2115050.36</v>
      </c>
      <c r="I3130" s="15">
        <v>266</v>
      </c>
      <c r="J3130" s="13" t="s">
        <v>328</v>
      </c>
      <c r="K3130" s="36">
        <f>D3130*VLOOKUP(L3130,Assumptions!$B$5:$C$11,2,FALSE)</f>
        <v>2074.9342529999999</v>
      </c>
      <c r="L3130" s="39" t="s">
        <v>4889</v>
      </c>
      <c r="M3130" s="46">
        <f>DATE(YEAR(F3130),MONTH(F3130),1)</f>
        <v>45444</v>
      </c>
      <c r="N3130" s="47" t="str">
        <f>IF(B3130="",N3129,B3130)</f>
        <v>Evergreen Global Inc</v>
      </c>
    </row>
    <row r="3131" spans="1:14" ht="15.75" x14ac:dyDescent="0.5">
      <c r="A3131" s="7"/>
      <c r="B3131" s="26"/>
      <c r="C3131" s="26"/>
      <c r="D3131" s="12">
        <v>61308.06</v>
      </c>
      <c r="E3131" s="13" t="s">
        <v>2710</v>
      </c>
      <c r="F3131" s="27">
        <v>45454</v>
      </c>
      <c r="G3131" s="27">
        <v>45264</v>
      </c>
      <c r="H3131" s="14">
        <v>2198187.5099999998</v>
      </c>
      <c r="I3131" s="15">
        <v>3</v>
      </c>
      <c r="J3131" s="13" t="s">
        <v>300</v>
      </c>
      <c r="K3131" s="36">
        <f>D3131*VLOOKUP(L3131,Assumptions!$B$5:$C$11,2,FALSE)</f>
        <v>2102.866458</v>
      </c>
      <c r="L3131" s="39" t="s">
        <v>4889</v>
      </c>
      <c r="M3131" s="46">
        <f>DATE(YEAR(F3131),MONTH(F3131),1)</f>
        <v>45444</v>
      </c>
      <c r="N3131" s="47" t="str">
        <f>IF(B3131="",N3130,B3131)</f>
        <v>Evergreen Global Inc</v>
      </c>
    </row>
    <row r="3132" spans="1:14" ht="15.75" x14ac:dyDescent="0.5">
      <c r="A3132" s="7"/>
      <c r="B3132" s="26"/>
      <c r="C3132" s="26"/>
      <c r="D3132" s="12">
        <v>54871.42</v>
      </c>
      <c r="E3132" s="13" t="s">
        <v>2715</v>
      </c>
      <c r="F3132" s="27">
        <v>45454</v>
      </c>
      <c r="G3132" s="27">
        <v>45264</v>
      </c>
      <c r="H3132" s="14">
        <v>2284815.9300000002</v>
      </c>
      <c r="I3132" s="15">
        <v>1</v>
      </c>
      <c r="J3132" s="13" t="s">
        <v>318</v>
      </c>
      <c r="K3132" s="36">
        <f>D3132*VLOOKUP(L3132,Assumptions!$B$5:$C$11,2,FALSE)</f>
        <v>1882.0897059999998</v>
      </c>
      <c r="L3132" s="39" t="s">
        <v>4889</v>
      </c>
      <c r="M3132" s="46">
        <f>DATE(YEAR(F3132),MONTH(F3132),1)</f>
        <v>45444</v>
      </c>
      <c r="N3132" s="47" t="str">
        <f>IF(B3132="",N3131,B3132)</f>
        <v>Evergreen Global Inc</v>
      </c>
    </row>
    <row r="3133" spans="1:14" ht="15.75" x14ac:dyDescent="0.5">
      <c r="A3133" s="7"/>
      <c r="B3133" s="26"/>
      <c r="C3133" s="26"/>
      <c r="D3133" s="12">
        <v>41780.04</v>
      </c>
      <c r="E3133" s="13" t="s">
        <v>2716</v>
      </c>
      <c r="F3133" s="27">
        <v>45454</v>
      </c>
      <c r="G3133" s="27">
        <v>45264</v>
      </c>
      <c r="H3133" s="14">
        <v>1534040.17</v>
      </c>
      <c r="I3133" s="15">
        <v>1</v>
      </c>
      <c r="J3133" s="13" t="s">
        <v>309</v>
      </c>
      <c r="K3133" s="36">
        <f>D3133*VLOOKUP(L3133,Assumptions!$B$5:$C$11,2,FALSE)</f>
        <v>1433.0553719999998</v>
      </c>
      <c r="L3133" s="39" t="s">
        <v>4889</v>
      </c>
      <c r="M3133" s="46">
        <f>DATE(YEAR(F3133),MONTH(F3133),1)</f>
        <v>45444</v>
      </c>
      <c r="N3133" s="47" t="str">
        <f>IF(B3133="",N3132,B3133)</f>
        <v>Evergreen Global Inc</v>
      </c>
    </row>
    <row r="3134" spans="1:14" ht="15.75" x14ac:dyDescent="0.5">
      <c r="A3134" s="7"/>
      <c r="B3134" s="26"/>
      <c r="C3134" s="26"/>
      <c r="D3134" s="12">
        <v>60861.27</v>
      </c>
      <c r="E3134" s="13" t="s">
        <v>2717</v>
      </c>
      <c r="F3134" s="27">
        <v>45454</v>
      </c>
      <c r="G3134" s="27">
        <v>45264</v>
      </c>
      <c r="H3134" s="14">
        <v>2059821.63</v>
      </c>
      <c r="I3134" s="15">
        <v>1</v>
      </c>
      <c r="J3134" s="13" t="s">
        <v>310</v>
      </c>
      <c r="K3134" s="36">
        <f>D3134*VLOOKUP(L3134,Assumptions!$B$5:$C$11,2,FALSE)</f>
        <v>2087.5415609999995</v>
      </c>
      <c r="L3134" s="39" t="s">
        <v>4889</v>
      </c>
      <c r="M3134" s="46">
        <f>DATE(YEAR(F3134),MONTH(F3134),1)</f>
        <v>45444</v>
      </c>
      <c r="N3134" s="47" t="str">
        <f>IF(B3134="",N3133,B3134)</f>
        <v>Evergreen Global Inc</v>
      </c>
    </row>
    <row r="3135" spans="1:14" ht="15.75" x14ac:dyDescent="0.5">
      <c r="A3135" s="7"/>
      <c r="B3135" s="26"/>
      <c r="C3135" s="26"/>
      <c r="D3135" s="12">
        <v>54081.57</v>
      </c>
      <c r="E3135" s="13" t="s">
        <v>2728</v>
      </c>
      <c r="F3135" s="27">
        <v>45454</v>
      </c>
      <c r="G3135" s="27">
        <v>45264</v>
      </c>
      <c r="H3135" s="14">
        <v>2012097.06</v>
      </c>
      <c r="I3135" s="15">
        <v>1</v>
      </c>
      <c r="J3135" s="13" t="s">
        <v>312</v>
      </c>
      <c r="K3135" s="36">
        <f>D3135*VLOOKUP(L3135,Assumptions!$B$5:$C$11,2,FALSE)</f>
        <v>1854.9978509999999</v>
      </c>
      <c r="L3135" s="39" t="s">
        <v>4889</v>
      </c>
      <c r="M3135" s="46">
        <f>DATE(YEAR(F3135),MONTH(F3135),1)</f>
        <v>45444</v>
      </c>
      <c r="N3135" s="47" t="str">
        <f>IF(B3135="",N3134,B3135)</f>
        <v>Evergreen Global Inc</v>
      </c>
    </row>
    <row r="3136" spans="1:14" ht="15.75" x14ac:dyDescent="0.5">
      <c r="A3136" s="7"/>
      <c r="B3136" s="26"/>
      <c r="C3136" s="26"/>
      <c r="D3136" s="12">
        <v>35339.31</v>
      </c>
      <c r="E3136" s="13" t="s">
        <v>2744</v>
      </c>
      <c r="F3136" s="27">
        <v>45539</v>
      </c>
      <c r="G3136" s="27">
        <v>45264</v>
      </c>
      <c r="H3136" s="14">
        <v>2211266.29</v>
      </c>
      <c r="I3136" s="15">
        <v>1</v>
      </c>
      <c r="J3136" s="13" t="s">
        <v>304</v>
      </c>
      <c r="K3136" s="36">
        <f>D3136*VLOOKUP(L3136,Assumptions!$B$5:$C$11,2,FALSE)</f>
        <v>1212.1383329999999</v>
      </c>
      <c r="L3136" s="39" t="s">
        <v>4889</v>
      </c>
      <c r="M3136" s="46">
        <f>DATE(YEAR(F3136),MONTH(F3136),1)</f>
        <v>45536</v>
      </c>
      <c r="N3136" s="47" t="str">
        <f>IF(B3136="",N3135,B3136)</f>
        <v>Evergreen Global Inc</v>
      </c>
    </row>
    <row r="3137" spans="1:14" ht="15.75" x14ac:dyDescent="0.5">
      <c r="A3137" s="7"/>
      <c r="B3137" s="26"/>
      <c r="C3137" s="26"/>
      <c r="D3137" s="12">
        <v>21465.21</v>
      </c>
      <c r="E3137" s="13" t="s">
        <v>2745</v>
      </c>
      <c r="F3137" s="27">
        <v>45539</v>
      </c>
      <c r="G3137" s="27">
        <v>45264</v>
      </c>
      <c r="H3137" s="14">
        <v>2132771.4300000002</v>
      </c>
      <c r="I3137" s="15">
        <v>50</v>
      </c>
      <c r="J3137" s="13" t="s">
        <v>322</v>
      </c>
      <c r="K3137" s="36">
        <f>D3137*VLOOKUP(L3137,Assumptions!$B$5:$C$11,2,FALSE)</f>
        <v>736.2567029999999</v>
      </c>
      <c r="L3137" s="39" t="s">
        <v>4889</v>
      </c>
      <c r="M3137" s="46">
        <f>DATE(YEAR(F3137),MONTH(F3137),1)</f>
        <v>45536</v>
      </c>
      <c r="N3137" s="47" t="str">
        <f>IF(B3137="",N3136,B3137)</f>
        <v>Evergreen Global Inc</v>
      </c>
    </row>
    <row r="3138" spans="1:14" ht="15.75" x14ac:dyDescent="0.5">
      <c r="A3138" s="7"/>
      <c r="B3138" s="26"/>
      <c r="C3138" s="26"/>
      <c r="D3138" s="12">
        <v>21328.42</v>
      </c>
      <c r="E3138" s="13" t="s">
        <v>2746</v>
      </c>
      <c r="F3138" s="27">
        <v>45539</v>
      </c>
      <c r="G3138" s="27">
        <v>45264</v>
      </c>
      <c r="H3138" s="14">
        <v>1932903.94</v>
      </c>
      <c r="I3138" s="15">
        <v>5</v>
      </c>
      <c r="J3138" s="13" t="s">
        <v>300</v>
      </c>
      <c r="K3138" s="36">
        <f>D3138*VLOOKUP(L3138,Assumptions!$B$5:$C$11,2,FALSE)</f>
        <v>731.56480599999986</v>
      </c>
      <c r="L3138" s="39" t="s">
        <v>4889</v>
      </c>
      <c r="M3138" s="46">
        <f>DATE(YEAR(F3138),MONTH(F3138),1)</f>
        <v>45536</v>
      </c>
      <c r="N3138" s="47" t="str">
        <f>IF(B3138="",N3137,B3138)</f>
        <v>Evergreen Global Inc</v>
      </c>
    </row>
    <row r="3139" spans="1:14" ht="15.75" x14ac:dyDescent="0.5">
      <c r="A3139" s="7"/>
      <c r="B3139" s="26"/>
      <c r="C3139" s="26"/>
      <c r="D3139" s="12">
        <v>18638.150000000001</v>
      </c>
      <c r="E3139" s="13" t="s">
        <v>2729</v>
      </c>
      <c r="F3139" s="27">
        <v>45524</v>
      </c>
      <c r="G3139" s="27">
        <v>45278</v>
      </c>
      <c r="H3139" s="14">
        <v>1818442.8</v>
      </c>
      <c r="I3139" s="15">
        <v>3</v>
      </c>
      <c r="J3139" s="13" t="s">
        <v>300</v>
      </c>
      <c r="K3139" s="36">
        <f>D3139*VLOOKUP(L3139,Assumptions!$B$5:$C$11,2,FALSE)</f>
        <v>639.288545</v>
      </c>
      <c r="L3139" s="39" t="s">
        <v>4889</v>
      </c>
      <c r="M3139" s="46">
        <f>DATE(YEAR(F3139),MONTH(F3139),1)</f>
        <v>45505</v>
      </c>
      <c r="N3139" s="47" t="str">
        <f>IF(B3139="",N3138,B3139)</f>
        <v>Evergreen Global Inc</v>
      </c>
    </row>
    <row r="3140" spans="1:14" ht="15.75" x14ac:dyDescent="0.5">
      <c r="A3140" s="7"/>
      <c r="B3140" s="26"/>
      <c r="C3140" s="26"/>
      <c r="D3140" s="12">
        <v>13803.8</v>
      </c>
      <c r="E3140" s="13" t="s">
        <v>2739</v>
      </c>
      <c r="F3140" s="27">
        <v>45524</v>
      </c>
      <c r="G3140" s="27">
        <v>45278</v>
      </c>
      <c r="H3140" s="14">
        <v>2324775.91</v>
      </c>
      <c r="I3140" s="15">
        <v>1</v>
      </c>
      <c r="J3140" s="13" t="s">
        <v>310</v>
      </c>
      <c r="K3140" s="36">
        <f>D3140*VLOOKUP(L3140,Assumptions!$B$5:$C$11,2,FALSE)</f>
        <v>473.47033999999991</v>
      </c>
      <c r="L3140" s="39" t="s">
        <v>4889</v>
      </c>
      <c r="M3140" s="46">
        <f>DATE(YEAR(F3140),MONTH(F3140),1)</f>
        <v>45505</v>
      </c>
      <c r="N3140" s="47" t="str">
        <f>IF(B3140="",N3139,B3140)</f>
        <v>Evergreen Global Inc</v>
      </c>
    </row>
    <row r="3141" spans="1:14" ht="15.75" x14ac:dyDescent="0.5">
      <c r="A3141" s="7"/>
      <c r="B3141" s="26"/>
      <c r="C3141" s="26"/>
      <c r="D3141" s="12">
        <v>20900.580000000002</v>
      </c>
      <c r="E3141" s="13" t="s">
        <v>2738</v>
      </c>
      <c r="F3141" s="27">
        <v>45524</v>
      </c>
      <c r="G3141" s="27">
        <v>45278</v>
      </c>
      <c r="H3141" s="14">
        <v>2183351.31</v>
      </c>
      <c r="I3141" s="15">
        <v>1</v>
      </c>
      <c r="J3141" s="13" t="s">
        <v>311</v>
      </c>
      <c r="K3141" s="36">
        <f>D3141*VLOOKUP(L3141,Assumptions!$B$5:$C$11,2,FALSE)</f>
        <v>716.88989400000003</v>
      </c>
      <c r="L3141" s="39" t="s">
        <v>4889</v>
      </c>
      <c r="M3141" s="46">
        <f>DATE(YEAR(F3141),MONTH(F3141),1)</f>
        <v>45505</v>
      </c>
      <c r="N3141" s="47" t="str">
        <f>IF(B3141="",N3140,B3141)</f>
        <v>Evergreen Global Inc</v>
      </c>
    </row>
    <row r="3142" spans="1:14" ht="15.75" x14ac:dyDescent="0.5">
      <c r="A3142" s="7"/>
      <c r="B3142" s="26"/>
      <c r="C3142" s="26"/>
      <c r="D3142" s="12">
        <v>21653.86</v>
      </c>
      <c r="E3142" s="13" t="s">
        <v>2741</v>
      </c>
      <c r="F3142" s="27">
        <v>45524</v>
      </c>
      <c r="G3142" s="27">
        <v>45278</v>
      </c>
      <c r="H3142" s="14">
        <v>1463103.24</v>
      </c>
      <c r="I3142" s="15">
        <v>1</v>
      </c>
      <c r="J3142" s="13" t="s">
        <v>309</v>
      </c>
      <c r="K3142" s="36">
        <f>D3142*VLOOKUP(L3142,Assumptions!$B$5:$C$11,2,FALSE)</f>
        <v>742.72739799999999</v>
      </c>
      <c r="L3142" s="39" t="s">
        <v>4889</v>
      </c>
      <c r="M3142" s="46">
        <f>DATE(YEAR(F3142),MONTH(F3142),1)</f>
        <v>45505</v>
      </c>
      <c r="N3142" s="47" t="str">
        <f>IF(B3142="",N3141,B3142)</f>
        <v>Evergreen Global Inc</v>
      </c>
    </row>
    <row r="3143" spans="1:14" ht="15.75" x14ac:dyDescent="0.5">
      <c r="A3143" s="7"/>
      <c r="B3143" s="26"/>
      <c r="C3143" s="26"/>
      <c r="D3143" s="12">
        <v>18973.68</v>
      </c>
      <c r="E3143" s="13" t="s">
        <v>2691</v>
      </c>
      <c r="F3143" s="27">
        <v>45482</v>
      </c>
      <c r="G3143" s="27">
        <v>45278</v>
      </c>
      <c r="H3143" s="14">
        <v>1520199.99</v>
      </c>
      <c r="I3143" s="15">
        <v>3</v>
      </c>
      <c r="J3143" s="13" t="s">
        <v>300</v>
      </c>
      <c r="K3143" s="36">
        <f>D3143*VLOOKUP(L3143,Assumptions!$B$5:$C$11,2,FALSE)</f>
        <v>650.79722399999991</v>
      </c>
      <c r="L3143" s="39" t="s">
        <v>4889</v>
      </c>
      <c r="M3143" s="46">
        <f>DATE(YEAR(F3143),MONTH(F3143),1)</f>
        <v>45474</v>
      </c>
      <c r="N3143" s="47" t="str">
        <f>IF(B3143="",N3142,B3143)</f>
        <v>Evergreen Global Inc</v>
      </c>
    </row>
    <row r="3144" spans="1:14" ht="15.75" x14ac:dyDescent="0.5">
      <c r="A3144" s="7"/>
      <c r="B3144" s="26"/>
      <c r="C3144" s="26"/>
      <c r="D3144" s="12">
        <v>14642.94</v>
      </c>
      <c r="E3144" s="13" t="s">
        <v>2693</v>
      </c>
      <c r="F3144" s="27">
        <v>45482</v>
      </c>
      <c r="G3144" s="27">
        <v>45278</v>
      </c>
      <c r="H3144" s="14">
        <v>1869898.91</v>
      </c>
      <c r="I3144" s="15">
        <v>1</v>
      </c>
      <c r="J3144" s="13" t="s">
        <v>311</v>
      </c>
      <c r="K3144" s="36">
        <f>D3144*VLOOKUP(L3144,Assumptions!$B$5:$C$11,2,FALSE)</f>
        <v>502.25284199999999</v>
      </c>
      <c r="L3144" s="39" t="s">
        <v>4889</v>
      </c>
      <c r="M3144" s="46">
        <f>DATE(YEAR(F3144),MONTH(F3144),1)</f>
        <v>45474</v>
      </c>
      <c r="N3144" s="47" t="str">
        <f>IF(B3144="",N3143,B3144)</f>
        <v>Evergreen Global Inc</v>
      </c>
    </row>
    <row r="3145" spans="1:14" ht="15.75" x14ac:dyDescent="0.5">
      <c r="A3145" s="7"/>
      <c r="B3145" s="26"/>
      <c r="C3145" s="26"/>
      <c r="D3145" s="12">
        <v>30423.3</v>
      </c>
      <c r="E3145" s="13" t="s">
        <v>2690</v>
      </c>
      <c r="F3145" s="27">
        <v>45474</v>
      </c>
      <c r="G3145" s="27">
        <v>45293</v>
      </c>
      <c r="H3145" s="14">
        <v>2167516.23</v>
      </c>
      <c r="I3145" s="15">
        <v>4</v>
      </c>
      <c r="J3145" s="13" t="s">
        <v>330</v>
      </c>
      <c r="K3145" s="36">
        <f>D3145*VLOOKUP(L3145,Assumptions!$B$5:$C$11,2,FALSE)</f>
        <v>1043.51919</v>
      </c>
      <c r="L3145" s="39" t="s">
        <v>4889</v>
      </c>
      <c r="M3145" s="46">
        <f>DATE(YEAR(F3145),MONTH(F3145),1)</f>
        <v>45474</v>
      </c>
      <c r="N3145" s="47" t="str">
        <f>IF(B3145="",N3144,B3145)</f>
        <v>Evergreen Global Inc</v>
      </c>
    </row>
    <row r="3146" spans="1:14" ht="15.75" x14ac:dyDescent="0.5">
      <c r="A3146" s="7"/>
      <c r="B3146" s="26"/>
      <c r="C3146" s="26"/>
      <c r="D3146" s="12">
        <v>31470.43</v>
      </c>
      <c r="E3146" s="13" t="s">
        <v>2689</v>
      </c>
      <c r="F3146" s="27">
        <v>45474</v>
      </c>
      <c r="G3146" s="27">
        <v>45293</v>
      </c>
      <c r="H3146" s="14">
        <v>2249075.83</v>
      </c>
      <c r="I3146" s="15">
        <v>1</v>
      </c>
      <c r="J3146" s="13" t="s">
        <v>304</v>
      </c>
      <c r="K3146" s="36">
        <f>D3146*VLOOKUP(L3146,Assumptions!$B$5:$C$11,2,FALSE)</f>
        <v>1079.435749</v>
      </c>
      <c r="L3146" s="39" t="s">
        <v>4889</v>
      </c>
      <c r="M3146" s="46">
        <f>DATE(YEAR(F3146),MONTH(F3146),1)</f>
        <v>45474</v>
      </c>
      <c r="N3146" s="47" t="str">
        <f>IF(B3146="",N3145,B3146)</f>
        <v>Evergreen Global Inc</v>
      </c>
    </row>
    <row r="3147" spans="1:14" ht="15.75" x14ac:dyDescent="0.5">
      <c r="A3147" s="7"/>
      <c r="B3147" s="26"/>
      <c r="C3147" s="26"/>
      <c r="D3147" s="12">
        <v>25597.59</v>
      </c>
      <c r="E3147" s="13" t="s">
        <v>2688</v>
      </c>
      <c r="F3147" s="27">
        <v>45474</v>
      </c>
      <c r="G3147" s="27">
        <v>45293</v>
      </c>
      <c r="H3147" s="14">
        <v>1550151.87</v>
      </c>
      <c r="I3147" s="15">
        <v>74</v>
      </c>
      <c r="J3147" s="13" t="s">
        <v>305</v>
      </c>
      <c r="K3147" s="36">
        <f>D3147*VLOOKUP(L3147,Assumptions!$B$5:$C$11,2,FALSE)</f>
        <v>877.9973369999999</v>
      </c>
      <c r="L3147" s="39" t="s">
        <v>4889</v>
      </c>
      <c r="M3147" s="46">
        <f>DATE(YEAR(F3147),MONTH(F3147),1)</f>
        <v>45474</v>
      </c>
      <c r="N3147" s="47" t="str">
        <f>IF(B3147="",N3146,B3147)</f>
        <v>Evergreen Global Inc</v>
      </c>
    </row>
    <row r="3148" spans="1:14" ht="15.75" x14ac:dyDescent="0.5">
      <c r="A3148" s="7"/>
      <c r="B3148" s="26"/>
      <c r="C3148" s="26"/>
      <c r="D3148" s="12">
        <v>34635.15</v>
      </c>
      <c r="E3148" s="13" t="s">
        <v>2691</v>
      </c>
      <c r="F3148" s="27">
        <v>45474</v>
      </c>
      <c r="G3148" s="27">
        <v>45293</v>
      </c>
      <c r="H3148" s="14">
        <v>2155124.54</v>
      </c>
      <c r="I3148" s="15">
        <v>5</v>
      </c>
      <c r="J3148" s="13" t="s">
        <v>300</v>
      </c>
      <c r="K3148" s="36">
        <f>D3148*VLOOKUP(L3148,Assumptions!$B$5:$C$11,2,FALSE)</f>
        <v>1187.985645</v>
      </c>
      <c r="L3148" s="39" t="s">
        <v>4889</v>
      </c>
      <c r="M3148" s="46">
        <f>DATE(YEAR(F3148),MONTH(F3148),1)</f>
        <v>45474</v>
      </c>
      <c r="N3148" s="47" t="str">
        <f>IF(B3148="",N3147,B3148)</f>
        <v>Evergreen Global Inc</v>
      </c>
    </row>
    <row r="3149" spans="1:14" ht="15.75" x14ac:dyDescent="0.5">
      <c r="A3149" s="7"/>
      <c r="B3149" s="26"/>
      <c r="C3149" s="26"/>
      <c r="D3149" s="12">
        <v>30502.76</v>
      </c>
      <c r="E3149" s="13" t="s">
        <v>2747</v>
      </c>
      <c r="F3149" s="27">
        <v>45538</v>
      </c>
      <c r="G3149" s="27">
        <v>45296</v>
      </c>
      <c r="H3149" s="14">
        <v>1499565.32</v>
      </c>
      <c r="I3149" s="15">
        <v>4</v>
      </c>
      <c r="J3149" s="13" t="s">
        <v>330</v>
      </c>
      <c r="K3149" s="36">
        <f>D3149*VLOOKUP(L3149,Assumptions!$B$5:$C$11,2,FALSE)</f>
        <v>1046.2446679999998</v>
      </c>
      <c r="L3149" s="39" t="s">
        <v>4889</v>
      </c>
      <c r="M3149" s="46">
        <f>DATE(YEAR(F3149),MONTH(F3149),1)</f>
        <v>45536</v>
      </c>
      <c r="N3149" s="47" t="str">
        <f>IF(B3149="",N3148,B3149)</f>
        <v>Evergreen Global Inc</v>
      </c>
    </row>
    <row r="3150" spans="1:14" ht="15.75" x14ac:dyDescent="0.5">
      <c r="A3150" s="7"/>
      <c r="B3150" s="26"/>
      <c r="C3150" s="26"/>
      <c r="D3150" s="12">
        <v>21812.48</v>
      </c>
      <c r="E3150" s="13" t="s">
        <v>2748</v>
      </c>
      <c r="F3150" s="27">
        <v>45538</v>
      </c>
      <c r="G3150" s="27">
        <v>45296</v>
      </c>
      <c r="H3150" s="14">
        <v>1750023.41</v>
      </c>
      <c r="I3150" s="15">
        <v>1</v>
      </c>
      <c r="J3150" s="13" t="s">
        <v>307</v>
      </c>
      <c r="K3150" s="36">
        <f>D3150*VLOOKUP(L3150,Assumptions!$B$5:$C$11,2,FALSE)</f>
        <v>748.16806399999996</v>
      </c>
      <c r="L3150" s="39" t="s">
        <v>4889</v>
      </c>
      <c r="M3150" s="46">
        <f>DATE(YEAR(F3150),MONTH(F3150),1)</f>
        <v>45536</v>
      </c>
      <c r="N3150" s="47" t="str">
        <f>IF(B3150="",N3149,B3150)</f>
        <v>Evergreen Global Inc</v>
      </c>
    </row>
    <row r="3151" spans="1:14" ht="15.75" x14ac:dyDescent="0.5">
      <c r="A3151" s="7"/>
      <c r="B3151" s="26"/>
      <c r="C3151" s="26"/>
      <c r="D3151" s="12">
        <v>35968.43</v>
      </c>
      <c r="E3151" s="13" t="s">
        <v>2749</v>
      </c>
      <c r="F3151" s="27">
        <v>45538</v>
      </c>
      <c r="G3151" s="27">
        <v>45296</v>
      </c>
      <c r="H3151" s="14">
        <v>1546131.16</v>
      </c>
      <c r="I3151" s="15">
        <v>48</v>
      </c>
      <c r="J3151" s="13" t="s">
        <v>305</v>
      </c>
      <c r="K3151" s="36">
        <f>D3151*VLOOKUP(L3151,Assumptions!$B$5:$C$11,2,FALSE)</f>
        <v>1233.7171489999998</v>
      </c>
      <c r="L3151" s="39" t="s">
        <v>4889</v>
      </c>
      <c r="M3151" s="46">
        <f>DATE(YEAR(F3151),MONTH(F3151),1)</f>
        <v>45536</v>
      </c>
      <c r="N3151" s="47" t="str">
        <f>IF(B3151="",N3150,B3151)</f>
        <v>Evergreen Global Inc</v>
      </c>
    </row>
    <row r="3152" spans="1:14" ht="15.75" x14ac:dyDescent="0.5">
      <c r="A3152" s="7"/>
      <c r="B3152" s="26"/>
      <c r="C3152" s="26"/>
      <c r="D3152" s="12">
        <v>33157.26</v>
      </c>
      <c r="E3152" s="13" t="s">
        <v>2744</v>
      </c>
      <c r="F3152" s="27">
        <v>45538</v>
      </c>
      <c r="G3152" s="27">
        <v>45296</v>
      </c>
      <c r="H3152" s="14">
        <v>2381443.06</v>
      </c>
      <c r="I3152" s="15">
        <v>1</v>
      </c>
      <c r="J3152" s="13" t="s">
        <v>304</v>
      </c>
      <c r="K3152" s="36">
        <f>D3152*VLOOKUP(L3152,Assumptions!$B$5:$C$11,2,FALSE)</f>
        <v>1137.2940180000001</v>
      </c>
      <c r="L3152" s="39" t="s">
        <v>4889</v>
      </c>
      <c r="M3152" s="46">
        <f>DATE(YEAR(F3152),MONTH(F3152),1)</f>
        <v>45536</v>
      </c>
      <c r="N3152" s="47" t="str">
        <f>IF(B3152="",N3151,B3152)</f>
        <v>Evergreen Global Inc</v>
      </c>
    </row>
    <row r="3153" spans="1:14" ht="15.75" x14ac:dyDescent="0.5">
      <c r="A3153" s="7"/>
      <c r="B3153" s="26"/>
      <c r="C3153" s="26"/>
      <c r="D3153" s="12">
        <v>23086.12</v>
      </c>
      <c r="E3153" s="13" t="s">
        <v>2746</v>
      </c>
      <c r="F3153" s="27">
        <v>45538</v>
      </c>
      <c r="G3153" s="27">
        <v>45296</v>
      </c>
      <c r="H3153" s="14">
        <v>1669082.26</v>
      </c>
      <c r="I3153" s="15">
        <v>4</v>
      </c>
      <c r="J3153" s="13" t="s">
        <v>300</v>
      </c>
      <c r="K3153" s="36">
        <f>D3153*VLOOKUP(L3153,Assumptions!$B$5:$C$11,2,FALSE)</f>
        <v>791.85391599999991</v>
      </c>
      <c r="L3153" s="39" t="s">
        <v>4889</v>
      </c>
      <c r="M3153" s="46">
        <f>DATE(YEAR(F3153),MONTH(F3153),1)</f>
        <v>45536</v>
      </c>
      <c r="N3153" s="47" t="str">
        <f>IF(B3153="",N3152,B3153)</f>
        <v>Evergreen Global Inc</v>
      </c>
    </row>
    <row r="3154" spans="1:14" ht="15.75" x14ac:dyDescent="0.5">
      <c r="A3154" s="7"/>
      <c r="B3154" s="26"/>
      <c r="C3154" s="26"/>
      <c r="D3154" s="12">
        <v>7102.63</v>
      </c>
      <c r="E3154" s="13" t="s">
        <v>2722</v>
      </c>
      <c r="F3154" s="27">
        <v>45337</v>
      </c>
      <c r="G3154" s="27">
        <v>45310</v>
      </c>
      <c r="H3154" s="14">
        <v>2347687.64</v>
      </c>
      <c r="I3154" s="15">
        <v>6</v>
      </c>
      <c r="J3154" s="13" t="s">
        <v>340</v>
      </c>
      <c r="K3154" s="36">
        <f>D3154*VLOOKUP(L3154,Assumptions!$B$5:$C$11,2,FALSE)</f>
        <v>243.62020899999999</v>
      </c>
      <c r="L3154" s="39" t="s">
        <v>4889</v>
      </c>
      <c r="M3154" s="46">
        <f>DATE(YEAR(F3154),MONTH(F3154),1)</f>
        <v>45323</v>
      </c>
      <c r="N3154" s="47" t="str">
        <f>IF(B3154="",N3153,B3154)</f>
        <v>Evergreen Global Inc</v>
      </c>
    </row>
    <row r="3155" spans="1:14" ht="15.75" x14ac:dyDescent="0.5">
      <c r="A3155" s="7"/>
      <c r="B3155" s="26"/>
      <c r="C3155" s="26"/>
      <c r="D3155" s="12">
        <v>7034.53</v>
      </c>
      <c r="E3155" s="13" t="s">
        <v>2750</v>
      </c>
      <c r="F3155" s="27">
        <v>45337</v>
      </c>
      <c r="G3155" s="27">
        <v>45310</v>
      </c>
      <c r="H3155" s="14">
        <v>1425408.91</v>
      </c>
      <c r="I3155" s="15">
        <v>64</v>
      </c>
      <c r="J3155" s="13" t="s">
        <v>322</v>
      </c>
      <c r="K3155" s="36">
        <f>D3155*VLOOKUP(L3155,Assumptions!$B$5:$C$11,2,FALSE)</f>
        <v>241.28437899999997</v>
      </c>
      <c r="L3155" s="39" t="s">
        <v>4889</v>
      </c>
      <c r="M3155" s="46">
        <f>DATE(YEAR(F3155),MONTH(F3155),1)</f>
        <v>45323</v>
      </c>
      <c r="N3155" s="47" t="str">
        <f>IF(B3155="",N3154,B3155)</f>
        <v>Evergreen Global Inc</v>
      </c>
    </row>
    <row r="3156" spans="1:14" ht="15.75" x14ac:dyDescent="0.5">
      <c r="A3156" s="7"/>
      <c r="B3156" s="26"/>
      <c r="C3156" s="26"/>
      <c r="D3156" s="12">
        <v>18229.3</v>
      </c>
      <c r="E3156" s="13" t="s">
        <v>2729</v>
      </c>
      <c r="F3156" s="27">
        <v>45518</v>
      </c>
      <c r="G3156" s="27">
        <v>45320</v>
      </c>
      <c r="H3156" s="14">
        <v>2155852.15</v>
      </c>
      <c r="I3156" s="15">
        <v>3</v>
      </c>
      <c r="J3156" s="13" t="s">
        <v>300</v>
      </c>
      <c r="K3156" s="36">
        <f>D3156*VLOOKUP(L3156,Assumptions!$B$5:$C$11,2,FALSE)</f>
        <v>625.2649899999999</v>
      </c>
      <c r="L3156" s="39" t="s">
        <v>4889</v>
      </c>
      <c r="M3156" s="46">
        <f>DATE(YEAR(F3156),MONTH(F3156),1)</f>
        <v>45505</v>
      </c>
      <c r="N3156" s="47" t="str">
        <f>IF(B3156="",N3155,B3156)</f>
        <v>Evergreen Global Inc</v>
      </c>
    </row>
    <row r="3157" spans="1:14" ht="15.75" x14ac:dyDescent="0.5">
      <c r="A3157" s="7"/>
      <c r="B3157" s="26"/>
      <c r="C3157" s="26"/>
      <c r="D3157" s="12">
        <v>14953.23</v>
      </c>
      <c r="E3157" s="13" t="s">
        <v>2751</v>
      </c>
      <c r="F3157" s="27">
        <v>45412</v>
      </c>
      <c r="G3157" s="27">
        <v>45364</v>
      </c>
      <c r="H3157" s="14">
        <v>1956217.24</v>
      </c>
      <c r="I3157" s="15">
        <v>6</v>
      </c>
      <c r="J3157" s="13" t="s">
        <v>340</v>
      </c>
      <c r="K3157" s="36">
        <f>D3157*VLOOKUP(L3157,Assumptions!$B$5:$C$11,2,FALSE)</f>
        <v>512.89578899999992</v>
      </c>
      <c r="L3157" s="39" t="s">
        <v>4889</v>
      </c>
      <c r="M3157" s="46">
        <f>DATE(YEAR(F3157),MONTH(F3157),1)</f>
        <v>45383</v>
      </c>
      <c r="N3157" s="47" t="str">
        <f>IF(B3157="",N3156,B3157)</f>
        <v>Evergreen Global Inc</v>
      </c>
    </row>
    <row r="3158" spans="1:14" ht="15.75" x14ac:dyDescent="0.5">
      <c r="A3158" s="7"/>
      <c r="B3158" s="26"/>
      <c r="C3158" s="26"/>
      <c r="D3158" s="12">
        <v>16436.14</v>
      </c>
      <c r="E3158" s="13" t="s">
        <v>2752</v>
      </c>
      <c r="F3158" s="27">
        <v>45412</v>
      </c>
      <c r="G3158" s="27">
        <v>45364</v>
      </c>
      <c r="H3158" s="14">
        <v>1671685.48</v>
      </c>
      <c r="I3158" s="15">
        <v>4</v>
      </c>
      <c r="J3158" s="13" t="s">
        <v>305</v>
      </c>
      <c r="K3158" s="36">
        <f>D3158*VLOOKUP(L3158,Assumptions!$B$5:$C$11,2,FALSE)</f>
        <v>563.75960199999997</v>
      </c>
      <c r="L3158" s="39" t="s">
        <v>4889</v>
      </c>
      <c r="M3158" s="46">
        <f>DATE(YEAR(F3158),MONTH(F3158),1)</f>
        <v>45383</v>
      </c>
      <c r="N3158" s="47" t="str">
        <f>IF(B3158="",N3157,B3158)</f>
        <v>Evergreen Global Inc</v>
      </c>
    </row>
    <row r="3159" spans="1:14" ht="15.75" x14ac:dyDescent="0.5">
      <c r="A3159" s="7"/>
      <c r="B3159" s="26"/>
      <c r="C3159" s="26"/>
      <c r="D3159" s="12">
        <v>16469.599999999999</v>
      </c>
      <c r="E3159" s="13" t="s">
        <v>2753</v>
      </c>
      <c r="F3159" s="27">
        <v>45412</v>
      </c>
      <c r="G3159" s="27">
        <v>45364</v>
      </c>
      <c r="H3159" s="14">
        <v>1714245.95</v>
      </c>
      <c r="I3159" s="15">
        <v>1</v>
      </c>
      <c r="J3159" s="13" t="s">
        <v>304</v>
      </c>
      <c r="K3159" s="36">
        <f>D3159*VLOOKUP(L3159,Assumptions!$B$5:$C$11,2,FALSE)</f>
        <v>564.9072799999999</v>
      </c>
      <c r="L3159" s="39" t="s">
        <v>4889</v>
      </c>
      <c r="M3159" s="46">
        <f>DATE(YEAR(F3159),MONTH(F3159),1)</f>
        <v>45383</v>
      </c>
      <c r="N3159" s="47" t="str">
        <f>IF(B3159="",N3158,B3159)</f>
        <v>Evergreen Global Inc</v>
      </c>
    </row>
    <row r="3160" spans="1:14" ht="15.75" x14ac:dyDescent="0.5">
      <c r="A3160" s="7"/>
      <c r="B3160" s="26"/>
      <c r="C3160" s="26"/>
      <c r="D3160" s="12">
        <v>18423.310000000001</v>
      </c>
      <c r="E3160" s="13" t="s">
        <v>2754</v>
      </c>
      <c r="F3160" s="27">
        <v>45412</v>
      </c>
      <c r="G3160" s="27">
        <v>45364</v>
      </c>
      <c r="H3160" s="14">
        <v>1764210.51</v>
      </c>
      <c r="I3160" s="15">
        <v>4</v>
      </c>
      <c r="J3160" s="13" t="s">
        <v>301</v>
      </c>
      <c r="K3160" s="36">
        <f>D3160*VLOOKUP(L3160,Assumptions!$B$5:$C$11,2,FALSE)</f>
        <v>631.919533</v>
      </c>
      <c r="L3160" s="39" t="s">
        <v>4889</v>
      </c>
      <c r="M3160" s="46">
        <f>DATE(YEAR(F3160),MONTH(F3160),1)</f>
        <v>45383</v>
      </c>
      <c r="N3160" s="47" t="str">
        <f>IF(B3160="",N3159,B3160)</f>
        <v>Evergreen Global Inc</v>
      </c>
    </row>
    <row r="3161" spans="1:14" ht="15.75" x14ac:dyDescent="0.5">
      <c r="A3161" s="7"/>
      <c r="B3161" s="26"/>
      <c r="C3161" s="26"/>
      <c r="D3161" s="12">
        <v>14291.54</v>
      </c>
      <c r="E3161" s="13" t="s">
        <v>2755</v>
      </c>
      <c r="F3161" s="27">
        <v>45412</v>
      </c>
      <c r="G3161" s="27">
        <v>45364</v>
      </c>
      <c r="H3161" s="14">
        <v>1488824.49</v>
      </c>
      <c r="I3161" s="15">
        <v>4</v>
      </c>
      <c r="J3161" s="13" t="s">
        <v>322</v>
      </c>
      <c r="K3161" s="36">
        <f>D3161*VLOOKUP(L3161,Assumptions!$B$5:$C$11,2,FALSE)</f>
        <v>490.19982199999998</v>
      </c>
      <c r="L3161" s="39" t="s">
        <v>4889</v>
      </c>
      <c r="M3161" s="46">
        <f>DATE(YEAR(F3161),MONTH(F3161),1)</f>
        <v>45383</v>
      </c>
      <c r="N3161" s="47" t="str">
        <f>IF(B3161="",N3160,B3161)</f>
        <v>Evergreen Global Inc</v>
      </c>
    </row>
    <row r="3162" spans="1:14" ht="15.75" x14ac:dyDescent="0.5">
      <c r="A3162" s="7"/>
      <c r="B3162" s="26"/>
      <c r="C3162" s="26"/>
      <c r="D3162" s="12">
        <v>13123.9</v>
      </c>
      <c r="E3162" s="13" t="s">
        <v>2756</v>
      </c>
      <c r="F3162" s="27">
        <v>45412</v>
      </c>
      <c r="G3162" s="27">
        <v>45364</v>
      </c>
      <c r="H3162" s="14">
        <v>2202293.23</v>
      </c>
      <c r="I3162" s="15">
        <v>4</v>
      </c>
      <c r="J3162" s="13" t="s">
        <v>328</v>
      </c>
      <c r="K3162" s="36">
        <f>D3162*VLOOKUP(L3162,Assumptions!$B$5:$C$11,2,FALSE)</f>
        <v>450.14976999999993</v>
      </c>
      <c r="L3162" s="39" t="s">
        <v>4889</v>
      </c>
      <c r="M3162" s="46">
        <f>DATE(YEAR(F3162),MONTH(F3162),1)</f>
        <v>45383</v>
      </c>
      <c r="N3162" s="47" t="str">
        <f>IF(B3162="",N3161,B3162)</f>
        <v>Evergreen Global Inc</v>
      </c>
    </row>
    <row r="3163" spans="1:14" ht="15.75" x14ac:dyDescent="0.5">
      <c r="A3163" s="7"/>
      <c r="B3163" s="26"/>
      <c r="C3163" s="26"/>
      <c r="D3163" s="12">
        <v>5225.8599999999997</v>
      </c>
      <c r="E3163" s="13" t="s">
        <v>2757</v>
      </c>
      <c r="F3163" s="27">
        <v>45433</v>
      </c>
      <c r="G3163" s="27">
        <v>45397</v>
      </c>
      <c r="H3163" s="14">
        <v>1861323.39</v>
      </c>
      <c r="I3163" s="15">
        <v>1</v>
      </c>
      <c r="J3163" s="13" t="s">
        <v>340</v>
      </c>
      <c r="K3163" s="36">
        <f>D3163*VLOOKUP(L3163,Assumptions!$B$5:$C$11,2,FALSE)</f>
        <v>179.24699799999996</v>
      </c>
      <c r="L3163" s="39" t="s">
        <v>4889</v>
      </c>
      <c r="M3163" s="46">
        <f>DATE(YEAR(F3163),MONTH(F3163),1)</f>
        <v>45413</v>
      </c>
      <c r="N3163" s="47" t="str">
        <f>IF(B3163="",N3162,B3163)</f>
        <v>Evergreen Global Inc</v>
      </c>
    </row>
    <row r="3164" spans="1:14" ht="15.75" x14ac:dyDescent="0.5">
      <c r="A3164" s="7"/>
      <c r="B3164" s="26"/>
      <c r="C3164" s="26"/>
      <c r="D3164" s="12">
        <v>6349.9</v>
      </c>
      <c r="E3164" s="13" t="s">
        <v>2757</v>
      </c>
      <c r="F3164" s="27">
        <v>45433</v>
      </c>
      <c r="G3164" s="27">
        <v>45397</v>
      </c>
      <c r="H3164" s="14">
        <v>1547428.74</v>
      </c>
      <c r="I3164" s="15">
        <v>1</v>
      </c>
      <c r="J3164" s="13" t="s">
        <v>340</v>
      </c>
      <c r="K3164" s="36">
        <f>D3164*VLOOKUP(L3164,Assumptions!$B$5:$C$11,2,FALSE)</f>
        <v>217.80156999999997</v>
      </c>
      <c r="L3164" s="39" t="s">
        <v>4889</v>
      </c>
      <c r="M3164" s="46">
        <f>DATE(YEAR(F3164),MONTH(F3164),1)</f>
        <v>45413</v>
      </c>
      <c r="N3164" s="47" t="str">
        <f>IF(B3164="",N3163,B3164)</f>
        <v>Evergreen Global Inc</v>
      </c>
    </row>
    <row r="3165" spans="1:14" ht="15.75" x14ac:dyDescent="0.5">
      <c r="A3165" s="7"/>
      <c r="B3165" s="26"/>
      <c r="C3165" s="26"/>
      <c r="D3165" s="12">
        <v>4554.87</v>
      </c>
      <c r="E3165" s="13" t="s">
        <v>2757</v>
      </c>
      <c r="F3165" s="27">
        <v>45433</v>
      </c>
      <c r="G3165" s="27">
        <v>45397</v>
      </c>
      <c r="H3165" s="14">
        <v>1626233.43</v>
      </c>
      <c r="I3165" s="15">
        <v>1</v>
      </c>
      <c r="J3165" s="13" t="s">
        <v>340</v>
      </c>
      <c r="K3165" s="36">
        <f>D3165*VLOOKUP(L3165,Assumptions!$B$5:$C$11,2,FALSE)</f>
        <v>156.23204099999998</v>
      </c>
      <c r="L3165" s="39" t="s">
        <v>4889</v>
      </c>
      <c r="M3165" s="46">
        <f>DATE(YEAR(F3165),MONTH(F3165),1)</f>
        <v>45413</v>
      </c>
      <c r="N3165" s="47" t="str">
        <f>IF(B3165="",N3164,B3165)</f>
        <v>Evergreen Global Inc</v>
      </c>
    </row>
    <row r="3166" spans="1:14" ht="15.75" x14ac:dyDescent="0.5">
      <c r="A3166" s="7"/>
      <c r="B3166" s="26"/>
      <c r="C3166" s="26"/>
      <c r="D3166" s="12">
        <v>4415.47</v>
      </c>
      <c r="E3166" s="13" t="s">
        <v>2758</v>
      </c>
      <c r="F3166" s="27">
        <v>45456</v>
      </c>
      <c r="G3166" s="27">
        <v>45397</v>
      </c>
      <c r="H3166" s="14">
        <v>1649826.18</v>
      </c>
      <c r="I3166" s="15">
        <v>1</v>
      </c>
      <c r="J3166" s="13" t="s">
        <v>340</v>
      </c>
      <c r="K3166" s="36">
        <f>D3166*VLOOKUP(L3166,Assumptions!$B$5:$C$11,2,FALSE)</f>
        <v>151.45062099999998</v>
      </c>
      <c r="L3166" s="39" t="s">
        <v>4889</v>
      </c>
      <c r="M3166" s="46">
        <f>DATE(YEAR(F3166),MONTH(F3166),1)</f>
        <v>45444</v>
      </c>
      <c r="N3166" s="47" t="str">
        <f>IF(B3166="",N3165,B3166)</f>
        <v>Evergreen Global Inc</v>
      </c>
    </row>
    <row r="3167" spans="1:14" ht="15.75" x14ac:dyDescent="0.5">
      <c r="A3167" s="7"/>
      <c r="B3167" s="26"/>
      <c r="C3167" s="26"/>
      <c r="D3167" s="12">
        <v>3832.77</v>
      </c>
      <c r="E3167" s="13" t="s">
        <v>2758</v>
      </c>
      <c r="F3167" s="27">
        <v>45456</v>
      </c>
      <c r="G3167" s="27">
        <v>45397</v>
      </c>
      <c r="H3167" s="14">
        <v>2313025.2400000002</v>
      </c>
      <c r="I3167" s="15">
        <v>1</v>
      </c>
      <c r="J3167" s="13" t="s">
        <v>340</v>
      </c>
      <c r="K3167" s="36">
        <f>D3167*VLOOKUP(L3167,Assumptions!$B$5:$C$11,2,FALSE)</f>
        <v>131.464011</v>
      </c>
      <c r="L3167" s="39" t="s">
        <v>4889</v>
      </c>
      <c r="M3167" s="46">
        <f>DATE(YEAR(F3167),MONTH(F3167),1)</f>
        <v>45444</v>
      </c>
      <c r="N3167" s="47" t="str">
        <f>IF(B3167="",N3166,B3167)</f>
        <v>Evergreen Global Inc</v>
      </c>
    </row>
    <row r="3168" spans="1:14" ht="15.75" x14ac:dyDescent="0.5">
      <c r="A3168" s="7"/>
      <c r="B3168" s="26"/>
      <c r="C3168" s="26"/>
      <c r="D3168" s="12">
        <v>5893.33</v>
      </c>
      <c r="E3168" s="13" t="s">
        <v>2758</v>
      </c>
      <c r="F3168" s="27">
        <v>45456</v>
      </c>
      <c r="G3168" s="27">
        <v>45397</v>
      </c>
      <c r="H3168" s="14">
        <v>1828180.79</v>
      </c>
      <c r="I3168" s="15">
        <v>2</v>
      </c>
      <c r="J3168" s="13" t="s">
        <v>340</v>
      </c>
      <c r="K3168" s="36">
        <f>D3168*VLOOKUP(L3168,Assumptions!$B$5:$C$11,2,FALSE)</f>
        <v>202.14121899999998</v>
      </c>
      <c r="L3168" s="39" t="s">
        <v>4889</v>
      </c>
      <c r="M3168" s="46">
        <f>DATE(YEAR(F3168),MONTH(F3168),1)</f>
        <v>45444</v>
      </c>
      <c r="N3168" s="47" t="str">
        <f>IF(B3168="",N3167,B3168)</f>
        <v>Evergreen Global Inc</v>
      </c>
    </row>
    <row r="3169" spans="1:14" ht="15.75" x14ac:dyDescent="0.5">
      <c r="A3169" s="7"/>
      <c r="B3169" s="26"/>
      <c r="C3169" s="26"/>
      <c r="D3169" s="12">
        <v>9295.42</v>
      </c>
      <c r="E3169" s="13" t="s">
        <v>2758</v>
      </c>
      <c r="F3169" s="27">
        <v>45468</v>
      </c>
      <c r="G3169" s="27">
        <v>45397</v>
      </c>
      <c r="H3169" s="14">
        <v>1431771.92</v>
      </c>
      <c r="I3169" s="15">
        <v>4</v>
      </c>
      <c r="J3169" s="13" t="s">
        <v>340</v>
      </c>
      <c r="K3169" s="36">
        <f>D3169*VLOOKUP(L3169,Assumptions!$B$5:$C$11,2,FALSE)</f>
        <v>318.83290599999998</v>
      </c>
      <c r="L3169" s="39" t="s">
        <v>4889</v>
      </c>
      <c r="M3169" s="46">
        <f>DATE(YEAR(F3169),MONTH(F3169),1)</f>
        <v>45444</v>
      </c>
      <c r="N3169" s="47" t="str">
        <f>IF(B3169="",N3168,B3169)</f>
        <v>Evergreen Global Inc</v>
      </c>
    </row>
    <row r="3170" spans="1:14" ht="15.75" x14ac:dyDescent="0.5">
      <c r="A3170" s="7"/>
      <c r="B3170" s="26"/>
      <c r="C3170" s="26"/>
      <c r="D3170" s="12">
        <v>6955.23</v>
      </c>
      <c r="E3170" s="13" t="s">
        <v>2758</v>
      </c>
      <c r="F3170" s="27">
        <v>45468</v>
      </c>
      <c r="G3170" s="27">
        <v>45397</v>
      </c>
      <c r="H3170" s="14">
        <v>1768079.33</v>
      </c>
      <c r="I3170" s="15">
        <v>1</v>
      </c>
      <c r="J3170" s="13" t="s">
        <v>340</v>
      </c>
      <c r="K3170" s="36">
        <f>D3170*VLOOKUP(L3170,Assumptions!$B$5:$C$11,2,FALSE)</f>
        <v>238.56438899999998</v>
      </c>
      <c r="L3170" s="39" t="s">
        <v>4889</v>
      </c>
      <c r="M3170" s="46">
        <f>DATE(YEAR(F3170),MONTH(F3170),1)</f>
        <v>45444</v>
      </c>
      <c r="N3170" s="47" t="str">
        <f>IF(B3170="",N3169,B3170)</f>
        <v>Evergreen Global Inc</v>
      </c>
    </row>
    <row r="3171" spans="1:14" ht="15.75" x14ac:dyDescent="0.5">
      <c r="A3171" s="7"/>
      <c r="B3171" s="26"/>
      <c r="C3171" s="26"/>
      <c r="D3171" s="12">
        <v>9009.4500000000007</v>
      </c>
      <c r="E3171" s="13" t="s">
        <v>2758</v>
      </c>
      <c r="F3171" s="27">
        <v>45468</v>
      </c>
      <c r="G3171" s="27">
        <v>45397</v>
      </c>
      <c r="H3171" s="14">
        <v>1876278.99</v>
      </c>
      <c r="I3171" s="15">
        <v>1</v>
      </c>
      <c r="J3171" s="13" t="s">
        <v>340</v>
      </c>
      <c r="K3171" s="36">
        <f>D3171*VLOOKUP(L3171,Assumptions!$B$5:$C$11,2,FALSE)</f>
        <v>309.024135</v>
      </c>
      <c r="L3171" s="39" t="s">
        <v>4889</v>
      </c>
      <c r="M3171" s="46">
        <f>DATE(YEAR(F3171),MONTH(F3171),1)</f>
        <v>45444</v>
      </c>
      <c r="N3171" s="47" t="str">
        <f>IF(B3171="",N3170,B3171)</f>
        <v>Evergreen Global Inc</v>
      </c>
    </row>
    <row r="3172" spans="1:14" ht="15.75" x14ac:dyDescent="0.5">
      <c r="A3172" s="7"/>
      <c r="B3172" s="26"/>
      <c r="C3172" s="26"/>
      <c r="D3172" s="12">
        <v>12788.61</v>
      </c>
      <c r="E3172" s="13" t="s">
        <v>2710</v>
      </c>
      <c r="F3172" s="27">
        <v>45470</v>
      </c>
      <c r="G3172" s="27">
        <v>45411</v>
      </c>
      <c r="H3172" s="14">
        <v>1724870.13</v>
      </c>
      <c r="I3172" s="15">
        <v>1</v>
      </c>
      <c r="J3172" s="13" t="s">
        <v>300</v>
      </c>
      <c r="K3172" s="36">
        <f>D3172*VLOOKUP(L3172,Assumptions!$B$5:$C$11,2,FALSE)</f>
        <v>438.64932299999998</v>
      </c>
      <c r="L3172" s="39" t="s">
        <v>4889</v>
      </c>
      <c r="M3172" s="46">
        <f>DATE(YEAR(F3172),MONTH(F3172),1)</f>
        <v>45444</v>
      </c>
      <c r="N3172" s="47" t="str">
        <f>IF(B3172="",N3171,B3172)</f>
        <v>Evergreen Global Inc</v>
      </c>
    </row>
    <row r="3173" spans="1:14" ht="15.75" x14ac:dyDescent="0.5">
      <c r="A3173" s="7"/>
      <c r="B3173" s="26"/>
      <c r="C3173" s="26"/>
      <c r="D3173" s="12">
        <v>13163.14</v>
      </c>
      <c r="E3173" s="13" t="s">
        <v>2718</v>
      </c>
      <c r="F3173" s="27">
        <v>45470</v>
      </c>
      <c r="G3173" s="27">
        <v>45411</v>
      </c>
      <c r="H3173" s="14">
        <v>2266341.39</v>
      </c>
      <c r="I3173" s="15">
        <v>4</v>
      </c>
      <c r="J3173" s="13" t="s">
        <v>330</v>
      </c>
      <c r="K3173" s="36">
        <f>D3173*VLOOKUP(L3173,Assumptions!$B$5:$C$11,2,FALSE)</f>
        <v>451.49570199999994</v>
      </c>
      <c r="L3173" s="39" t="s">
        <v>4889</v>
      </c>
      <c r="M3173" s="46">
        <f>DATE(YEAR(F3173),MONTH(F3173),1)</f>
        <v>45444</v>
      </c>
      <c r="N3173" s="47" t="str">
        <f>IF(B3173="",N3172,B3173)</f>
        <v>Evergreen Global Inc</v>
      </c>
    </row>
    <row r="3174" spans="1:14" ht="15.75" x14ac:dyDescent="0.5">
      <c r="A3174" s="7"/>
      <c r="B3174" s="26"/>
      <c r="C3174" s="26"/>
      <c r="D3174" s="12">
        <v>8677.4</v>
      </c>
      <c r="E3174" s="13" t="s">
        <v>2720</v>
      </c>
      <c r="F3174" s="27">
        <v>45470</v>
      </c>
      <c r="G3174" s="27">
        <v>45411</v>
      </c>
      <c r="H3174" s="14">
        <v>1890584.94</v>
      </c>
      <c r="I3174" s="15">
        <v>345</v>
      </c>
      <c r="J3174" s="13" t="s">
        <v>322</v>
      </c>
      <c r="K3174" s="36">
        <f>D3174*VLOOKUP(L3174,Assumptions!$B$5:$C$11,2,FALSE)</f>
        <v>297.63481999999999</v>
      </c>
      <c r="L3174" s="39" t="s">
        <v>4889</v>
      </c>
      <c r="M3174" s="46">
        <f>DATE(YEAR(F3174),MONTH(F3174),1)</f>
        <v>45444</v>
      </c>
      <c r="N3174" s="47" t="str">
        <f>IF(B3174="",N3173,B3174)</f>
        <v>Evergreen Global Inc</v>
      </c>
    </row>
    <row r="3175" spans="1:14" ht="15.75" x14ac:dyDescent="0.5">
      <c r="A3175" s="7"/>
      <c r="B3175" s="26"/>
      <c r="C3175" s="26"/>
      <c r="D3175" s="12">
        <v>6828.73</v>
      </c>
      <c r="E3175" s="13" t="s">
        <v>2691</v>
      </c>
      <c r="F3175" s="27">
        <v>45496</v>
      </c>
      <c r="G3175" s="27">
        <v>45457</v>
      </c>
      <c r="H3175" s="14">
        <v>1659308.29</v>
      </c>
      <c r="I3175" s="15">
        <v>1</v>
      </c>
      <c r="J3175" s="13" t="s">
        <v>300</v>
      </c>
      <c r="K3175" s="36">
        <f>D3175*VLOOKUP(L3175,Assumptions!$B$5:$C$11,2,FALSE)</f>
        <v>234.22543899999997</v>
      </c>
      <c r="L3175" s="39" t="s">
        <v>4889</v>
      </c>
      <c r="M3175" s="46">
        <f>DATE(YEAR(F3175),MONTH(F3175),1)</f>
        <v>45474</v>
      </c>
      <c r="N3175" s="47" t="str">
        <f>IF(B3175="",N3174,B3175)</f>
        <v>Evergreen Global Inc</v>
      </c>
    </row>
    <row r="3176" spans="1:14" ht="15.75" x14ac:dyDescent="0.5">
      <c r="A3176" s="7"/>
      <c r="B3176" s="26"/>
      <c r="C3176" s="26"/>
      <c r="D3176" s="12">
        <v>6843.77</v>
      </c>
      <c r="E3176" s="13" t="s">
        <v>2693</v>
      </c>
      <c r="F3176" s="27">
        <v>45496</v>
      </c>
      <c r="G3176" s="27">
        <v>45457</v>
      </c>
      <c r="H3176" s="14">
        <v>1718434.53</v>
      </c>
      <c r="I3176" s="15">
        <v>1</v>
      </c>
      <c r="J3176" s="13" t="s">
        <v>311</v>
      </c>
      <c r="K3176" s="36">
        <f>D3176*VLOOKUP(L3176,Assumptions!$B$5:$C$11,2,FALSE)</f>
        <v>234.741311</v>
      </c>
      <c r="L3176" s="39" t="s">
        <v>4889</v>
      </c>
      <c r="M3176" s="46">
        <f>DATE(YEAR(F3176),MONTH(F3176),1)</f>
        <v>45474</v>
      </c>
      <c r="N3176" s="47" t="str">
        <f>IF(B3176="",N3175,B3176)</f>
        <v>Evergreen Global Inc</v>
      </c>
    </row>
    <row r="3177" spans="1:14" ht="15.75" x14ac:dyDescent="0.5">
      <c r="A3177" s="7"/>
      <c r="B3177" s="26"/>
      <c r="C3177" s="26"/>
      <c r="D3177" s="12">
        <v>8021.98</v>
      </c>
      <c r="E3177" s="13" t="s">
        <v>2696</v>
      </c>
      <c r="F3177" s="27">
        <v>45496</v>
      </c>
      <c r="G3177" s="27">
        <v>45457</v>
      </c>
      <c r="H3177" s="14">
        <v>1838007.08</v>
      </c>
      <c r="I3177" s="15">
        <v>1</v>
      </c>
      <c r="J3177" s="13" t="s">
        <v>310</v>
      </c>
      <c r="K3177" s="36">
        <f>D3177*VLOOKUP(L3177,Assumptions!$B$5:$C$11,2,FALSE)</f>
        <v>275.15391399999999</v>
      </c>
      <c r="L3177" s="39" t="s">
        <v>4889</v>
      </c>
      <c r="M3177" s="46">
        <f>DATE(YEAR(F3177),MONTH(F3177),1)</f>
        <v>45474</v>
      </c>
      <c r="N3177" s="47" t="str">
        <f>IF(B3177="",N3176,B3177)</f>
        <v>Evergreen Global Inc</v>
      </c>
    </row>
    <row r="3178" spans="1:14" ht="15.75" x14ac:dyDescent="0.5">
      <c r="A3178" s="7"/>
      <c r="B3178" s="26"/>
      <c r="C3178" s="26"/>
      <c r="D3178" s="12">
        <v>8196.16</v>
      </c>
      <c r="E3178" s="13" t="s">
        <v>2694</v>
      </c>
      <c r="F3178" s="27">
        <v>45496</v>
      </c>
      <c r="G3178" s="27">
        <v>45457</v>
      </c>
      <c r="H3178" s="14">
        <v>1614287.93</v>
      </c>
      <c r="I3178" s="15">
        <v>1</v>
      </c>
      <c r="J3178" s="13" t="s">
        <v>309</v>
      </c>
      <c r="K3178" s="36">
        <f>D3178*VLOOKUP(L3178,Assumptions!$B$5:$C$11,2,FALSE)</f>
        <v>281.128288</v>
      </c>
      <c r="L3178" s="39" t="s">
        <v>4889</v>
      </c>
      <c r="M3178" s="46">
        <f>DATE(YEAR(F3178),MONTH(F3178),1)</f>
        <v>45474</v>
      </c>
      <c r="N3178" s="47" t="str">
        <f>IF(B3178="",N3177,B3178)</f>
        <v>Evergreen Global Inc</v>
      </c>
    </row>
    <row r="3179" spans="1:14" ht="15.75" x14ac:dyDescent="0.5">
      <c r="A3179" s="7"/>
      <c r="B3179" s="26"/>
      <c r="C3179" s="26"/>
      <c r="D3179" s="12">
        <v>228491.16</v>
      </c>
      <c r="E3179" s="13" t="s">
        <v>2759</v>
      </c>
      <c r="F3179" s="27">
        <v>45777</v>
      </c>
      <c r="G3179" s="27">
        <v>45467</v>
      </c>
      <c r="H3179" s="14">
        <v>1512780.87</v>
      </c>
      <c r="I3179" s="15">
        <v>30000</v>
      </c>
      <c r="J3179" s="13" t="s">
        <v>301</v>
      </c>
      <c r="K3179" s="36">
        <f>D3179*VLOOKUP(L3179,Assumptions!$B$5:$C$11,2,FALSE)</f>
        <v>7837.2467879999995</v>
      </c>
      <c r="L3179" s="39" t="s">
        <v>4889</v>
      </c>
      <c r="M3179" s="46">
        <f>DATE(YEAR(F3179),MONTH(F3179),1)</f>
        <v>45748</v>
      </c>
      <c r="N3179" s="47" t="str">
        <f>IF(B3179="",N3178,B3179)</f>
        <v>Evergreen Global Inc</v>
      </c>
    </row>
    <row r="3180" spans="1:14" ht="15.75" x14ac:dyDescent="0.5">
      <c r="A3180" s="7"/>
      <c r="B3180" s="26"/>
      <c r="C3180" s="26"/>
      <c r="D3180" s="12">
        <v>20551.48</v>
      </c>
      <c r="E3180" s="13" t="s">
        <v>2691</v>
      </c>
      <c r="F3180" s="27">
        <v>45504</v>
      </c>
      <c r="G3180" s="27">
        <v>45483</v>
      </c>
      <c r="H3180" s="14">
        <v>1988631.07</v>
      </c>
      <c r="I3180" s="15">
        <v>1</v>
      </c>
      <c r="J3180" s="13" t="s">
        <v>300</v>
      </c>
      <c r="K3180" s="36">
        <f>D3180*VLOOKUP(L3180,Assumptions!$B$5:$C$11,2,FALSE)</f>
        <v>704.91576399999997</v>
      </c>
      <c r="L3180" s="39" t="s">
        <v>4889</v>
      </c>
      <c r="M3180" s="46">
        <f>DATE(YEAR(F3180),MONTH(F3180),1)</f>
        <v>45474</v>
      </c>
      <c r="N3180" s="47" t="str">
        <f>IF(B3180="",N3179,B3180)</f>
        <v>Evergreen Global Inc</v>
      </c>
    </row>
    <row r="3181" spans="1:14" ht="15.75" x14ac:dyDescent="0.5">
      <c r="A3181" s="7"/>
      <c r="B3181" s="26"/>
      <c r="C3181" s="26"/>
      <c r="D3181" s="12">
        <v>21607.68</v>
      </c>
      <c r="E3181" s="13" t="s">
        <v>2688</v>
      </c>
      <c r="F3181" s="27">
        <v>45504</v>
      </c>
      <c r="G3181" s="27">
        <v>45483</v>
      </c>
      <c r="H3181" s="14">
        <v>1717780.81</v>
      </c>
      <c r="I3181" s="15">
        <v>395</v>
      </c>
      <c r="J3181" s="13" t="s">
        <v>305</v>
      </c>
      <c r="K3181" s="36">
        <f>D3181*VLOOKUP(L3181,Assumptions!$B$5:$C$11,2,FALSE)</f>
        <v>741.14342399999998</v>
      </c>
      <c r="L3181" s="39" t="s">
        <v>4889</v>
      </c>
      <c r="M3181" s="46">
        <f>DATE(YEAR(F3181),MONTH(F3181),1)</f>
        <v>45474</v>
      </c>
      <c r="N3181" s="47" t="str">
        <f>IF(B3181="",N3180,B3181)</f>
        <v>Evergreen Global Inc</v>
      </c>
    </row>
    <row r="3182" spans="1:14" ht="15.75" x14ac:dyDescent="0.5">
      <c r="A3182" s="7"/>
      <c r="B3182" s="26"/>
      <c r="C3182" s="26"/>
      <c r="D3182" s="12">
        <v>19239.71</v>
      </c>
      <c r="E3182" s="13" t="s">
        <v>2689</v>
      </c>
      <c r="F3182" s="27">
        <v>45504</v>
      </c>
      <c r="G3182" s="27">
        <v>45483</v>
      </c>
      <c r="H3182" s="14">
        <v>2056320.48</v>
      </c>
      <c r="I3182" s="15">
        <v>1</v>
      </c>
      <c r="J3182" s="13" t="s">
        <v>304</v>
      </c>
      <c r="K3182" s="36">
        <f>D3182*VLOOKUP(L3182,Assumptions!$B$5:$C$11,2,FALSE)</f>
        <v>659.92205299999989</v>
      </c>
      <c r="L3182" s="39" t="s">
        <v>4889</v>
      </c>
      <c r="M3182" s="46">
        <f>DATE(YEAR(F3182),MONTH(F3182),1)</f>
        <v>45474</v>
      </c>
      <c r="N3182" s="47" t="str">
        <f>IF(B3182="",N3181,B3182)</f>
        <v>Evergreen Global Inc</v>
      </c>
    </row>
    <row r="3183" spans="1:14" ht="15.75" x14ac:dyDescent="0.5">
      <c r="A3183" s="7"/>
      <c r="B3183" s="26"/>
      <c r="C3183" s="26"/>
      <c r="D3183" s="12">
        <v>18834.28</v>
      </c>
      <c r="E3183" s="13" t="s">
        <v>2690</v>
      </c>
      <c r="F3183" s="27">
        <v>45504</v>
      </c>
      <c r="G3183" s="27">
        <v>45483</v>
      </c>
      <c r="H3183" s="14">
        <v>1563510.3</v>
      </c>
      <c r="I3183" s="15">
        <v>2</v>
      </c>
      <c r="J3183" s="13" t="s">
        <v>330</v>
      </c>
      <c r="K3183" s="36">
        <f>D3183*VLOOKUP(L3183,Assumptions!$B$5:$C$11,2,FALSE)</f>
        <v>646.01580399999989</v>
      </c>
      <c r="L3183" s="39" t="s">
        <v>4889</v>
      </c>
      <c r="M3183" s="46">
        <f>DATE(YEAR(F3183),MONTH(F3183),1)</f>
        <v>45474</v>
      </c>
      <c r="N3183" s="47" t="str">
        <f>IF(B3183="",N3182,B3183)</f>
        <v>Evergreen Global Inc</v>
      </c>
    </row>
    <row r="3184" spans="1:14" ht="15.75" x14ac:dyDescent="0.5">
      <c r="A3184" s="7"/>
      <c r="B3184" s="26"/>
      <c r="C3184" s="26"/>
      <c r="D3184" s="12">
        <v>14103.72</v>
      </c>
      <c r="E3184" s="13" t="s">
        <v>2760</v>
      </c>
      <c r="F3184" s="27">
        <v>45504</v>
      </c>
      <c r="G3184" s="27">
        <v>45483</v>
      </c>
      <c r="H3184" s="14">
        <v>1805964.27</v>
      </c>
      <c r="I3184" s="15">
        <v>396</v>
      </c>
      <c r="J3184" s="13" t="s">
        <v>333</v>
      </c>
      <c r="K3184" s="36">
        <f>D3184*VLOOKUP(L3184,Assumptions!$B$5:$C$11,2,FALSE)</f>
        <v>483.75759599999992</v>
      </c>
      <c r="L3184" s="39" t="s">
        <v>4889</v>
      </c>
      <c r="M3184" s="46">
        <f>DATE(YEAR(F3184),MONTH(F3184),1)</f>
        <v>45474</v>
      </c>
      <c r="N3184" s="47" t="str">
        <f>IF(B3184="",N3183,B3184)</f>
        <v>Evergreen Global Inc</v>
      </c>
    </row>
    <row r="3185" spans="1:14" ht="15.75" x14ac:dyDescent="0.5">
      <c r="A3185" s="7"/>
      <c r="B3185" s="26"/>
      <c r="C3185" s="26"/>
      <c r="D3185" s="12">
        <v>17688.75</v>
      </c>
      <c r="E3185" s="13" t="s">
        <v>2692</v>
      </c>
      <c r="F3185" s="27">
        <v>45504</v>
      </c>
      <c r="G3185" s="27">
        <v>45483</v>
      </c>
      <c r="H3185" s="14">
        <v>1679033.43</v>
      </c>
      <c r="I3185" s="15">
        <v>1</v>
      </c>
      <c r="J3185" s="13" t="s">
        <v>312</v>
      </c>
      <c r="K3185" s="36">
        <f>D3185*VLOOKUP(L3185,Assumptions!$B$5:$C$11,2,FALSE)</f>
        <v>606.72412499999996</v>
      </c>
      <c r="L3185" s="39" t="s">
        <v>4889</v>
      </c>
      <c r="M3185" s="46">
        <f>DATE(YEAR(F3185),MONTH(F3185),1)</f>
        <v>45474</v>
      </c>
      <c r="N3185" s="47" t="str">
        <f>IF(B3185="",N3184,B3185)</f>
        <v>Evergreen Global Inc</v>
      </c>
    </row>
    <row r="3186" spans="1:14" ht="15.75" x14ac:dyDescent="0.5">
      <c r="A3186" s="7"/>
      <c r="B3186" s="26"/>
      <c r="C3186" s="26"/>
      <c r="D3186" s="12">
        <v>5954.71</v>
      </c>
      <c r="E3186" s="13" t="s">
        <v>2761</v>
      </c>
      <c r="F3186" s="27">
        <v>45587</v>
      </c>
      <c r="G3186" s="27">
        <v>45485</v>
      </c>
      <c r="H3186" s="14">
        <v>1870991.07</v>
      </c>
      <c r="I3186" s="15">
        <v>2</v>
      </c>
      <c r="J3186" s="13" t="s">
        <v>340</v>
      </c>
      <c r="K3186" s="36">
        <f>D3186*VLOOKUP(L3186,Assumptions!$B$5:$C$11,2,FALSE)</f>
        <v>204.24655299999998</v>
      </c>
      <c r="L3186" s="39" t="s">
        <v>4889</v>
      </c>
      <c r="M3186" s="46">
        <f>DATE(YEAR(F3186),MONTH(F3186),1)</f>
        <v>45566</v>
      </c>
      <c r="N3186" s="47" t="str">
        <f>IF(B3186="",N3185,B3186)</f>
        <v>Evergreen Global Inc</v>
      </c>
    </row>
    <row r="3187" spans="1:14" ht="15.75" x14ac:dyDescent="0.5">
      <c r="A3187" s="7"/>
      <c r="B3187" s="26"/>
      <c r="C3187" s="26"/>
      <c r="D3187" s="12">
        <v>4553.8100000000004</v>
      </c>
      <c r="E3187" s="13" t="s">
        <v>2761</v>
      </c>
      <c r="F3187" s="27">
        <v>45587</v>
      </c>
      <c r="G3187" s="27">
        <v>45485</v>
      </c>
      <c r="H3187" s="14">
        <v>2246241.61</v>
      </c>
      <c r="I3187" s="15">
        <v>1</v>
      </c>
      <c r="J3187" s="13" t="s">
        <v>340</v>
      </c>
      <c r="K3187" s="36">
        <f>D3187*VLOOKUP(L3187,Assumptions!$B$5:$C$11,2,FALSE)</f>
        <v>156.195683</v>
      </c>
      <c r="L3187" s="39" t="s">
        <v>4889</v>
      </c>
      <c r="M3187" s="46">
        <f>DATE(YEAR(F3187),MONTH(F3187),1)</f>
        <v>45566</v>
      </c>
      <c r="N3187" s="47" t="str">
        <f>IF(B3187="",N3186,B3187)</f>
        <v>Evergreen Global Inc</v>
      </c>
    </row>
    <row r="3188" spans="1:14" ht="15.75" x14ac:dyDescent="0.5">
      <c r="A3188" s="7"/>
      <c r="B3188" s="26"/>
      <c r="C3188" s="26"/>
      <c r="D3188" s="12">
        <v>4023.63</v>
      </c>
      <c r="E3188" s="13" t="s">
        <v>2761</v>
      </c>
      <c r="F3188" s="27">
        <v>45587</v>
      </c>
      <c r="G3188" s="27">
        <v>45485</v>
      </c>
      <c r="H3188" s="14">
        <v>2204940.5699999998</v>
      </c>
      <c r="I3188" s="15">
        <v>1</v>
      </c>
      <c r="J3188" s="13" t="s">
        <v>340</v>
      </c>
      <c r="K3188" s="36">
        <f>D3188*VLOOKUP(L3188,Assumptions!$B$5:$C$11,2,FALSE)</f>
        <v>138.01050899999998</v>
      </c>
      <c r="L3188" s="39" t="s">
        <v>4889</v>
      </c>
      <c r="M3188" s="46">
        <f>DATE(YEAR(F3188),MONTH(F3188),1)</f>
        <v>45566</v>
      </c>
      <c r="N3188" s="47" t="str">
        <f>IF(B3188="",N3187,B3188)</f>
        <v>Evergreen Global Inc</v>
      </c>
    </row>
    <row r="3189" spans="1:14" ht="15.75" x14ac:dyDescent="0.5">
      <c r="A3189" s="7"/>
      <c r="B3189" s="26"/>
      <c r="C3189" s="26"/>
      <c r="D3189" s="12">
        <v>3961.76</v>
      </c>
      <c r="E3189" s="13" t="s">
        <v>2762</v>
      </c>
      <c r="F3189" s="27">
        <v>45615</v>
      </c>
      <c r="G3189" s="27">
        <v>45485</v>
      </c>
      <c r="H3189" s="14">
        <v>1831160.21</v>
      </c>
      <c r="I3189" s="15">
        <v>1</v>
      </c>
      <c r="J3189" s="13" t="s">
        <v>340</v>
      </c>
      <c r="K3189" s="36">
        <f>D3189*VLOOKUP(L3189,Assumptions!$B$5:$C$11,2,FALSE)</f>
        <v>135.88836799999999</v>
      </c>
      <c r="L3189" s="39" t="s">
        <v>4889</v>
      </c>
      <c r="M3189" s="46">
        <f>DATE(YEAR(F3189),MONTH(F3189),1)</f>
        <v>45597</v>
      </c>
      <c r="N3189" s="47" t="str">
        <f>IF(B3189="",N3188,B3189)</f>
        <v>Evergreen Global Inc</v>
      </c>
    </row>
    <row r="3190" spans="1:14" ht="15.75" x14ac:dyDescent="0.5">
      <c r="A3190" s="7"/>
      <c r="B3190" s="26"/>
      <c r="C3190" s="26"/>
      <c r="D3190" s="12">
        <v>6542.16</v>
      </c>
      <c r="E3190" s="13" t="s">
        <v>2762</v>
      </c>
      <c r="F3190" s="27">
        <v>45615</v>
      </c>
      <c r="G3190" s="27">
        <v>45485</v>
      </c>
      <c r="H3190" s="14">
        <v>1392901.37</v>
      </c>
      <c r="I3190" s="15">
        <v>1</v>
      </c>
      <c r="J3190" s="13" t="s">
        <v>340</v>
      </c>
      <c r="K3190" s="36">
        <f>D3190*VLOOKUP(L3190,Assumptions!$B$5:$C$11,2,FALSE)</f>
        <v>224.39608799999996</v>
      </c>
      <c r="L3190" s="39" t="s">
        <v>4889</v>
      </c>
      <c r="M3190" s="46">
        <f>DATE(YEAR(F3190),MONTH(F3190),1)</f>
        <v>45597</v>
      </c>
      <c r="N3190" s="47" t="str">
        <f>IF(B3190="",N3189,B3190)</f>
        <v>Evergreen Global Inc</v>
      </c>
    </row>
    <row r="3191" spans="1:14" ht="15.75" x14ac:dyDescent="0.5">
      <c r="A3191" s="7"/>
      <c r="B3191" s="26"/>
      <c r="C3191" s="26"/>
      <c r="D3191" s="12">
        <v>5002.18</v>
      </c>
      <c r="E3191" s="13" t="s">
        <v>2762</v>
      </c>
      <c r="F3191" s="27">
        <v>45615</v>
      </c>
      <c r="G3191" s="27">
        <v>45485</v>
      </c>
      <c r="H3191" s="14">
        <v>1572802.63</v>
      </c>
      <c r="I3191" s="15">
        <v>2</v>
      </c>
      <c r="J3191" s="13" t="s">
        <v>340</v>
      </c>
      <c r="K3191" s="36">
        <f>D3191*VLOOKUP(L3191,Assumptions!$B$5:$C$11,2,FALSE)</f>
        <v>171.57477399999999</v>
      </c>
      <c r="L3191" s="39" t="s">
        <v>4889</v>
      </c>
      <c r="M3191" s="46">
        <f>DATE(YEAR(F3191),MONTH(F3191),1)</f>
        <v>45597</v>
      </c>
      <c r="N3191" s="47" t="str">
        <f>IF(B3191="",N3190,B3191)</f>
        <v>Evergreen Global Inc</v>
      </c>
    </row>
    <row r="3192" spans="1:14" ht="15.75" x14ac:dyDescent="0.5">
      <c r="A3192" s="7"/>
      <c r="B3192" s="26"/>
      <c r="C3192" s="26"/>
      <c r="D3192" s="12">
        <v>6438.86</v>
      </c>
      <c r="E3192" s="13" t="s">
        <v>2763</v>
      </c>
      <c r="F3192" s="27">
        <v>45636</v>
      </c>
      <c r="G3192" s="27">
        <v>45485</v>
      </c>
      <c r="H3192" s="14">
        <v>2188783.14</v>
      </c>
      <c r="I3192" s="15">
        <v>2</v>
      </c>
      <c r="J3192" s="13" t="s">
        <v>340</v>
      </c>
      <c r="K3192" s="36">
        <f>D3192*VLOOKUP(L3192,Assumptions!$B$5:$C$11,2,FALSE)</f>
        <v>220.85289799999998</v>
      </c>
      <c r="L3192" s="39" t="s">
        <v>4889</v>
      </c>
      <c r="M3192" s="46">
        <f>DATE(YEAR(F3192),MONTH(F3192),1)</f>
        <v>45627</v>
      </c>
      <c r="N3192" s="47" t="str">
        <f>IF(B3192="",N3191,B3192)</f>
        <v>Evergreen Global Inc</v>
      </c>
    </row>
    <row r="3193" spans="1:14" ht="15.75" x14ac:dyDescent="0.5">
      <c r="A3193" s="7"/>
      <c r="B3193" s="26"/>
      <c r="C3193" s="26"/>
      <c r="D3193" s="12">
        <v>4561.58</v>
      </c>
      <c r="E3193" s="13" t="s">
        <v>2763</v>
      </c>
      <c r="F3193" s="27">
        <v>45636</v>
      </c>
      <c r="G3193" s="27">
        <v>45485</v>
      </c>
      <c r="H3193" s="14">
        <v>2336787.2000000002</v>
      </c>
      <c r="I3193" s="15">
        <v>1</v>
      </c>
      <c r="J3193" s="13" t="s">
        <v>340</v>
      </c>
      <c r="K3193" s="36">
        <f>D3193*VLOOKUP(L3193,Assumptions!$B$5:$C$11,2,FALSE)</f>
        <v>156.46219399999998</v>
      </c>
      <c r="L3193" s="39" t="s">
        <v>4889</v>
      </c>
      <c r="M3193" s="46">
        <f>DATE(YEAR(F3193),MONTH(F3193),1)</f>
        <v>45627</v>
      </c>
      <c r="N3193" s="47" t="str">
        <f>IF(B3193="",N3192,B3193)</f>
        <v>Evergreen Global Inc</v>
      </c>
    </row>
    <row r="3194" spans="1:14" ht="15.75" x14ac:dyDescent="0.5">
      <c r="A3194" s="7"/>
      <c r="B3194" s="26"/>
      <c r="C3194" s="26"/>
      <c r="D3194" s="12">
        <v>4779.37</v>
      </c>
      <c r="E3194" s="13" t="s">
        <v>2763</v>
      </c>
      <c r="F3194" s="27">
        <v>45636</v>
      </c>
      <c r="G3194" s="27">
        <v>45485</v>
      </c>
      <c r="H3194" s="14">
        <v>1515976.72</v>
      </c>
      <c r="I3194" s="15">
        <v>1</v>
      </c>
      <c r="J3194" s="13" t="s">
        <v>340</v>
      </c>
      <c r="K3194" s="36">
        <f>D3194*VLOOKUP(L3194,Assumptions!$B$5:$C$11,2,FALSE)</f>
        <v>163.932391</v>
      </c>
      <c r="L3194" s="39" t="s">
        <v>4889</v>
      </c>
      <c r="M3194" s="46">
        <f>DATE(YEAR(F3194),MONTH(F3194),1)</f>
        <v>45627</v>
      </c>
      <c r="N3194" s="47" t="str">
        <f>IF(B3194="",N3193,B3194)</f>
        <v>Evergreen Global Inc</v>
      </c>
    </row>
    <row r="3195" spans="1:14" ht="15.75" x14ac:dyDescent="0.5">
      <c r="A3195" s="7"/>
      <c r="B3195" s="26"/>
      <c r="C3195" s="26"/>
      <c r="D3195" s="12">
        <v>1368.43</v>
      </c>
      <c r="E3195" s="13" t="s">
        <v>2721</v>
      </c>
      <c r="F3195" s="27">
        <v>45560</v>
      </c>
      <c r="G3195" s="27">
        <v>45528</v>
      </c>
      <c r="H3195" s="14">
        <v>1557524.86</v>
      </c>
      <c r="I3195" s="15">
        <v>1</v>
      </c>
      <c r="J3195" s="13" t="s">
        <v>340</v>
      </c>
      <c r="K3195" s="36">
        <f>D3195*VLOOKUP(L3195,Assumptions!$B$5:$C$11,2,FALSE)</f>
        <v>46.937148999999998</v>
      </c>
      <c r="L3195" s="39" t="s">
        <v>4889</v>
      </c>
      <c r="M3195" s="46">
        <f>DATE(YEAR(F3195),MONTH(F3195),1)</f>
        <v>45536</v>
      </c>
      <c r="N3195" s="47" t="str">
        <f>IF(B3195="",N3194,B3195)</f>
        <v>Evergreen Global Inc</v>
      </c>
    </row>
    <row r="3196" spans="1:14" ht="15.75" x14ac:dyDescent="0.5">
      <c r="A3196" s="7"/>
      <c r="B3196" s="26"/>
      <c r="C3196" s="26"/>
      <c r="D3196" s="12">
        <v>2902.04</v>
      </c>
      <c r="E3196" s="13" t="s">
        <v>2721</v>
      </c>
      <c r="F3196" s="27">
        <v>45559</v>
      </c>
      <c r="G3196" s="27">
        <v>45528</v>
      </c>
      <c r="H3196" s="14">
        <v>1626512.11</v>
      </c>
      <c r="I3196" s="15">
        <v>2</v>
      </c>
      <c r="J3196" s="13" t="s">
        <v>340</v>
      </c>
      <c r="K3196" s="36">
        <f>D3196*VLOOKUP(L3196,Assumptions!$B$5:$C$11,2,FALSE)</f>
        <v>99.539971999999992</v>
      </c>
      <c r="L3196" s="39" t="s">
        <v>4889</v>
      </c>
      <c r="M3196" s="46">
        <f>DATE(YEAR(F3196),MONTH(F3196),1)</f>
        <v>45536</v>
      </c>
      <c r="N3196" s="47" t="str">
        <f>IF(B3196="",N3195,B3196)</f>
        <v>Evergreen Global Inc</v>
      </c>
    </row>
    <row r="3197" spans="1:14" ht="15.75" x14ac:dyDescent="0.5">
      <c r="A3197" s="7"/>
      <c r="B3197" s="26"/>
      <c r="C3197" s="26"/>
      <c r="D3197" s="12">
        <v>1648.71</v>
      </c>
      <c r="E3197" s="13" t="s">
        <v>2721</v>
      </c>
      <c r="F3197" s="27">
        <v>45560</v>
      </c>
      <c r="G3197" s="27">
        <v>45528</v>
      </c>
      <c r="H3197" s="14">
        <v>1639773.47</v>
      </c>
      <c r="I3197" s="15">
        <v>1</v>
      </c>
      <c r="J3197" s="13" t="s">
        <v>340</v>
      </c>
      <c r="K3197" s="36">
        <f>D3197*VLOOKUP(L3197,Assumptions!$B$5:$C$11,2,FALSE)</f>
        <v>56.550752999999993</v>
      </c>
      <c r="L3197" s="39" t="s">
        <v>4889</v>
      </c>
      <c r="M3197" s="46">
        <f>DATE(YEAR(F3197),MONTH(F3197),1)</f>
        <v>45536</v>
      </c>
      <c r="N3197" s="47" t="str">
        <f>IF(B3197="",N3196,B3197)</f>
        <v>Evergreen Global Inc</v>
      </c>
    </row>
    <row r="3198" spans="1:14" ht="15.75" x14ac:dyDescent="0.5">
      <c r="A3198" s="7"/>
      <c r="B3198" s="26"/>
      <c r="C3198" s="26"/>
      <c r="D3198" s="12">
        <v>1083.27</v>
      </c>
      <c r="E3198" s="13" t="s">
        <v>2763</v>
      </c>
      <c r="F3198" s="27">
        <v>45629</v>
      </c>
      <c r="G3198" s="27">
        <v>45551</v>
      </c>
      <c r="H3198" s="14">
        <v>1831503.36</v>
      </c>
      <c r="I3198" s="15">
        <v>1</v>
      </c>
      <c r="J3198" s="13" t="s">
        <v>340</v>
      </c>
      <c r="K3198" s="36">
        <f>D3198*VLOOKUP(L3198,Assumptions!$B$5:$C$11,2,FALSE)</f>
        <v>37.156160999999997</v>
      </c>
      <c r="L3198" s="39" t="s">
        <v>4889</v>
      </c>
      <c r="M3198" s="46">
        <f>DATE(YEAR(F3198),MONTH(F3198),1)</f>
        <v>45627</v>
      </c>
      <c r="N3198" s="47" t="str">
        <f>IF(B3198="",N3197,B3198)</f>
        <v>Evergreen Global Inc</v>
      </c>
    </row>
    <row r="3199" spans="1:14" ht="15.75" x14ac:dyDescent="0.5">
      <c r="A3199" s="7"/>
      <c r="B3199" s="26"/>
      <c r="C3199" s="26"/>
      <c r="D3199" s="12">
        <v>2453.31</v>
      </c>
      <c r="E3199" s="13" t="s">
        <v>2761</v>
      </c>
      <c r="F3199" s="27">
        <v>45574</v>
      </c>
      <c r="G3199" s="27">
        <v>45558</v>
      </c>
      <c r="H3199" s="14">
        <v>2065571.24</v>
      </c>
      <c r="I3199" s="15">
        <v>2</v>
      </c>
      <c r="J3199" s="13" t="s">
        <v>340</v>
      </c>
      <c r="K3199" s="36">
        <f>D3199*VLOOKUP(L3199,Assumptions!$B$5:$C$11,2,FALSE)</f>
        <v>84.148532999999986</v>
      </c>
      <c r="L3199" s="39" t="s">
        <v>4889</v>
      </c>
      <c r="M3199" s="46">
        <f>DATE(YEAR(F3199),MONTH(F3199),1)</f>
        <v>45566</v>
      </c>
      <c r="N3199" s="47" t="str">
        <f>IF(B3199="",N3198,B3199)</f>
        <v>Evergreen Global Inc</v>
      </c>
    </row>
    <row r="3200" spans="1:14" ht="15.75" x14ac:dyDescent="0.5">
      <c r="A3200" s="7"/>
      <c r="B3200" s="26"/>
      <c r="C3200" s="26"/>
      <c r="D3200" s="12">
        <v>112903.53</v>
      </c>
      <c r="E3200" s="13" t="s">
        <v>2764</v>
      </c>
      <c r="F3200" s="27">
        <v>45813</v>
      </c>
      <c r="G3200" s="27">
        <v>45572</v>
      </c>
      <c r="H3200" s="14">
        <v>1403127.01</v>
      </c>
      <c r="I3200" s="15">
        <v>14</v>
      </c>
      <c r="J3200" s="13" t="s">
        <v>300</v>
      </c>
      <c r="K3200" s="36">
        <f>D3200*VLOOKUP(L3200,Assumptions!$B$5:$C$11,2,FALSE)</f>
        <v>3872.5910789999998</v>
      </c>
      <c r="L3200" s="39" t="s">
        <v>4889</v>
      </c>
      <c r="M3200" s="46">
        <f>DATE(YEAR(F3200),MONTH(F3200),1)</f>
        <v>45809</v>
      </c>
      <c r="N3200" s="47" t="str">
        <f>IF(B3200="",N3199,B3200)</f>
        <v>Evergreen Global Inc</v>
      </c>
    </row>
    <row r="3201" spans="1:14" ht="15.75" x14ac:dyDescent="0.5">
      <c r="A3201" s="7"/>
      <c r="B3201" s="26"/>
      <c r="C3201" s="26"/>
      <c r="D3201" s="12">
        <v>121380.16</v>
      </c>
      <c r="E3201" s="13" t="s">
        <v>2765</v>
      </c>
      <c r="F3201" s="27">
        <v>45813</v>
      </c>
      <c r="G3201" s="27">
        <v>45572</v>
      </c>
      <c r="H3201" s="14">
        <v>1937096.32</v>
      </c>
      <c r="I3201" s="15">
        <v>23</v>
      </c>
      <c r="J3201" s="13" t="s">
        <v>330</v>
      </c>
      <c r="K3201" s="36">
        <f>D3201*VLOOKUP(L3201,Assumptions!$B$5:$C$11,2,FALSE)</f>
        <v>4163.3394879999996</v>
      </c>
      <c r="L3201" s="39" t="s">
        <v>4889</v>
      </c>
      <c r="M3201" s="46">
        <f>DATE(YEAR(F3201),MONTH(F3201),1)</f>
        <v>45809</v>
      </c>
      <c r="N3201" s="47" t="str">
        <f>IF(B3201="",N3200,B3201)</f>
        <v>Evergreen Global Inc</v>
      </c>
    </row>
    <row r="3202" spans="1:14" ht="15.75" x14ac:dyDescent="0.5">
      <c r="A3202" s="7"/>
      <c r="B3202" s="26"/>
      <c r="C3202" s="26"/>
      <c r="D3202" s="12">
        <v>125349.12</v>
      </c>
      <c r="E3202" s="13" t="s">
        <v>2766</v>
      </c>
      <c r="F3202" s="27">
        <v>45813</v>
      </c>
      <c r="G3202" s="27">
        <v>45572</v>
      </c>
      <c r="H3202" s="14">
        <v>2037405.3</v>
      </c>
      <c r="I3202" s="15">
        <v>1</v>
      </c>
      <c r="J3202" s="13" t="s">
        <v>304</v>
      </c>
      <c r="K3202" s="36">
        <f>D3202*VLOOKUP(L3202,Assumptions!$B$5:$C$11,2,FALSE)</f>
        <v>4299.4748159999999</v>
      </c>
      <c r="L3202" s="39" t="s">
        <v>4889</v>
      </c>
      <c r="M3202" s="46">
        <f>DATE(YEAR(F3202),MONTH(F3202),1)</f>
        <v>45809</v>
      </c>
      <c r="N3202" s="47" t="str">
        <f>IF(B3202="",N3201,B3202)</f>
        <v>Evergreen Global Inc</v>
      </c>
    </row>
    <row r="3203" spans="1:14" ht="15.75" x14ac:dyDescent="0.5">
      <c r="A3203" s="7"/>
      <c r="B3203" s="26"/>
      <c r="C3203" s="26"/>
      <c r="D3203" s="12">
        <v>101523.55</v>
      </c>
      <c r="E3203" s="13" t="s">
        <v>2767</v>
      </c>
      <c r="F3203" s="27">
        <v>45813</v>
      </c>
      <c r="G3203" s="27">
        <v>45572</v>
      </c>
      <c r="H3203" s="14">
        <v>2081884.61</v>
      </c>
      <c r="I3203" s="15">
        <v>584</v>
      </c>
      <c r="J3203" s="13" t="s">
        <v>305</v>
      </c>
      <c r="K3203" s="36">
        <f>D3203*VLOOKUP(L3203,Assumptions!$B$5:$C$11,2,FALSE)</f>
        <v>3482.2577649999998</v>
      </c>
      <c r="L3203" s="39" t="s">
        <v>4889</v>
      </c>
      <c r="M3203" s="46">
        <f>DATE(YEAR(F3203),MONTH(F3203),1)</f>
        <v>45809</v>
      </c>
      <c r="N3203" s="47" t="str">
        <f>IF(B3203="",N3202,B3203)</f>
        <v>Evergreen Global Inc</v>
      </c>
    </row>
    <row r="3204" spans="1:14" ht="15.75" x14ac:dyDescent="0.5">
      <c r="A3204" s="7"/>
      <c r="B3204" s="26"/>
      <c r="C3204" s="26"/>
      <c r="D3204" s="12">
        <v>141947.82999999999</v>
      </c>
      <c r="E3204" s="13" t="s">
        <v>2768</v>
      </c>
      <c r="F3204" s="27">
        <v>45813</v>
      </c>
      <c r="G3204" s="27">
        <v>45572</v>
      </c>
      <c r="H3204" s="14">
        <v>2221480.06</v>
      </c>
      <c r="I3204" s="15">
        <v>578</v>
      </c>
      <c r="J3204" s="13" t="s">
        <v>322</v>
      </c>
      <c r="K3204" s="36">
        <f>D3204*VLOOKUP(L3204,Assumptions!$B$5:$C$11,2,FALSE)</f>
        <v>4868.8105689999993</v>
      </c>
      <c r="L3204" s="39" t="s">
        <v>4889</v>
      </c>
      <c r="M3204" s="46">
        <f>DATE(YEAR(F3204),MONTH(F3204),1)</f>
        <v>45809</v>
      </c>
      <c r="N3204" s="47" t="str">
        <f>IF(B3204="",N3203,B3204)</f>
        <v>Evergreen Global Inc</v>
      </c>
    </row>
    <row r="3205" spans="1:14" ht="15.75" x14ac:dyDescent="0.5">
      <c r="A3205" s="7"/>
      <c r="B3205" s="26"/>
      <c r="C3205" s="26"/>
      <c r="D3205" s="12">
        <v>92801.31</v>
      </c>
      <c r="E3205" s="13" t="s">
        <v>2769</v>
      </c>
      <c r="F3205" s="27">
        <v>45813</v>
      </c>
      <c r="G3205" s="27">
        <v>45572</v>
      </c>
      <c r="H3205" s="14">
        <v>1769222.18</v>
      </c>
      <c r="I3205" s="15">
        <v>578</v>
      </c>
      <c r="J3205" s="13" t="s">
        <v>328</v>
      </c>
      <c r="K3205" s="36">
        <f>D3205*VLOOKUP(L3205,Assumptions!$B$5:$C$11,2,FALSE)</f>
        <v>3183.0849329999996</v>
      </c>
      <c r="L3205" s="39" t="s">
        <v>4889</v>
      </c>
      <c r="M3205" s="46">
        <f>DATE(YEAR(F3205),MONTH(F3205),1)</f>
        <v>45809</v>
      </c>
      <c r="N3205" s="47" t="str">
        <f>IF(B3205="",N3204,B3205)</f>
        <v>Evergreen Global Inc</v>
      </c>
    </row>
    <row r="3206" spans="1:14" ht="15.75" x14ac:dyDescent="0.5">
      <c r="A3206" s="7"/>
      <c r="B3206" s="26"/>
      <c r="C3206" s="26"/>
      <c r="D3206" s="12">
        <v>103763.59</v>
      </c>
      <c r="E3206" s="13" t="s">
        <v>2770</v>
      </c>
      <c r="F3206" s="27">
        <v>45813</v>
      </c>
      <c r="G3206" s="27">
        <v>45572</v>
      </c>
      <c r="H3206" s="14">
        <v>2176113.79</v>
      </c>
      <c r="I3206" s="15">
        <v>578</v>
      </c>
      <c r="J3206" s="13" t="s">
        <v>336</v>
      </c>
      <c r="K3206" s="36">
        <f>D3206*VLOOKUP(L3206,Assumptions!$B$5:$C$11,2,FALSE)</f>
        <v>3559.0911369999994</v>
      </c>
      <c r="L3206" s="39" t="s">
        <v>4889</v>
      </c>
      <c r="M3206" s="46">
        <f>DATE(YEAR(F3206),MONTH(F3206),1)</f>
        <v>45809</v>
      </c>
      <c r="N3206" s="47" t="str">
        <f>IF(B3206="",N3205,B3206)</f>
        <v>Evergreen Global Inc</v>
      </c>
    </row>
    <row r="3207" spans="1:14" ht="15.75" x14ac:dyDescent="0.5">
      <c r="A3207" s="7"/>
      <c r="B3207" s="26"/>
      <c r="C3207" s="26"/>
      <c r="D3207" s="12">
        <v>97693.03</v>
      </c>
      <c r="E3207" s="13" t="s">
        <v>2771</v>
      </c>
      <c r="F3207" s="27">
        <v>45813</v>
      </c>
      <c r="G3207" s="27">
        <v>45572</v>
      </c>
      <c r="H3207" s="14">
        <v>1715565.57</v>
      </c>
      <c r="I3207" s="15">
        <v>578</v>
      </c>
      <c r="J3207" s="13" t="s">
        <v>333</v>
      </c>
      <c r="K3207" s="36">
        <f>D3207*VLOOKUP(L3207,Assumptions!$B$5:$C$11,2,FALSE)</f>
        <v>3350.8709289999997</v>
      </c>
      <c r="L3207" s="39" t="s">
        <v>4889</v>
      </c>
      <c r="M3207" s="46">
        <f>DATE(YEAR(F3207),MONTH(F3207),1)</f>
        <v>45809</v>
      </c>
      <c r="N3207" s="47" t="str">
        <f>IF(B3207="",N3206,B3207)</f>
        <v>Evergreen Global Inc</v>
      </c>
    </row>
    <row r="3208" spans="1:14" ht="15.75" x14ac:dyDescent="0.5">
      <c r="A3208" s="7"/>
      <c r="B3208" s="26"/>
      <c r="C3208" s="26"/>
      <c r="D3208" s="12">
        <v>26785.29</v>
      </c>
      <c r="E3208" s="13" t="s">
        <v>2764</v>
      </c>
      <c r="F3208" s="27">
        <v>45818</v>
      </c>
      <c r="G3208" s="27">
        <v>45573</v>
      </c>
      <c r="H3208" s="14">
        <v>2149497.9900000002</v>
      </c>
      <c r="I3208" s="15">
        <v>4</v>
      </c>
      <c r="J3208" s="13" t="s">
        <v>300</v>
      </c>
      <c r="K3208" s="36">
        <f>D3208*VLOOKUP(L3208,Assumptions!$B$5:$C$11,2,FALSE)</f>
        <v>918.73544699999991</v>
      </c>
      <c r="L3208" s="39" t="s">
        <v>4889</v>
      </c>
      <c r="M3208" s="46">
        <f>DATE(YEAR(F3208),MONTH(F3208),1)</f>
        <v>45809</v>
      </c>
      <c r="N3208" s="47" t="str">
        <f>IF(B3208="",N3207,B3208)</f>
        <v>Evergreen Global Inc</v>
      </c>
    </row>
    <row r="3209" spans="1:14" ht="15.75" x14ac:dyDescent="0.5">
      <c r="A3209" s="7"/>
      <c r="B3209" s="26"/>
      <c r="C3209" s="26"/>
      <c r="D3209" s="12">
        <v>31681.41</v>
      </c>
      <c r="E3209" s="13" t="s">
        <v>2765</v>
      </c>
      <c r="F3209" s="27">
        <v>45818</v>
      </c>
      <c r="G3209" s="27">
        <v>45573</v>
      </c>
      <c r="H3209" s="14">
        <v>1679020.21</v>
      </c>
      <c r="I3209" s="15">
        <v>2</v>
      </c>
      <c r="J3209" s="13" t="s">
        <v>330</v>
      </c>
      <c r="K3209" s="36">
        <f>D3209*VLOOKUP(L3209,Assumptions!$B$5:$C$11,2,FALSE)</f>
        <v>1086.6723629999999</v>
      </c>
      <c r="L3209" s="39" t="s">
        <v>4889</v>
      </c>
      <c r="M3209" s="46">
        <f>DATE(YEAR(F3209),MONTH(F3209),1)</f>
        <v>45809</v>
      </c>
      <c r="N3209" s="47" t="str">
        <f>IF(B3209="",N3208,B3209)</f>
        <v>Evergreen Global Inc</v>
      </c>
    </row>
    <row r="3210" spans="1:14" ht="15.75" x14ac:dyDescent="0.5">
      <c r="A3210" s="7"/>
      <c r="B3210" s="26"/>
      <c r="C3210" s="26"/>
      <c r="D3210" s="12">
        <v>27386.720000000001</v>
      </c>
      <c r="E3210" s="13" t="s">
        <v>2767</v>
      </c>
      <c r="F3210" s="27">
        <v>45818</v>
      </c>
      <c r="G3210" s="27">
        <v>45573</v>
      </c>
      <c r="H3210" s="14">
        <v>2335503.2999999998</v>
      </c>
      <c r="I3210" s="15">
        <v>80</v>
      </c>
      <c r="J3210" s="13" t="s">
        <v>305</v>
      </c>
      <c r="K3210" s="36">
        <f>D3210*VLOOKUP(L3210,Assumptions!$B$5:$C$11,2,FALSE)</f>
        <v>939.36449599999992</v>
      </c>
      <c r="L3210" s="39" t="s">
        <v>4889</v>
      </c>
      <c r="M3210" s="46">
        <f>DATE(YEAR(F3210),MONTH(F3210),1)</f>
        <v>45809</v>
      </c>
      <c r="N3210" s="47" t="str">
        <f>IF(B3210="",N3209,B3210)</f>
        <v>Evergreen Global Inc</v>
      </c>
    </row>
    <row r="3211" spans="1:14" ht="15.75" x14ac:dyDescent="0.5">
      <c r="A3211" s="7"/>
      <c r="B3211" s="26"/>
      <c r="C3211" s="26"/>
      <c r="D3211" s="12">
        <v>33129.03</v>
      </c>
      <c r="E3211" s="13" t="s">
        <v>2766</v>
      </c>
      <c r="F3211" s="27">
        <v>45818</v>
      </c>
      <c r="G3211" s="27">
        <v>45573</v>
      </c>
      <c r="H3211" s="14">
        <v>2168827.54</v>
      </c>
      <c r="I3211" s="15">
        <v>1</v>
      </c>
      <c r="J3211" s="13" t="s">
        <v>304</v>
      </c>
      <c r="K3211" s="36">
        <f>D3211*VLOOKUP(L3211,Assumptions!$B$5:$C$11,2,FALSE)</f>
        <v>1136.3257289999999</v>
      </c>
      <c r="L3211" s="39" t="s">
        <v>4889</v>
      </c>
      <c r="M3211" s="46">
        <f>DATE(YEAR(F3211),MONTH(F3211),1)</f>
        <v>45809</v>
      </c>
      <c r="N3211" s="47" t="str">
        <f>IF(B3211="",N3210,B3211)</f>
        <v>Evergreen Global Inc</v>
      </c>
    </row>
    <row r="3212" spans="1:14" ht="15.75" x14ac:dyDescent="0.5">
      <c r="A3212" s="7"/>
      <c r="B3212" s="26"/>
      <c r="C3212" s="26"/>
      <c r="D3212" s="12">
        <v>27658.81</v>
      </c>
      <c r="E3212" s="13" t="s">
        <v>2764</v>
      </c>
      <c r="F3212" s="27">
        <v>45818</v>
      </c>
      <c r="G3212" s="27">
        <v>45575</v>
      </c>
      <c r="H3212" s="14">
        <v>1627323.45</v>
      </c>
      <c r="I3212" s="15">
        <v>4</v>
      </c>
      <c r="J3212" s="13" t="s">
        <v>300</v>
      </c>
      <c r="K3212" s="36">
        <f>D3212*VLOOKUP(L3212,Assumptions!$B$5:$C$11,2,FALSE)</f>
        <v>948.697183</v>
      </c>
      <c r="L3212" s="39" t="s">
        <v>4889</v>
      </c>
      <c r="M3212" s="46">
        <f>DATE(YEAR(F3212),MONTH(F3212),1)</f>
        <v>45809</v>
      </c>
      <c r="N3212" s="47" t="str">
        <f>IF(B3212="",N3211,B3212)</f>
        <v>Evergreen Global Inc</v>
      </c>
    </row>
    <row r="3213" spans="1:14" ht="15.75" x14ac:dyDescent="0.5">
      <c r="A3213" s="7"/>
      <c r="B3213" s="26"/>
      <c r="C3213" s="26"/>
      <c r="D3213" s="12">
        <v>20298.98</v>
      </c>
      <c r="E3213" s="13" t="s">
        <v>2767</v>
      </c>
      <c r="F3213" s="27">
        <v>45818</v>
      </c>
      <c r="G3213" s="27">
        <v>45575</v>
      </c>
      <c r="H3213" s="14">
        <v>1559392.65</v>
      </c>
      <c r="I3213" s="15">
        <v>25</v>
      </c>
      <c r="J3213" s="13" t="s">
        <v>305</v>
      </c>
      <c r="K3213" s="36">
        <f>D3213*VLOOKUP(L3213,Assumptions!$B$5:$C$11,2,FALSE)</f>
        <v>696.25501399999996</v>
      </c>
      <c r="L3213" s="39" t="s">
        <v>4889</v>
      </c>
      <c r="M3213" s="46">
        <f>DATE(YEAR(F3213),MONTH(F3213),1)</f>
        <v>45809</v>
      </c>
      <c r="N3213" s="47" t="str">
        <f>IF(B3213="",N3212,B3213)</f>
        <v>Evergreen Global Inc</v>
      </c>
    </row>
    <row r="3214" spans="1:14" ht="15.75" x14ac:dyDescent="0.5">
      <c r="A3214" s="7"/>
      <c r="B3214" s="26"/>
      <c r="C3214" s="26"/>
      <c r="D3214" s="12">
        <v>26007.57</v>
      </c>
      <c r="E3214" s="13" t="s">
        <v>2766</v>
      </c>
      <c r="F3214" s="27">
        <v>45818</v>
      </c>
      <c r="G3214" s="27">
        <v>45575</v>
      </c>
      <c r="H3214" s="14">
        <v>1565408.78</v>
      </c>
      <c r="I3214" s="15">
        <v>1</v>
      </c>
      <c r="J3214" s="13" t="s">
        <v>304</v>
      </c>
      <c r="K3214" s="36">
        <f>D3214*VLOOKUP(L3214,Assumptions!$B$5:$C$11,2,FALSE)</f>
        <v>892.05965099999992</v>
      </c>
      <c r="L3214" s="39" t="s">
        <v>4889</v>
      </c>
      <c r="M3214" s="46">
        <f>DATE(YEAR(F3214),MONTH(F3214),1)</f>
        <v>45809</v>
      </c>
      <c r="N3214" s="47" t="str">
        <f>IF(B3214="",N3213,B3214)</f>
        <v>Evergreen Global Inc</v>
      </c>
    </row>
    <row r="3215" spans="1:14" ht="15.75" x14ac:dyDescent="0.5">
      <c r="A3215" s="7"/>
      <c r="B3215" s="26"/>
      <c r="C3215" s="26"/>
      <c r="D3215" s="12">
        <v>88333.82</v>
      </c>
      <c r="E3215" s="13" t="s">
        <v>2764</v>
      </c>
      <c r="F3215" s="27">
        <v>45832</v>
      </c>
      <c r="G3215" s="27">
        <v>45593</v>
      </c>
      <c r="H3215" s="14">
        <v>2086279.52</v>
      </c>
      <c r="I3215" s="15">
        <v>13</v>
      </c>
      <c r="J3215" s="13" t="s">
        <v>300</v>
      </c>
      <c r="K3215" s="36">
        <f>D3215*VLOOKUP(L3215,Assumptions!$B$5:$C$11,2,FALSE)</f>
        <v>3029.8500260000001</v>
      </c>
      <c r="L3215" s="39" t="s">
        <v>4889</v>
      </c>
      <c r="M3215" s="46">
        <f>DATE(YEAR(F3215),MONTH(F3215),1)</f>
        <v>45809</v>
      </c>
      <c r="N3215" s="47" t="str">
        <f>IF(B3215="",N3214,B3215)</f>
        <v>Evergreen Global Inc</v>
      </c>
    </row>
    <row r="3216" spans="1:14" ht="15.75" x14ac:dyDescent="0.5">
      <c r="A3216" s="7"/>
      <c r="B3216" s="26"/>
      <c r="C3216" s="26"/>
      <c r="D3216" s="12">
        <v>122601.83</v>
      </c>
      <c r="E3216" s="13" t="s">
        <v>2765</v>
      </c>
      <c r="F3216" s="27">
        <v>45832</v>
      </c>
      <c r="G3216" s="27">
        <v>45593</v>
      </c>
      <c r="H3216" s="14">
        <v>1899023.37</v>
      </c>
      <c r="I3216" s="15">
        <v>13</v>
      </c>
      <c r="J3216" s="13" t="s">
        <v>330</v>
      </c>
      <c r="K3216" s="36">
        <f>D3216*VLOOKUP(L3216,Assumptions!$B$5:$C$11,2,FALSE)</f>
        <v>4205.2427689999995</v>
      </c>
      <c r="L3216" s="39" t="s">
        <v>4889</v>
      </c>
      <c r="M3216" s="46">
        <f>DATE(YEAR(F3216),MONTH(F3216),1)</f>
        <v>45809</v>
      </c>
      <c r="N3216" s="47" t="str">
        <f>IF(B3216="",N3215,B3216)</f>
        <v>Evergreen Global Inc</v>
      </c>
    </row>
    <row r="3217" spans="1:14" ht="15.75" x14ac:dyDescent="0.5">
      <c r="A3217" s="7"/>
      <c r="B3217" s="26"/>
      <c r="C3217" s="26"/>
      <c r="D3217" s="12">
        <v>112732.77</v>
      </c>
      <c r="E3217" s="13" t="s">
        <v>2766</v>
      </c>
      <c r="F3217" s="27">
        <v>45832</v>
      </c>
      <c r="G3217" s="27">
        <v>45593</v>
      </c>
      <c r="H3217" s="14">
        <v>1500311.69</v>
      </c>
      <c r="I3217" s="15">
        <v>1</v>
      </c>
      <c r="J3217" s="13" t="s">
        <v>304</v>
      </c>
      <c r="K3217" s="36">
        <f>D3217*VLOOKUP(L3217,Assumptions!$B$5:$C$11,2,FALSE)</f>
        <v>3866.734011</v>
      </c>
      <c r="L3217" s="39" t="s">
        <v>4889</v>
      </c>
      <c r="M3217" s="46">
        <f>DATE(YEAR(F3217),MONTH(F3217),1)</f>
        <v>45809</v>
      </c>
      <c r="N3217" s="47" t="str">
        <f>IF(B3217="",N3216,B3217)</f>
        <v>Evergreen Global Inc</v>
      </c>
    </row>
    <row r="3218" spans="1:14" ht="15.75" x14ac:dyDescent="0.5">
      <c r="A3218" s="7"/>
      <c r="B3218" s="26"/>
      <c r="C3218" s="26"/>
      <c r="D3218" s="12">
        <v>80003.33</v>
      </c>
      <c r="E3218" s="13" t="s">
        <v>2767</v>
      </c>
      <c r="F3218" s="27">
        <v>45832</v>
      </c>
      <c r="G3218" s="27">
        <v>45593</v>
      </c>
      <c r="H3218" s="14">
        <v>1861223.08</v>
      </c>
      <c r="I3218" s="15">
        <v>250</v>
      </c>
      <c r="J3218" s="13" t="s">
        <v>305</v>
      </c>
      <c r="K3218" s="36">
        <f>D3218*VLOOKUP(L3218,Assumptions!$B$5:$C$11,2,FALSE)</f>
        <v>2744.114219</v>
      </c>
      <c r="L3218" s="39" t="s">
        <v>4889</v>
      </c>
      <c r="M3218" s="46">
        <f>DATE(YEAR(F3218),MONTH(F3218),1)</f>
        <v>45809</v>
      </c>
      <c r="N3218" s="47" t="str">
        <f>IF(B3218="",N3217,B3218)</f>
        <v>Evergreen Global Inc</v>
      </c>
    </row>
    <row r="3219" spans="1:14" ht="15.75" x14ac:dyDescent="0.5">
      <c r="A3219" s="7"/>
      <c r="B3219" s="26"/>
      <c r="C3219" s="26"/>
      <c r="D3219" s="12">
        <v>78657.600000000006</v>
      </c>
      <c r="E3219" s="13" t="s">
        <v>2772</v>
      </c>
      <c r="F3219" s="27">
        <v>45832</v>
      </c>
      <c r="G3219" s="27">
        <v>45593</v>
      </c>
      <c r="H3219" s="14">
        <v>1486062.8</v>
      </c>
      <c r="I3219" s="15">
        <v>250</v>
      </c>
      <c r="J3219" s="13" t="s">
        <v>319</v>
      </c>
      <c r="K3219" s="36">
        <f>D3219*VLOOKUP(L3219,Assumptions!$B$5:$C$11,2,FALSE)</f>
        <v>2697.95568</v>
      </c>
      <c r="L3219" s="39" t="s">
        <v>4889</v>
      </c>
      <c r="M3219" s="46">
        <f>DATE(YEAR(F3219),MONTH(F3219),1)</f>
        <v>45809</v>
      </c>
      <c r="N3219" s="47" t="str">
        <f>IF(B3219="",N3218,B3219)</f>
        <v>Evergreen Global Inc</v>
      </c>
    </row>
    <row r="3220" spans="1:14" ht="15.75" x14ac:dyDescent="0.5">
      <c r="A3220" s="7"/>
      <c r="B3220" s="26"/>
      <c r="C3220" s="26"/>
      <c r="D3220" s="12">
        <v>112364.82</v>
      </c>
      <c r="E3220" s="13" t="s">
        <v>2773</v>
      </c>
      <c r="F3220" s="27">
        <v>45832</v>
      </c>
      <c r="G3220" s="27">
        <v>45593</v>
      </c>
      <c r="H3220" s="14">
        <v>2146240.89</v>
      </c>
      <c r="I3220" s="15">
        <v>250</v>
      </c>
      <c r="J3220" s="13" t="s">
        <v>321</v>
      </c>
      <c r="K3220" s="36">
        <f>D3220*VLOOKUP(L3220,Assumptions!$B$5:$C$11,2,FALSE)</f>
        <v>3854.1133260000001</v>
      </c>
      <c r="L3220" s="39" t="s">
        <v>4889</v>
      </c>
      <c r="M3220" s="46">
        <f>DATE(YEAR(F3220),MONTH(F3220),1)</f>
        <v>45809</v>
      </c>
      <c r="N3220" s="47" t="str">
        <f>IF(B3220="",N3219,B3220)</f>
        <v>Evergreen Global Inc</v>
      </c>
    </row>
    <row r="3221" spans="1:14" ht="15.75" x14ac:dyDescent="0.5">
      <c r="A3221" s="7"/>
      <c r="B3221" s="26"/>
      <c r="C3221" s="26"/>
      <c r="D3221" s="12">
        <v>82203.73</v>
      </c>
      <c r="E3221" s="13" t="s">
        <v>2770</v>
      </c>
      <c r="F3221" s="27">
        <v>45832</v>
      </c>
      <c r="G3221" s="27">
        <v>45593</v>
      </c>
      <c r="H3221" s="14">
        <v>1679741.28</v>
      </c>
      <c r="I3221" s="15">
        <v>250</v>
      </c>
      <c r="J3221" s="13" t="s">
        <v>336</v>
      </c>
      <c r="K3221" s="36">
        <f>D3221*VLOOKUP(L3221,Assumptions!$B$5:$C$11,2,FALSE)</f>
        <v>2819.5879389999996</v>
      </c>
      <c r="L3221" s="39" t="s">
        <v>4889</v>
      </c>
      <c r="M3221" s="46">
        <f>DATE(YEAR(F3221),MONTH(F3221),1)</f>
        <v>45809</v>
      </c>
      <c r="N3221" s="47" t="str">
        <f>IF(B3221="",N3220,B3221)</f>
        <v>Evergreen Global Inc</v>
      </c>
    </row>
    <row r="3222" spans="1:14" ht="15.75" x14ac:dyDescent="0.5">
      <c r="A3222" s="7"/>
      <c r="B3222" s="26"/>
      <c r="C3222" s="26"/>
      <c r="D3222" s="12">
        <v>86247.5</v>
      </c>
      <c r="E3222" s="13" t="s">
        <v>2768</v>
      </c>
      <c r="F3222" s="27">
        <v>45832</v>
      </c>
      <c r="G3222" s="27">
        <v>45593</v>
      </c>
      <c r="H3222" s="14">
        <v>1673562.91</v>
      </c>
      <c r="I3222" s="15">
        <v>250</v>
      </c>
      <c r="J3222" s="13" t="s">
        <v>322</v>
      </c>
      <c r="K3222" s="36">
        <f>D3222*VLOOKUP(L3222,Assumptions!$B$5:$C$11,2,FALSE)</f>
        <v>2958.2892499999998</v>
      </c>
      <c r="L3222" s="39" t="s">
        <v>4889</v>
      </c>
      <c r="M3222" s="46">
        <f>DATE(YEAR(F3222),MONTH(F3222),1)</f>
        <v>45809</v>
      </c>
      <c r="N3222" s="47" t="str">
        <f>IF(B3222="",N3221,B3222)</f>
        <v>Evergreen Global Inc</v>
      </c>
    </row>
    <row r="3223" spans="1:14" ht="15.75" x14ac:dyDescent="0.5">
      <c r="A3223" s="7"/>
      <c r="B3223" s="26"/>
      <c r="C3223" s="26"/>
      <c r="D3223" s="12">
        <v>105535.41</v>
      </c>
      <c r="E3223" s="13" t="s">
        <v>2769</v>
      </c>
      <c r="F3223" s="27">
        <v>45832</v>
      </c>
      <c r="G3223" s="27">
        <v>45593</v>
      </c>
      <c r="H3223" s="14">
        <v>1702022.81</v>
      </c>
      <c r="I3223" s="15">
        <v>250</v>
      </c>
      <c r="J3223" s="13" t="s">
        <v>328</v>
      </c>
      <c r="K3223" s="36">
        <f>D3223*VLOOKUP(L3223,Assumptions!$B$5:$C$11,2,FALSE)</f>
        <v>3619.8645629999996</v>
      </c>
      <c r="L3223" s="39" t="s">
        <v>4889</v>
      </c>
      <c r="M3223" s="46">
        <f>DATE(YEAR(F3223),MONTH(F3223),1)</f>
        <v>45809</v>
      </c>
      <c r="N3223" s="47" t="str">
        <f>IF(B3223="",N3222,B3223)</f>
        <v>Evergreen Global Inc</v>
      </c>
    </row>
    <row r="3224" spans="1:14" ht="15.75" x14ac:dyDescent="0.5">
      <c r="A3224" s="7"/>
      <c r="B3224" s="26"/>
      <c r="C3224" s="26"/>
      <c r="D3224" s="12">
        <v>118517.69</v>
      </c>
      <c r="E3224" s="13" t="s">
        <v>2774</v>
      </c>
      <c r="F3224" s="27">
        <v>45832</v>
      </c>
      <c r="G3224" s="27">
        <v>45593</v>
      </c>
      <c r="H3224" s="14">
        <v>1845638.26</v>
      </c>
      <c r="I3224" s="15">
        <v>250</v>
      </c>
      <c r="J3224" s="13" t="s">
        <v>335</v>
      </c>
      <c r="K3224" s="36">
        <f>D3224*VLOOKUP(L3224,Assumptions!$B$5:$C$11,2,FALSE)</f>
        <v>4065.1567669999999</v>
      </c>
      <c r="L3224" s="39" t="s">
        <v>4889</v>
      </c>
      <c r="M3224" s="46">
        <f>DATE(YEAR(F3224),MONTH(F3224),1)</f>
        <v>45809</v>
      </c>
      <c r="N3224" s="47" t="str">
        <f>IF(B3224="",N3223,B3224)</f>
        <v>Evergreen Global Inc</v>
      </c>
    </row>
    <row r="3225" spans="1:14" ht="15.75" x14ac:dyDescent="0.5">
      <c r="A3225" s="7"/>
      <c r="B3225" s="26"/>
      <c r="C3225" s="26"/>
      <c r="D3225" s="12">
        <v>106686.85</v>
      </c>
      <c r="E3225" s="13" t="s">
        <v>2775</v>
      </c>
      <c r="F3225" s="27">
        <v>45832</v>
      </c>
      <c r="G3225" s="27">
        <v>45593</v>
      </c>
      <c r="H3225" s="14">
        <v>1539020.66</v>
      </c>
      <c r="I3225" s="15">
        <v>250</v>
      </c>
      <c r="J3225" s="13" t="s">
        <v>334</v>
      </c>
      <c r="K3225" s="36">
        <f>D3225*VLOOKUP(L3225,Assumptions!$B$5:$C$11,2,FALSE)</f>
        <v>3659.3589549999997</v>
      </c>
      <c r="L3225" s="39" t="s">
        <v>4889</v>
      </c>
      <c r="M3225" s="46">
        <f>DATE(YEAR(F3225),MONTH(F3225),1)</f>
        <v>45809</v>
      </c>
      <c r="N3225" s="47" t="str">
        <f>IF(B3225="",N3224,B3225)</f>
        <v>Evergreen Global Inc</v>
      </c>
    </row>
    <row r="3226" spans="1:14" ht="15.75" x14ac:dyDescent="0.5">
      <c r="A3226" s="7"/>
      <c r="B3226" s="26"/>
      <c r="C3226" s="26"/>
      <c r="D3226" s="12">
        <v>121590.17</v>
      </c>
      <c r="E3226" s="13" t="s">
        <v>2771</v>
      </c>
      <c r="F3226" s="27">
        <v>45832</v>
      </c>
      <c r="G3226" s="27">
        <v>45593</v>
      </c>
      <c r="H3226" s="14">
        <v>1658378.15</v>
      </c>
      <c r="I3226" s="15">
        <v>250</v>
      </c>
      <c r="J3226" s="13" t="s">
        <v>333</v>
      </c>
      <c r="K3226" s="36">
        <f>D3226*VLOOKUP(L3226,Assumptions!$B$5:$C$11,2,FALSE)</f>
        <v>4170.5428309999998</v>
      </c>
      <c r="L3226" s="39" t="s">
        <v>4889</v>
      </c>
      <c r="M3226" s="46">
        <f>DATE(YEAR(F3226),MONTH(F3226),1)</f>
        <v>45809</v>
      </c>
      <c r="N3226" s="47" t="str">
        <f>IF(B3226="",N3225,B3226)</f>
        <v>Evergreen Global Inc</v>
      </c>
    </row>
    <row r="3227" spans="1:14" ht="15.75" x14ac:dyDescent="0.5">
      <c r="A3227" s="7"/>
      <c r="B3227" s="26"/>
      <c r="C3227" s="26"/>
      <c r="D3227" s="12">
        <v>148888.74</v>
      </c>
      <c r="E3227" s="13" t="s">
        <v>2776</v>
      </c>
      <c r="F3227" s="27">
        <v>45874</v>
      </c>
      <c r="G3227" s="27">
        <v>45593</v>
      </c>
      <c r="H3227" s="14">
        <v>1604194.25</v>
      </c>
      <c r="I3227" s="15">
        <v>250</v>
      </c>
      <c r="J3227" s="13" t="s">
        <v>305</v>
      </c>
      <c r="K3227" s="36">
        <f>D3227*VLOOKUP(L3227,Assumptions!$B$5:$C$11,2,FALSE)</f>
        <v>5106.883781999999</v>
      </c>
      <c r="L3227" s="39" t="s">
        <v>4889</v>
      </c>
      <c r="M3227" s="46">
        <f>DATE(YEAR(F3227),MONTH(F3227),1)</f>
        <v>45870</v>
      </c>
      <c r="N3227" s="47" t="str">
        <f>IF(B3227="",N3226,B3227)</f>
        <v>Evergreen Global Inc</v>
      </c>
    </row>
    <row r="3228" spans="1:14" ht="15.75" x14ac:dyDescent="0.5">
      <c r="A3228" s="7"/>
      <c r="B3228" s="26"/>
      <c r="C3228" s="26"/>
      <c r="D3228" s="12">
        <v>152562.9</v>
      </c>
      <c r="E3228" s="13" t="s">
        <v>2777</v>
      </c>
      <c r="F3228" s="27">
        <v>45874</v>
      </c>
      <c r="G3228" s="27">
        <v>45593</v>
      </c>
      <c r="H3228" s="14">
        <v>2058987.52</v>
      </c>
      <c r="I3228" s="15">
        <v>26</v>
      </c>
      <c r="J3228" s="13" t="s">
        <v>300</v>
      </c>
      <c r="K3228" s="36">
        <f>D3228*VLOOKUP(L3228,Assumptions!$B$5:$C$11,2,FALSE)</f>
        <v>5232.9074699999992</v>
      </c>
      <c r="L3228" s="39" t="s">
        <v>4889</v>
      </c>
      <c r="M3228" s="46">
        <f>DATE(YEAR(F3228),MONTH(F3228),1)</f>
        <v>45870</v>
      </c>
      <c r="N3228" s="47" t="str">
        <f>IF(B3228="",N3227,B3228)</f>
        <v>Evergreen Global Inc</v>
      </c>
    </row>
    <row r="3229" spans="1:14" ht="15.75" x14ac:dyDescent="0.5">
      <c r="A3229" s="7"/>
      <c r="B3229" s="26"/>
      <c r="C3229" s="26"/>
      <c r="D3229" s="12">
        <v>178462.98</v>
      </c>
      <c r="E3229" s="13" t="s">
        <v>2778</v>
      </c>
      <c r="F3229" s="27">
        <v>45874</v>
      </c>
      <c r="G3229" s="27">
        <v>45593</v>
      </c>
      <c r="H3229" s="14">
        <v>2127907.0099999998</v>
      </c>
      <c r="I3229" s="15">
        <v>26</v>
      </c>
      <c r="J3229" s="13" t="s">
        <v>330</v>
      </c>
      <c r="K3229" s="36">
        <f>D3229*VLOOKUP(L3229,Assumptions!$B$5:$C$11,2,FALSE)</f>
        <v>6121.2802139999994</v>
      </c>
      <c r="L3229" s="39" t="s">
        <v>4889</v>
      </c>
      <c r="M3229" s="46">
        <f>DATE(YEAR(F3229),MONTH(F3229),1)</f>
        <v>45870</v>
      </c>
      <c r="N3229" s="47" t="str">
        <f>IF(B3229="",N3228,B3229)</f>
        <v>Evergreen Global Inc</v>
      </c>
    </row>
    <row r="3230" spans="1:14" ht="15.75" x14ac:dyDescent="0.5">
      <c r="A3230" s="7"/>
      <c r="B3230" s="26"/>
      <c r="C3230" s="26"/>
      <c r="D3230" s="12">
        <v>222804.18</v>
      </c>
      <c r="E3230" s="13" t="s">
        <v>2779</v>
      </c>
      <c r="F3230" s="27">
        <v>45874</v>
      </c>
      <c r="G3230" s="27">
        <v>45593</v>
      </c>
      <c r="H3230" s="14">
        <v>1917769.62</v>
      </c>
      <c r="I3230" s="15">
        <v>250</v>
      </c>
      <c r="J3230" s="13" t="s">
        <v>319</v>
      </c>
      <c r="K3230" s="36">
        <f>D3230*VLOOKUP(L3230,Assumptions!$B$5:$C$11,2,FALSE)</f>
        <v>7642.1833739999993</v>
      </c>
      <c r="L3230" s="39" t="s">
        <v>4889</v>
      </c>
      <c r="M3230" s="46">
        <f>DATE(YEAR(F3230),MONTH(F3230),1)</f>
        <v>45870</v>
      </c>
      <c r="N3230" s="47" t="str">
        <f>IF(B3230="",N3229,B3230)</f>
        <v>Evergreen Global Inc</v>
      </c>
    </row>
    <row r="3231" spans="1:14" ht="15.75" x14ac:dyDescent="0.5">
      <c r="A3231" s="7"/>
      <c r="B3231" s="26"/>
      <c r="C3231" s="26"/>
      <c r="D3231" s="12">
        <v>202659.27</v>
      </c>
      <c r="E3231" s="13" t="s">
        <v>2780</v>
      </c>
      <c r="F3231" s="27">
        <v>45874</v>
      </c>
      <c r="G3231" s="27">
        <v>45593</v>
      </c>
      <c r="H3231" s="14">
        <v>1428666.71</v>
      </c>
      <c r="I3231" s="15">
        <v>250</v>
      </c>
      <c r="J3231" s="13" t="s">
        <v>336</v>
      </c>
      <c r="K3231" s="36">
        <f>D3231*VLOOKUP(L3231,Assumptions!$B$5:$C$11,2,FALSE)</f>
        <v>6951.2129609999993</v>
      </c>
      <c r="L3231" s="39" t="s">
        <v>4889</v>
      </c>
      <c r="M3231" s="46">
        <f>DATE(YEAR(F3231),MONTH(F3231),1)</f>
        <v>45870</v>
      </c>
      <c r="N3231" s="47" t="str">
        <f>IF(B3231="",N3230,B3231)</f>
        <v>Evergreen Global Inc</v>
      </c>
    </row>
    <row r="3232" spans="1:14" ht="15.75" x14ac:dyDescent="0.5">
      <c r="A3232" s="7"/>
      <c r="B3232" s="26"/>
      <c r="C3232" s="26"/>
      <c r="D3232" s="12">
        <v>153890.9</v>
      </c>
      <c r="E3232" s="13" t="s">
        <v>2781</v>
      </c>
      <c r="F3232" s="27">
        <v>45874</v>
      </c>
      <c r="G3232" s="27">
        <v>45593</v>
      </c>
      <c r="H3232" s="14">
        <v>1580644.33</v>
      </c>
      <c r="I3232" s="15">
        <v>250</v>
      </c>
      <c r="J3232" s="13" t="s">
        <v>322</v>
      </c>
      <c r="K3232" s="36">
        <f>D3232*VLOOKUP(L3232,Assumptions!$B$5:$C$11,2,FALSE)</f>
        <v>5278.4578699999993</v>
      </c>
      <c r="L3232" s="39" t="s">
        <v>4889</v>
      </c>
      <c r="M3232" s="46">
        <f>DATE(YEAR(F3232),MONTH(F3232),1)</f>
        <v>45870</v>
      </c>
      <c r="N3232" s="47" t="str">
        <f>IF(B3232="",N3231,B3232)</f>
        <v>Evergreen Global Inc</v>
      </c>
    </row>
    <row r="3233" spans="1:14" ht="15.75" x14ac:dyDescent="0.5">
      <c r="A3233" s="7"/>
      <c r="B3233" s="26"/>
      <c r="C3233" s="26"/>
      <c r="D3233" s="12">
        <v>159561.76999999999</v>
      </c>
      <c r="E3233" s="13" t="s">
        <v>2782</v>
      </c>
      <c r="F3233" s="27">
        <v>45874</v>
      </c>
      <c r="G3233" s="27">
        <v>45593</v>
      </c>
      <c r="H3233" s="14">
        <v>2222718.7000000002</v>
      </c>
      <c r="I3233" s="15">
        <v>250</v>
      </c>
      <c r="J3233" s="13" t="s">
        <v>328</v>
      </c>
      <c r="K3233" s="36">
        <f>D3233*VLOOKUP(L3233,Assumptions!$B$5:$C$11,2,FALSE)</f>
        <v>5472.9687109999995</v>
      </c>
      <c r="L3233" s="39" t="s">
        <v>4889</v>
      </c>
      <c r="M3233" s="46">
        <f>DATE(YEAR(F3233),MONTH(F3233),1)</f>
        <v>45870</v>
      </c>
      <c r="N3233" s="47" t="str">
        <f>IF(B3233="",N3232,B3233)</f>
        <v>Evergreen Global Inc</v>
      </c>
    </row>
    <row r="3234" spans="1:14" ht="15.75" x14ac:dyDescent="0.5">
      <c r="A3234" s="7"/>
      <c r="B3234" s="26"/>
      <c r="C3234" s="26"/>
      <c r="D3234" s="12">
        <v>235139.82</v>
      </c>
      <c r="E3234" s="13" t="s">
        <v>2783</v>
      </c>
      <c r="F3234" s="27">
        <v>45874</v>
      </c>
      <c r="G3234" s="27">
        <v>45593</v>
      </c>
      <c r="H3234" s="14">
        <v>1998781.6</v>
      </c>
      <c r="I3234" s="15">
        <v>250</v>
      </c>
      <c r="J3234" s="13" t="s">
        <v>335</v>
      </c>
      <c r="K3234" s="36">
        <f>D3234*VLOOKUP(L3234,Assumptions!$B$5:$C$11,2,FALSE)</f>
        <v>8065.2958259999996</v>
      </c>
      <c r="L3234" s="39" t="s">
        <v>4889</v>
      </c>
      <c r="M3234" s="46">
        <f>DATE(YEAR(F3234),MONTH(F3234),1)</f>
        <v>45870</v>
      </c>
      <c r="N3234" s="47" t="str">
        <f>IF(B3234="",N3233,B3234)</f>
        <v>Evergreen Global Inc</v>
      </c>
    </row>
    <row r="3235" spans="1:14" ht="15.75" x14ac:dyDescent="0.5">
      <c r="A3235" s="7"/>
      <c r="B3235" s="26"/>
      <c r="C3235" s="26"/>
      <c r="D3235" s="12">
        <v>224758.38</v>
      </c>
      <c r="E3235" s="13" t="s">
        <v>2784</v>
      </c>
      <c r="F3235" s="27">
        <v>45874</v>
      </c>
      <c r="G3235" s="27">
        <v>45593</v>
      </c>
      <c r="H3235" s="14">
        <v>2372785.91</v>
      </c>
      <c r="I3235" s="15">
        <v>250</v>
      </c>
      <c r="J3235" s="13" t="s">
        <v>334</v>
      </c>
      <c r="K3235" s="36">
        <f>D3235*VLOOKUP(L3235,Assumptions!$B$5:$C$11,2,FALSE)</f>
        <v>7709.2124339999991</v>
      </c>
      <c r="L3235" s="39" t="s">
        <v>4889</v>
      </c>
      <c r="M3235" s="46">
        <f>DATE(YEAR(F3235),MONTH(F3235),1)</f>
        <v>45870</v>
      </c>
      <c r="N3235" s="47" t="str">
        <f>IF(B3235="",N3234,B3235)</f>
        <v>Evergreen Global Inc</v>
      </c>
    </row>
    <row r="3236" spans="1:14" ht="15.75" x14ac:dyDescent="0.5">
      <c r="A3236" s="7"/>
      <c r="B3236" s="26"/>
      <c r="C3236" s="26"/>
      <c r="D3236" s="12">
        <v>148623.81</v>
      </c>
      <c r="E3236" s="13" t="s">
        <v>2785</v>
      </c>
      <c r="F3236" s="27">
        <v>45874</v>
      </c>
      <c r="G3236" s="27">
        <v>45593</v>
      </c>
      <c r="H3236" s="14">
        <v>2349847.75</v>
      </c>
      <c r="I3236" s="15">
        <v>250</v>
      </c>
      <c r="J3236" s="13" t="s">
        <v>333</v>
      </c>
      <c r="K3236" s="36">
        <f>D3236*VLOOKUP(L3236,Assumptions!$B$5:$C$11,2,FALSE)</f>
        <v>5097.7966829999996</v>
      </c>
      <c r="L3236" s="39" t="s">
        <v>4889</v>
      </c>
      <c r="M3236" s="46">
        <f>DATE(YEAR(F3236),MONTH(F3236),1)</f>
        <v>45870</v>
      </c>
      <c r="N3236" s="47" t="str">
        <f>IF(B3236="",N3235,B3236)</f>
        <v>Evergreen Global Inc</v>
      </c>
    </row>
    <row r="3237" spans="1:14" ht="15.75" x14ac:dyDescent="0.5">
      <c r="A3237" s="7"/>
      <c r="B3237" s="26"/>
      <c r="C3237" s="26"/>
      <c r="D3237" s="12">
        <v>26254.59</v>
      </c>
      <c r="E3237" s="13" t="s">
        <v>2786</v>
      </c>
      <c r="F3237" s="27">
        <v>45719</v>
      </c>
      <c r="G3237" s="27">
        <v>45597</v>
      </c>
      <c r="H3237" s="14">
        <v>1907673.25</v>
      </c>
      <c r="I3237" s="15">
        <v>3</v>
      </c>
      <c r="J3237" s="13" t="s">
        <v>300</v>
      </c>
      <c r="K3237" s="36">
        <f>D3237*VLOOKUP(L3237,Assumptions!$B$5:$C$11,2,FALSE)</f>
        <v>900.53243699999996</v>
      </c>
      <c r="L3237" s="39" t="s">
        <v>4889</v>
      </c>
      <c r="M3237" s="46">
        <f>DATE(YEAR(F3237),MONTH(F3237),1)</f>
        <v>45717</v>
      </c>
      <c r="N3237" s="47" t="str">
        <f>IF(B3237="",N3236,B3237)</f>
        <v>Evergreen Global Inc</v>
      </c>
    </row>
    <row r="3238" spans="1:14" ht="15.75" x14ac:dyDescent="0.5">
      <c r="A3238" s="7"/>
      <c r="B3238" s="26"/>
      <c r="C3238" s="26"/>
      <c r="D3238" s="12">
        <v>22292.91</v>
      </c>
      <c r="E3238" s="13" t="s">
        <v>2787</v>
      </c>
      <c r="F3238" s="27">
        <v>45719</v>
      </c>
      <c r="G3238" s="27">
        <v>45597</v>
      </c>
      <c r="H3238" s="14">
        <v>2292182.63</v>
      </c>
      <c r="I3238" s="15">
        <v>2</v>
      </c>
      <c r="J3238" s="13" t="s">
        <v>330</v>
      </c>
      <c r="K3238" s="36">
        <f>D3238*VLOOKUP(L3238,Assumptions!$B$5:$C$11,2,FALSE)</f>
        <v>764.64681299999995</v>
      </c>
      <c r="L3238" s="39" t="s">
        <v>4889</v>
      </c>
      <c r="M3238" s="46">
        <f>DATE(YEAR(F3238),MONTH(F3238),1)</f>
        <v>45717</v>
      </c>
      <c r="N3238" s="47" t="str">
        <f>IF(B3238="",N3237,B3238)</f>
        <v>Evergreen Global Inc</v>
      </c>
    </row>
    <row r="3239" spans="1:14" ht="15.75" x14ac:dyDescent="0.5">
      <c r="A3239" s="7"/>
      <c r="B3239" s="26"/>
      <c r="C3239" s="26"/>
      <c r="D3239" s="12">
        <v>33663.1</v>
      </c>
      <c r="E3239" s="13" t="s">
        <v>2788</v>
      </c>
      <c r="F3239" s="27">
        <v>45719</v>
      </c>
      <c r="G3239" s="27">
        <v>45597</v>
      </c>
      <c r="H3239" s="14">
        <v>1991415.38</v>
      </c>
      <c r="I3239" s="15">
        <v>1</v>
      </c>
      <c r="J3239" s="13" t="s">
        <v>358</v>
      </c>
      <c r="K3239" s="36">
        <f>D3239*VLOOKUP(L3239,Assumptions!$B$5:$C$11,2,FALSE)</f>
        <v>1154.6443299999999</v>
      </c>
      <c r="L3239" s="39" t="s">
        <v>4889</v>
      </c>
      <c r="M3239" s="46">
        <f>DATE(YEAR(F3239),MONTH(F3239),1)</f>
        <v>45717</v>
      </c>
      <c r="N3239" s="47" t="str">
        <f>IF(B3239="",N3238,B3239)</f>
        <v>Evergreen Global Inc</v>
      </c>
    </row>
    <row r="3240" spans="1:14" ht="15.75" x14ac:dyDescent="0.5">
      <c r="A3240" s="7"/>
      <c r="B3240" s="26"/>
      <c r="C3240" s="26"/>
      <c r="D3240" s="12">
        <v>30653.56</v>
      </c>
      <c r="E3240" s="13" t="s">
        <v>2789</v>
      </c>
      <c r="F3240" s="27">
        <v>45719</v>
      </c>
      <c r="G3240" s="27">
        <v>45597</v>
      </c>
      <c r="H3240" s="14">
        <v>2116748.4900000002</v>
      </c>
      <c r="I3240" s="15">
        <v>2</v>
      </c>
      <c r="J3240" s="13" t="s">
        <v>307</v>
      </c>
      <c r="K3240" s="36">
        <f>D3240*VLOOKUP(L3240,Assumptions!$B$5:$C$11,2,FALSE)</f>
        <v>1051.4171079999999</v>
      </c>
      <c r="L3240" s="39" t="s">
        <v>4889</v>
      </c>
      <c r="M3240" s="46">
        <f>DATE(YEAR(F3240),MONTH(F3240),1)</f>
        <v>45717</v>
      </c>
      <c r="N3240" s="47" t="str">
        <f>IF(B3240="",N3239,B3240)</f>
        <v>Evergreen Global Inc</v>
      </c>
    </row>
    <row r="3241" spans="1:14" ht="15.75" x14ac:dyDescent="0.5">
      <c r="A3241" s="7"/>
      <c r="B3241" s="26"/>
      <c r="C3241" s="26"/>
      <c r="D3241" s="12">
        <v>37243.26</v>
      </c>
      <c r="E3241" s="13" t="s">
        <v>2790</v>
      </c>
      <c r="F3241" s="27">
        <v>45719</v>
      </c>
      <c r="G3241" s="27">
        <v>45597</v>
      </c>
      <c r="H3241" s="14">
        <v>1942809.88</v>
      </c>
      <c r="I3241" s="15">
        <v>101</v>
      </c>
      <c r="J3241" s="13" t="s">
        <v>305</v>
      </c>
      <c r="K3241" s="36">
        <f>D3241*VLOOKUP(L3241,Assumptions!$B$5:$C$11,2,FALSE)</f>
        <v>1277.443818</v>
      </c>
      <c r="L3241" s="39" t="s">
        <v>4889</v>
      </c>
      <c r="M3241" s="46">
        <f>DATE(YEAR(F3241),MONTH(F3241),1)</f>
        <v>45717</v>
      </c>
      <c r="N3241" s="47" t="str">
        <f>IF(B3241="",N3240,B3241)</f>
        <v>Evergreen Global Inc</v>
      </c>
    </row>
    <row r="3242" spans="1:14" ht="15.75" x14ac:dyDescent="0.5">
      <c r="A3242" s="7"/>
      <c r="B3242" s="26"/>
      <c r="C3242" s="26"/>
      <c r="D3242" s="12">
        <v>30706.240000000002</v>
      </c>
      <c r="E3242" s="13" t="s">
        <v>2791</v>
      </c>
      <c r="F3242" s="27">
        <v>45719</v>
      </c>
      <c r="G3242" s="27">
        <v>45597</v>
      </c>
      <c r="H3242" s="14">
        <v>2001153.01</v>
      </c>
      <c r="I3242" s="15">
        <v>1</v>
      </c>
      <c r="J3242" s="13" t="s">
        <v>304</v>
      </c>
      <c r="K3242" s="36">
        <f>D3242*VLOOKUP(L3242,Assumptions!$B$5:$C$11,2,FALSE)</f>
        <v>1053.2240320000001</v>
      </c>
      <c r="L3242" s="39" t="s">
        <v>4889</v>
      </c>
      <c r="M3242" s="46">
        <f>DATE(YEAR(F3242),MONTH(F3242),1)</f>
        <v>45717</v>
      </c>
      <c r="N3242" s="47" t="str">
        <f>IF(B3242="",N3241,B3242)</f>
        <v>Evergreen Global Inc</v>
      </c>
    </row>
    <row r="3243" spans="1:14" ht="15.75" x14ac:dyDescent="0.5">
      <c r="A3243" s="7"/>
      <c r="B3243" s="26"/>
      <c r="C3243" s="26"/>
      <c r="D3243" s="12">
        <v>36371.96</v>
      </c>
      <c r="E3243" s="13" t="s">
        <v>2792</v>
      </c>
      <c r="F3243" s="27">
        <v>45719</v>
      </c>
      <c r="G3243" s="27">
        <v>45597</v>
      </c>
      <c r="H3243" s="14">
        <v>2158649.7599999998</v>
      </c>
      <c r="I3243" s="15">
        <v>98</v>
      </c>
      <c r="J3243" s="13" t="s">
        <v>322</v>
      </c>
      <c r="K3243" s="36">
        <f>D3243*VLOOKUP(L3243,Assumptions!$B$5:$C$11,2,FALSE)</f>
        <v>1247.5582279999999</v>
      </c>
      <c r="L3243" s="39" t="s">
        <v>4889</v>
      </c>
      <c r="M3243" s="46">
        <f>DATE(YEAR(F3243),MONTH(F3243),1)</f>
        <v>45717</v>
      </c>
      <c r="N3243" s="47" t="str">
        <f>IF(B3243="",N3242,B3243)</f>
        <v>Evergreen Global Inc</v>
      </c>
    </row>
    <row r="3244" spans="1:14" ht="15.75" x14ac:dyDescent="0.5">
      <c r="A3244" s="7"/>
      <c r="B3244" s="26"/>
      <c r="C3244" s="26"/>
      <c r="D3244" s="12">
        <v>24777.65</v>
      </c>
      <c r="E3244" s="13" t="s">
        <v>2793</v>
      </c>
      <c r="F3244" s="27">
        <v>45719</v>
      </c>
      <c r="G3244" s="27">
        <v>45597</v>
      </c>
      <c r="H3244" s="14">
        <v>1969109.63</v>
      </c>
      <c r="I3244" s="15">
        <v>98</v>
      </c>
      <c r="J3244" s="13" t="s">
        <v>333</v>
      </c>
      <c r="K3244" s="36">
        <f>D3244*VLOOKUP(L3244,Assumptions!$B$5:$C$11,2,FALSE)</f>
        <v>849.87339499999996</v>
      </c>
      <c r="L3244" s="39" t="s">
        <v>4889</v>
      </c>
      <c r="M3244" s="46">
        <f>DATE(YEAR(F3244),MONTH(F3244),1)</f>
        <v>45717</v>
      </c>
      <c r="N3244" s="47" t="str">
        <f>IF(B3244="",N3243,B3244)</f>
        <v>Evergreen Global Inc</v>
      </c>
    </row>
    <row r="3245" spans="1:14" ht="15.75" x14ac:dyDescent="0.5">
      <c r="A3245" s="7"/>
      <c r="B3245" s="26"/>
      <c r="C3245" s="26"/>
      <c r="D3245" s="12">
        <v>60022.81</v>
      </c>
      <c r="E3245" s="13" t="s">
        <v>2794</v>
      </c>
      <c r="F3245" s="27">
        <v>45861</v>
      </c>
      <c r="G3245" s="27">
        <v>45601</v>
      </c>
      <c r="H3245" s="14">
        <v>1447068.27</v>
      </c>
      <c r="I3245" s="15">
        <v>10</v>
      </c>
      <c r="J3245" s="13" t="s">
        <v>300</v>
      </c>
      <c r="K3245" s="36">
        <f>D3245*VLOOKUP(L3245,Assumptions!$B$5:$C$11,2,FALSE)</f>
        <v>2058.7823829999998</v>
      </c>
      <c r="L3245" s="39" t="s">
        <v>4889</v>
      </c>
      <c r="M3245" s="46">
        <f>DATE(YEAR(F3245),MONTH(F3245),1)</f>
        <v>45839</v>
      </c>
      <c r="N3245" s="47" t="str">
        <f>IF(B3245="",N3244,B3245)</f>
        <v>Evergreen Global Inc</v>
      </c>
    </row>
    <row r="3246" spans="1:14" ht="15.75" x14ac:dyDescent="0.5">
      <c r="A3246" s="7"/>
      <c r="B3246" s="26"/>
      <c r="C3246" s="26"/>
      <c r="D3246" s="12">
        <v>66603.16</v>
      </c>
      <c r="E3246" s="13" t="s">
        <v>2795</v>
      </c>
      <c r="F3246" s="27">
        <v>45861</v>
      </c>
      <c r="G3246" s="27">
        <v>45601</v>
      </c>
      <c r="H3246" s="14">
        <v>1427510.71</v>
      </c>
      <c r="I3246" s="15">
        <v>10</v>
      </c>
      <c r="J3246" s="13" t="s">
        <v>330</v>
      </c>
      <c r="K3246" s="36">
        <f>D3246*VLOOKUP(L3246,Assumptions!$B$5:$C$11,2,FALSE)</f>
        <v>2284.4883879999998</v>
      </c>
      <c r="L3246" s="39" t="s">
        <v>4889</v>
      </c>
      <c r="M3246" s="46">
        <f>DATE(YEAR(F3246),MONTH(F3246),1)</f>
        <v>45839</v>
      </c>
      <c r="N3246" s="47" t="str">
        <f>IF(B3246="",N3245,B3246)</f>
        <v>Evergreen Global Inc</v>
      </c>
    </row>
    <row r="3247" spans="1:14" ht="15.75" x14ac:dyDescent="0.5">
      <c r="A3247" s="7"/>
      <c r="B3247" s="26"/>
      <c r="C3247" s="26"/>
      <c r="D3247" s="12">
        <v>65978.100000000006</v>
      </c>
      <c r="E3247" s="13" t="s">
        <v>2796</v>
      </c>
      <c r="F3247" s="27">
        <v>45861</v>
      </c>
      <c r="G3247" s="27">
        <v>45601</v>
      </c>
      <c r="H3247" s="14">
        <v>1565038.63</v>
      </c>
      <c r="I3247" s="15">
        <v>1</v>
      </c>
      <c r="J3247" s="13" t="s">
        <v>304</v>
      </c>
      <c r="K3247" s="36">
        <f>D3247*VLOOKUP(L3247,Assumptions!$B$5:$C$11,2,FALSE)</f>
        <v>2263.0488300000002</v>
      </c>
      <c r="L3247" s="39" t="s">
        <v>4889</v>
      </c>
      <c r="M3247" s="46">
        <f>DATE(YEAR(F3247),MONTH(F3247),1)</f>
        <v>45839</v>
      </c>
      <c r="N3247" s="47" t="str">
        <f>IF(B3247="",N3246,B3247)</f>
        <v>Evergreen Global Inc</v>
      </c>
    </row>
    <row r="3248" spans="1:14" ht="15.75" x14ac:dyDescent="0.5">
      <c r="A3248" s="7"/>
      <c r="B3248" s="26"/>
      <c r="C3248" s="26"/>
      <c r="D3248" s="12">
        <v>58563.78</v>
      </c>
      <c r="E3248" s="13" t="s">
        <v>2797</v>
      </c>
      <c r="F3248" s="27">
        <v>45861</v>
      </c>
      <c r="G3248" s="27">
        <v>45601</v>
      </c>
      <c r="H3248" s="14">
        <v>1407791.85</v>
      </c>
      <c r="I3248" s="15">
        <v>400</v>
      </c>
      <c r="J3248" s="13" t="s">
        <v>305</v>
      </c>
      <c r="K3248" s="36">
        <f>D3248*VLOOKUP(L3248,Assumptions!$B$5:$C$11,2,FALSE)</f>
        <v>2008.7376539999998</v>
      </c>
      <c r="L3248" s="39" t="s">
        <v>4889</v>
      </c>
      <c r="M3248" s="46">
        <f>DATE(YEAR(F3248),MONTH(F3248),1)</f>
        <v>45839</v>
      </c>
      <c r="N3248" s="47" t="str">
        <f>IF(B3248="",N3247,B3248)</f>
        <v>Evergreen Global Inc</v>
      </c>
    </row>
    <row r="3249" spans="1:14" ht="15.75" x14ac:dyDescent="0.5">
      <c r="A3249" s="7"/>
      <c r="B3249" s="26"/>
      <c r="C3249" s="26"/>
      <c r="D3249" s="12">
        <v>29040.79</v>
      </c>
      <c r="E3249" s="13" t="s">
        <v>2794</v>
      </c>
      <c r="F3249" s="27">
        <v>45860</v>
      </c>
      <c r="G3249" s="27">
        <v>45601</v>
      </c>
      <c r="H3249" s="14">
        <v>2106417.62</v>
      </c>
      <c r="I3249" s="15">
        <v>5</v>
      </c>
      <c r="J3249" s="13" t="s">
        <v>300</v>
      </c>
      <c r="K3249" s="36">
        <f>D3249*VLOOKUP(L3249,Assumptions!$B$5:$C$11,2,FALSE)</f>
        <v>996.09909699999992</v>
      </c>
      <c r="L3249" s="39" t="s">
        <v>4889</v>
      </c>
      <c r="M3249" s="46">
        <f>DATE(YEAR(F3249),MONTH(F3249),1)</f>
        <v>45839</v>
      </c>
      <c r="N3249" s="47" t="str">
        <f>IF(B3249="",N3248,B3249)</f>
        <v>Evergreen Global Inc</v>
      </c>
    </row>
    <row r="3250" spans="1:14" ht="15.75" x14ac:dyDescent="0.5">
      <c r="A3250" s="7"/>
      <c r="B3250" s="26"/>
      <c r="C3250" s="26"/>
      <c r="D3250" s="12">
        <v>40325.589999999997</v>
      </c>
      <c r="E3250" s="13" t="s">
        <v>2795</v>
      </c>
      <c r="F3250" s="27">
        <v>45860</v>
      </c>
      <c r="G3250" s="27">
        <v>45601</v>
      </c>
      <c r="H3250" s="14">
        <v>1874055.91</v>
      </c>
      <c r="I3250" s="15">
        <v>5</v>
      </c>
      <c r="J3250" s="13" t="s">
        <v>330</v>
      </c>
      <c r="K3250" s="36">
        <f>D3250*VLOOKUP(L3250,Assumptions!$B$5:$C$11,2,FALSE)</f>
        <v>1383.1677369999998</v>
      </c>
      <c r="L3250" s="39" t="s">
        <v>4889</v>
      </c>
      <c r="M3250" s="46">
        <f>DATE(YEAR(F3250),MONTH(F3250),1)</f>
        <v>45839</v>
      </c>
      <c r="N3250" s="47" t="str">
        <f>IF(B3250="",N3249,B3250)</f>
        <v>Evergreen Global Inc</v>
      </c>
    </row>
    <row r="3251" spans="1:14" ht="15.75" x14ac:dyDescent="0.5">
      <c r="A3251" s="7"/>
      <c r="B3251" s="26"/>
      <c r="C3251" s="26"/>
      <c r="D3251" s="12">
        <v>33272.800000000003</v>
      </c>
      <c r="E3251" s="13" t="s">
        <v>2798</v>
      </c>
      <c r="F3251" s="27">
        <v>45714</v>
      </c>
      <c r="G3251" s="27">
        <v>45602</v>
      </c>
      <c r="H3251" s="14">
        <v>1710085.59</v>
      </c>
      <c r="I3251" s="15">
        <v>12</v>
      </c>
      <c r="J3251" s="13" t="s">
        <v>340</v>
      </c>
      <c r="K3251" s="36">
        <f>D3251*VLOOKUP(L3251,Assumptions!$B$5:$C$11,2,FALSE)</f>
        <v>1141.25704</v>
      </c>
      <c r="L3251" s="39" t="s">
        <v>4889</v>
      </c>
      <c r="M3251" s="46">
        <f>DATE(YEAR(F3251),MONTH(F3251),1)</f>
        <v>45689</v>
      </c>
      <c r="N3251" s="47" t="str">
        <f>IF(B3251="",N3250,B3251)</f>
        <v>Evergreen Global Inc</v>
      </c>
    </row>
    <row r="3252" spans="1:14" ht="15.75" x14ac:dyDescent="0.5">
      <c r="A3252" s="7"/>
      <c r="B3252" s="26"/>
      <c r="C3252" s="26"/>
      <c r="D3252" s="12">
        <v>36232.75</v>
      </c>
      <c r="E3252" s="13" t="s">
        <v>2799</v>
      </c>
      <c r="F3252" s="27">
        <v>45917</v>
      </c>
      <c r="G3252" s="27">
        <v>45602</v>
      </c>
      <c r="H3252" s="14">
        <v>1631970.81</v>
      </c>
      <c r="I3252" s="15">
        <v>12</v>
      </c>
      <c r="J3252" s="13" t="s">
        <v>340</v>
      </c>
      <c r="K3252" s="36">
        <f>D3252*VLOOKUP(L3252,Assumptions!$B$5:$C$11,2,FALSE)</f>
        <v>1242.7833249999999</v>
      </c>
      <c r="L3252" s="39" t="s">
        <v>4889</v>
      </c>
      <c r="M3252" s="46">
        <f>DATE(YEAR(F3252),MONTH(F3252),1)</f>
        <v>45901</v>
      </c>
      <c r="N3252" s="47" t="str">
        <f>IF(B3252="",N3251,B3252)</f>
        <v>Evergreen Global Inc</v>
      </c>
    </row>
    <row r="3253" spans="1:14" ht="15.75" x14ac:dyDescent="0.5">
      <c r="A3253" s="7"/>
      <c r="B3253" s="26"/>
      <c r="C3253" s="26"/>
      <c r="D3253" s="12">
        <v>30581.81</v>
      </c>
      <c r="E3253" s="13" t="s">
        <v>2764</v>
      </c>
      <c r="F3253" s="27">
        <v>45832</v>
      </c>
      <c r="G3253" s="27">
        <v>45631</v>
      </c>
      <c r="H3253" s="14">
        <v>2197122.62</v>
      </c>
      <c r="I3253" s="15">
        <v>4</v>
      </c>
      <c r="J3253" s="13" t="s">
        <v>300</v>
      </c>
      <c r="K3253" s="36">
        <f>D3253*VLOOKUP(L3253,Assumptions!$B$5:$C$11,2,FALSE)</f>
        <v>1048.956083</v>
      </c>
      <c r="L3253" s="39" t="s">
        <v>4889</v>
      </c>
      <c r="M3253" s="46">
        <f>DATE(YEAR(F3253),MONTH(F3253),1)</f>
        <v>45809</v>
      </c>
      <c r="N3253" s="47" t="str">
        <f>IF(B3253="",N3252,B3253)</f>
        <v>Evergreen Global Inc</v>
      </c>
    </row>
    <row r="3254" spans="1:14" ht="15.75" x14ac:dyDescent="0.5">
      <c r="A3254" s="7"/>
      <c r="B3254" s="26"/>
      <c r="C3254" s="26"/>
      <c r="D3254" s="12">
        <v>34047.230000000003</v>
      </c>
      <c r="E3254" s="13" t="s">
        <v>2765</v>
      </c>
      <c r="F3254" s="27">
        <v>45832</v>
      </c>
      <c r="G3254" s="27">
        <v>45631</v>
      </c>
      <c r="H3254" s="14">
        <v>1440654.36</v>
      </c>
      <c r="I3254" s="15">
        <v>4</v>
      </c>
      <c r="J3254" s="13" t="s">
        <v>330</v>
      </c>
      <c r="K3254" s="36">
        <f>D3254*VLOOKUP(L3254,Assumptions!$B$5:$C$11,2,FALSE)</f>
        <v>1167.8199890000001</v>
      </c>
      <c r="L3254" s="39" t="s">
        <v>4889</v>
      </c>
      <c r="M3254" s="46">
        <f>DATE(YEAR(F3254),MONTH(F3254),1)</f>
        <v>45809</v>
      </c>
      <c r="N3254" s="47" t="str">
        <f>IF(B3254="",N3253,B3254)</f>
        <v>Evergreen Global Inc</v>
      </c>
    </row>
    <row r="3255" spans="1:14" ht="15.75" x14ac:dyDescent="0.5">
      <c r="A3255" s="7"/>
      <c r="B3255" s="26"/>
      <c r="C3255" s="26"/>
      <c r="D3255" s="12">
        <v>30089.62</v>
      </c>
      <c r="E3255" s="13" t="s">
        <v>2766</v>
      </c>
      <c r="F3255" s="27">
        <v>45832</v>
      </c>
      <c r="G3255" s="27">
        <v>45631</v>
      </c>
      <c r="H3255" s="14">
        <v>2148056.89</v>
      </c>
      <c r="I3255" s="15">
        <v>1</v>
      </c>
      <c r="J3255" s="13" t="s">
        <v>304</v>
      </c>
      <c r="K3255" s="36">
        <f>D3255*VLOOKUP(L3255,Assumptions!$B$5:$C$11,2,FALSE)</f>
        <v>1032.0739659999999</v>
      </c>
      <c r="L3255" s="39" t="s">
        <v>4889</v>
      </c>
      <c r="M3255" s="46">
        <f>DATE(YEAR(F3255),MONTH(F3255),1)</f>
        <v>45809</v>
      </c>
      <c r="N3255" s="47" t="str">
        <f>IF(B3255="",N3254,B3255)</f>
        <v>Evergreen Global Inc</v>
      </c>
    </row>
    <row r="3256" spans="1:14" ht="15.75" x14ac:dyDescent="0.5">
      <c r="A3256" s="7"/>
      <c r="B3256" s="26"/>
      <c r="C3256" s="26"/>
      <c r="D3256" s="12">
        <v>31625.72</v>
      </c>
      <c r="E3256" s="13" t="s">
        <v>2767</v>
      </c>
      <c r="F3256" s="27">
        <v>45832</v>
      </c>
      <c r="G3256" s="27">
        <v>45631</v>
      </c>
      <c r="H3256" s="14">
        <v>1660377.05</v>
      </c>
      <c r="I3256" s="15">
        <v>150</v>
      </c>
      <c r="J3256" s="13" t="s">
        <v>305</v>
      </c>
      <c r="K3256" s="36">
        <f>D3256*VLOOKUP(L3256,Assumptions!$B$5:$C$11,2,FALSE)</f>
        <v>1084.7621959999999</v>
      </c>
      <c r="L3256" s="39" t="s">
        <v>4889</v>
      </c>
      <c r="M3256" s="46">
        <f>DATE(YEAR(F3256),MONTH(F3256),1)</f>
        <v>45809</v>
      </c>
      <c r="N3256" s="47" t="str">
        <f>IF(B3256="",N3255,B3256)</f>
        <v>Evergreen Global Inc</v>
      </c>
    </row>
    <row r="3257" spans="1:14" ht="15.75" x14ac:dyDescent="0.5">
      <c r="A3257" s="7"/>
      <c r="B3257" s="26"/>
      <c r="C3257" s="26"/>
      <c r="D3257" s="12">
        <v>22112.12</v>
      </c>
      <c r="E3257" s="13" t="s">
        <v>2800</v>
      </c>
      <c r="F3257" s="27">
        <v>45902</v>
      </c>
      <c r="G3257" s="27">
        <v>45636</v>
      </c>
      <c r="H3257" s="14">
        <v>1649300.59</v>
      </c>
      <c r="I3257" s="15">
        <v>4</v>
      </c>
      <c r="J3257" s="13" t="s">
        <v>300</v>
      </c>
      <c r="K3257" s="36">
        <f>D3257*VLOOKUP(L3257,Assumptions!$B$5:$C$11,2,FALSE)</f>
        <v>758.44571599999995</v>
      </c>
      <c r="L3257" s="39" t="s">
        <v>4889</v>
      </c>
      <c r="M3257" s="46">
        <f>DATE(YEAR(F3257),MONTH(F3257),1)</f>
        <v>45901</v>
      </c>
      <c r="N3257" s="47" t="str">
        <f>IF(B3257="",N3256,B3257)</f>
        <v>Evergreen Global Inc</v>
      </c>
    </row>
    <row r="3258" spans="1:14" ht="15.75" x14ac:dyDescent="0.5">
      <c r="A3258" s="7"/>
      <c r="B3258" s="26"/>
      <c r="C3258" s="26"/>
      <c r="D3258" s="12">
        <v>34448.58</v>
      </c>
      <c r="E3258" s="13" t="s">
        <v>2801</v>
      </c>
      <c r="F3258" s="27">
        <v>45902</v>
      </c>
      <c r="G3258" s="27">
        <v>45636</v>
      </c>
      <c r="H3258" s="14">
        <v>2309694.4</v>
      </c>
      <c r="I3258" s="15">
        <v>4</v>
      </c>
      <c r="J3258" s="13" t="s">
        <v>330</v>
      </c>
      <c r="K3258" s="36">
        <f>D3258*VLOOKUP(L3258,Assumptions!$B$5:$C$11,2,FALSE)</f>
        <v>1181.586294</v>
      </c>
      <c r="L3258" s="39" t="s">
        <v>4889</v>
      </c>
      <c r="M3258" s="46">
        <f>DATE(YEAR(F3258),MONTH(F3258),1)</f>
        <v>45901</v>
      </c>
      <c r="N3258" s="47" t="str">
        <f>IF(B3258="",N3257,B3258)</f>
        <v>Evergreen Global Inc</v>
      </c>
    </row>
    <row r="3259" spans="1:14" ht="15.75" x14ac:dyDescent="0.5">
      <c r="A3259" s="7"/>
      <c r="B3259" s="26"/>
      <c r="C3259" s="26"/>
      <c r="D3259" s="12">
        <v>32066.3</v>
      </c>
      <c r="E3259" s="13" t="s">
        <v>2802</v>
      </c>
      <c r="F3259" s="27">
        <v>45902</v>
      </c>
      <c r="G3259" s="27">
        <v>45636</v>
      </c>
      <c r="H3259" s="14">
        <v>1387191.28</v>
      </c>
      <c r="I3259" s="15">
        <v>1</v>
      </c>
      <c r="J3259" s="13" t="s">
        <v>304</v>
      </c>
      <c r="K3259" s="36">
        <f>D3259*VLOOKUP(L3259,Assumptions!$B$5:$C$11,2,FALSE)</f>
        <v>1099.8740899999998</v>
      </c>
      <c r="L3259" s="39" t="s">
        <v>4889</v>
      </c>
      <c r="M3259" s="46">
        <f>DATE(YEAR(F3259),MONTH(F3259),1)</f>
        <v>45901</v>
      </c>
      <c r="N3259" s="47" t="str">
        <f>IF(B3259="",N3258,B3259)</f>
        <v>Evergreen Global Inc</v>
      </c>
    </row>
    <row r="3260" spans="1:14" ht="15.75" x14ac:dyDescent="0.5">
      <c r="A3260" s="7"/>
      <c r="B3260" s="26"/>
      <c r="C3260" s="26"/>
      <c r="D3260" s="12">
        <v>28381.56</v>
      </c>
      <c r="E3260" s="13" t="s">
        <v>2803</v>
      </c>
      <c r="F3260" s="27">
        <v>45902</v>
      </c>
      <c r="G3260" s="27">
        <v>45636</v>
      </c>
      <c r="H3260" s="14">
        <v>1875963.73</v>
      </c>
      <c r="I3260" s="15">
        <v>100</v>
      </c>
      <c r="J3260" s="13" t="s">
        <v>305</v>
      </c>
      <c r="K3260" s="36">
        <f>D3260*VLOOKUP(L3260,Assumptions!$B$5:$C$11,2,FALSE)</f>
        <v>973.48750799999993</v>
      </c>
      <c r="L3260" s="39" t="s">
        <v>4889</v>
      </c>
      <c r="M3260" s="46">
        <f>DATE(YEAR(F3260),MONTH(F3260),1)</f>
        <v>45901</v>
      </c>
      <c r="N3260" s="47" t="str">
        <f>IF(B3260="",N3259,B3260)</f>
        <v>Evergreen Global Inc</v>
      </c>
    </row>
    <row r="3261" spans="1:14" ht="15.75" x14ac:dyDescent="0.5">
      <c r="A3261" s="7"/>
      <c r="B3261" s="26"/>
      <c r="C3261" s="26"/>
      <c r="D3261" s="12">
        <v>79882.78</v>
      </c>
      <c r="E3261" s="13" t="s">
        <v>2764</v>
      </c>
      <c r="F3261" s="27">
        <v>45832</v>
      </c>
      <c r="G3261" s="27">
        <v>45680</v>
      </c>
      <c r="H3261" s="14">
        <v>2149401.9300000002</v>
      </c>
      <c r="I3261" s="15">
        <v>12</v>
      </c>
      <c r="J3261" s="13" t="s">
        <v>300</v>
      </c>
      <c r="K3261" s="36">
        <f>D3261*VLOOKUP(L3261,Assumptions!$B$5:$C$11,2,FALSE)</f>
        <v>2739.9793539999996</v>
      </c>
      <c r="L3261" s="39" t="s">
        <v>4889</v>
      </c>
      <c r="M3261" s="46">
        <f>DATE(YEAR(F3261),MONTH(F3261),1)</f>
        <v>45809</v>
      </c>
      <c r="N3261" s="47" t="str">
        <f>IF(B3261="",N3260,B3261)</f>
        <v>Evergreen Global Inc</v>
      </c>
    </row>
    <row r="3262" spans="1:14" ht="15.75" x14ac:dyDescent="0.5">
      <c r="A3262" s="7"/>
      <c r="B3262" s="26"/>
      <c r="C3262" s="26"/>
      <c r="D3262" s="12">
        <v>4624.6899999999996</v>
      </c>
      <c r="E3262" s="13" t="s">
        <v>2798</v>
      </c>
      <c r="F3262" s="27">
        <v>45701</v>
      </c>
      <c r="G3262" s="27">
        <v>45684</v>
      </c>
      <c r="H3262" s="14">
        <v>1463774.79</v>
      </c>
      <c r="I3262" s="15">
        <v>2</v>
      </c>
      <c r="J3262" s="13" t="s">
        <v>340</v>
      </c>
      <c r="K3262" s="36">
        <f>D3262*VLOOKUP(L3262,Assumptions!$B$5:$C$11,2,FALSE)</f>
        <v>158.62686699999998</v>
      </c>
      <c r="L3262" s="39" t="s">
        <v>4889</v>
      </c>
      <c r="M3262" s="46">
        <f>DATE(YEAR(F3262),MONTH(F3262),1)</f>
        <v>45689</v>
      </c>
      <c r="N3262" s="47" t="str">
        <f>IF(B3262="",N3261,B3262)</f>
        <v>Evergreen Global Inc</v>
      </c>
    </row>
    <row r="3263" spans="1:14" ht="15.75" x14ac:dyDescent="0.5">
      <c r="A3263" s="7"/>
      <c r="B3263" s="26"/>
      <c r="C3263" s="26"/>
      <c r="D3263" s="12">
        <v>3189.72</v>
      </c>
      <c r="E3263" s="13" t="s">
        <v>2798</v>
      </c>
      <c r="F3263" s="27">
        <v>45708</v>
      </c>
      <c r="G3263" s="27">
        <v>45684</v>
      </c>
      <c r="H3263" s="14">
        <v>2169688.75</v>
      </c>
      <c r="I3263" s="15">
        <v>1</v>
      </c>
      <c r="J3263" s="13" t="s">
        <v>340</v>
      </c>
      <c r="K3263" s="36">
        <f>D3263*VLOOKUP(L3263,Assumptions!$B$5:$C$11,2,FALSE)</f>
        <v>109.40739599999998</v>
      </c>
      <c r="L3263" s="39" t="s">
        <v>4889</v>
      </c>
      <c r="M3263" s="46">
        <f>DATE(YEAR(F3263),MONTH(F3263),1)</f>
        <v>45689</v>
      </c>
      <c r="N3263" s="47" t="str">
        <f>IF(B3263="",N3262,B3263)</f>
        <v>Evergreen Global Inc</v>
      </c>
    </row>
    <row r="3264" spans="1:14" ht="15.75" x14ac:dyDescent="0.5">
      <c r="A3264" s="7"/>
      <c r="B3264" s="26"/>
      <c r="C3264" s="26"/>
      <c r="D3264" s="12">
        <v>3218.11</v>
      </c>
      <c r="E3264" s="13" t="s">
        <v>2798</v>
      </c>
      <c r="F3264" s="27">
        <v>45708</v>
      </c>
      <c r="G3264" s="27">
        <v>45684</v>
      </c>
      <c r="H3264" s="14">
        <v>2367355.5299999998</v>
      </c>
      <c r="I3264" s="15">
        <v>1</v>
      </c>
      <c r="J3264" s="13" t="s">
        <v>340</v>
      </c>
      <c r="K3264" s="36">
        <f>D3264*VLOOKUP(L3264,Assumptions!$B$5:$C$11,2,FALSE)</f>
        <v>110.38117299999999</v>
      </c>
      <c r="L3264" s="39" t="s">
        <v>4889</v>
      </c>
      <c r="M3264" s="46">
        <f>DATE(YEAR(F3264),MONTH(F3264),1)</f>
        <v>45689</v>
      </c>
      <c r="N3264" s="47" t="str">
        <f>IF(B3264="",N3263,B3264)</f>
        <v>Evergreen Global Inc</v>
      </c>
    </row>
    <row r="3265" spans="1:14" ht="15.75" x14ac:dyDescent="0.5">
      <c r="A3265" s="7"/>
      <c r="B3265" s="26"/>
      <c r="C3265" s="26"/>
      <c r="D3265" s="12">
        <v>4951.67</v>
      </c>
      <c r="E3265" s="13" t="s">
        <v>2804</v>
      </c>
      <c r="F3265" s="27">
        <v>45736</v>
      </c>
      <c r="G3265" s="27">
        <v>45687</v>
      </c>
      <c r="H3265" s="14">
        <v>2078313.8</v>
      </c>
      <c r="I3265" s="15">
        <v>2</v>
      </c>
      <c r="J3265" s="13" t="s">
        <v>340</v>
      </c>
      <c r="K3265" s="36">
        <f>D3265*VLOOKUP(L3265,Assumptions!$B$5:$C$11,2,FALSE)</f>
        <v>169.84228099999999</v>
      </c>
      <c r="L3265" s="39" t="s">
        <v>4889</v>
      </c>
      <c r="M3265" s="46">
        <f>DATE(YEAR(F3265),MONTH(F3265),1)</f>
        <v>45717</v>
      </c>
      <c r="N3265" s="47" t="str">
        <f>IF(B3265="",N3264,B3265)</f>
        <v>Evergreen Global Inc</v>
      </c>
    </row>
    <row r="3266" spans="1:14" ht="15.75" x14ac:dyDescent="0.5">
      <c r="A3266" s="7"/>
      <c r="B3266" s="26"/>
      <c r="C3266" s="26"/>
      <c r="D3266" s="12">
        <v>3111.05</v>
      </c>
      <c r="E3266" s="13" t="s">
        <v>2804</v>
      </c>
      <c r="F3266" s="27">
        <v>45735</v>
      </c>
      <c r="G3266" s="27">
        <v>45687</v>
      </c>
      <c r="H3266" s="14">
        <v>1953409.09</v>
      </c>
      <c r="I3266" s="15">
        <v>1</v>
      </c>
      <c r="J3266" s="13" t="s">
        <v>340</v>
      </c>
      <c r="K3266" s="36">
        <f>D3266*VLOOKUP(L3266,Assumptions!$B$5:$C$11,2,FALSE)</f>
        <v>106.70901499999999</v>
      </c>
      <c r="L3266" s="39" t="s">
        <v>4889</v>
      </c>
      <c r="M3266" s="46">
        <f>DATE(YEAR(F3266),MONTH(F3266),1)</f>
        <v>45717</v>
      </c>
      <c r="N3266" s="47" t="str">
        <f>IF(B3266="",N3265,B3266)</f>
        <v>Evergreen Global Inc</v>
      </c>
    </row>
    <row r="3267" spans="1:14" ht="15.75" x14ac:dyDescent="0.5">
      <c r="A3267" s="7"/>
      <c r="B3267" s="26"/>
      <c r="C3267" s="26"/>
      <c r="D3267" s="12">
        <v>2596.1</v>
      </c>
      <c r="E3267" s="13" t="s">
        <v>2804</v>
      </c>
      <c r="F3267" s="27">
        <v>45735</v>
      </c>
      <c r="G3267" s="27">
        <v>45687</v>
      </c>
      <c r="H3267" s="14">
        <v>1772667.54</v>
      </c>
      <c r="I3267" s="15">
        <v>1</v>
      </c>
      <c r="J3267" s="13" t="s">
        <v>340</v>
      </c>
      <c r="K3267" s="36">
        <f>D3267*VLOOKUP(L3267,Assumptions!$B$5:$C$11,2,FALSE)</f>
        <v>89.046229999999994</v>
      </c>
      <c r="L3267" s="39" t="s">
        <v>4889</v>
      </c>
      <c r="M3267" s="46">
        <f>DATE(YEAR(F3267),MONTH(F3267),1)</f>
        <v>45717</v>
      </c>
      <c r="N3267" s="47" t="str">
        <f>IF(B3267="",N3266,B3267)</f>
        <v>Evergreen Global Inc</v>
      </c>
    </row>
    <row r="3268" spans="1:14" ht="15.75" x14ac:dyDescent="0.5">
      <c r="A3268" s="7"/>
      <c r="B3268" s="26"/>
      <c r="C3268" s="26"/>
      <c r="D3268" s="12">
        <v>2551.3000000000002</v>
      </c>
      <c r="E3268" s="13" t="s">
        <v>2805</v>
      </c>
      <c r="F3268" s="27">
        <v>45790</v>
      </c>
      <c r="G3268" s="27">
        <v>45687</v>
      </c>
      <c r="H3268" s="14">
        <v>1948529.12</v>
      </c>
      <c r="I3268" s="15">
        <v>1</v>
      </c>
      <c r="J3268" s="13" t="s">
        <v>340</v>
      </c>
      <c r="K3268" s="36">
        <f>D3268*VLOOKUP(L3268,Assumptions!$B$5:$C$11,2,FALSE)</f>
        <v>87.509590000000003</v>
      </c>
      <c r="L3268" s="39" t="s">
        <v>4889</v>
      </c>
      <c r="M3268" s="46">
        <f>DATE(YEAR(F3268),MONTH(F3268),1)</f>
        <v>45778</v>
      </c>
      <c r="N3268" s="47" t="str">
        <f>IF(B3268="",N3267,B3268)</f>
        <v>Evergreen Global Inc</v>
      </c>
    </row>
    <row r="3269" spans="1:14" ht="15.75" x14ac:dyDescent="0.5">
      <c r="A3269" s="7"/>
      <c r="B3269" s="26"/>
      <c r="C3269" s="26"/>
      <c r="D3269" s="12">
        <v>2565.94</v>
      </c>
      <c r="E3269" s="13" t="s">
        <v>2805</v>
      </c>
      <c r="F3269" s="27">
        <v>45791</v>
      </c>
      <c r="G3269" s="27">
        <v>45695</v>
      </c>
      <c r="H3269" s="14">
        <v>1771107.57</v>
      </c>
      <c r="I3269" s="15">
        <v>1</v>
      </c>
      <c r="J3269" s="13" t="s">
        <v>340</v>
      </c>
      <c r="K3269" s="36">
        <f>D3269*VLOOKUP(L3269,Assumptions!$B$5:$C$11,2,FALSE)</f>
        <v>88.011741999999998</v>
      </c>
      <c r="L3269" s="39" t="s">
        <v>4889</v>
      </c>
      <c r="M3269" s="46">
        <f>DATE(YEAR(F3269),MONTH(F3269),1)</f>
        <v>45778</v>
      </c>
      <c r="N3269" s="47" t="str">
        <f>IF(B3269="",N3268,B3269)</f>
        <v>Evergreen Global Inc</v>
      </c>
    </row>
    <row r="3270" spans="1:14" ht="15.75" x14ac:dyDescent="0.5">
      <c r="A3270" s="7"/>
      <c r="B3270" s="26"/>
      <c r="C3270" s="26"/>
      <c r="D3270" s="12">
        <v>36796.870000000003</v>
      </c>
      <c r="E3270" s="13" t="s">
        <v>2764</v>
      </c>
      <c r="F3270" s="27">
        <v>45838</v>
      </c>
      <c r="G3270" s="27">
        <v>45726</v>
      </c>
      <c r="H3270" s="14">
        <v>1728616.47</v>
      </c>
      <c r="I3270" s="15">
        <v>4</v>
      </c>
      <c r="J3270" s="13" t="s">
        <v>300</v>
      </c>
      <c r="K3270" s="36">
        <f>D3270*VLOOKUP(L3270,Assumptions!$B$5:$C$11,2,FALSE)</f>
        <v>1262.1326409999999</v>
      </c>
      <c r="L3270" s="39" t="s">
        <v>4889</v>
      </c>
      <c r="M3270" s="46">
        <f>DATE(YEAR(F3270),MONTH(F3270),1)</f>
        <v>45809</v>
      </c>
      <c r="N3270" s="47" t="str">
        <f>IF(B3270="",N3269,B3270)</f>
        <v>Evergreen Global Inc</v>
      </c>
    </row>
    <row r="3271" spans="1:14" ht="15.75" x14ac:dyDescent="0.5">
      <c r="A3271" s="7"/>
      <c r="B3271" s="26"/>
      <c r="C3271" s="26"/>
      <c r="D3271" s="12">
        <v>34057.620000000003</v>
      </c>
      <c r="E3271" s="13" t="s">
        <v>2765</v>
      </c>
      <c r="F3271" s="27">
        <v>45838</v>
      </c>
      <c r="G3271" s="27">
        <v>45726</v>
      </c>
      <c r="H3271" s="14">
        <v>2349368.17</v>
      </c>
      <c r="I3271" s="15">
        <v>4</v>
      </c>
      <c r="J3271" s="13" t="s">
        <v>330</v>
      </c>
      <c r="K3271" s="36">
        <f>D3271*VLOOKUP(L3271,Assumptions!$B$5:$C$11,2,FALSE)</f>
        <v>1168.1763659999999</v>
      </c>
      <c r="L3271" s="39" t="s">
        <v>4889</v>
      </c>
      <c r="M3271" s="46">
        <f>DATE(YEAR(F3271),MONTH(F3271),1)</f>
        <v>45809</v>
      </c>
      <c r="N3271" s="47" t="str">
        <f>IF(B3271="",N3270,B3271)</f>
        <v>Evergreen Global Inc</v>
      </c>
    </row>
    <row r="3272" spans="1:14" ht="15.75" x14ac:dyDescent="0.5">
      <c r="A3272" s="7"/>
      <c r="B3272" s="26"/>
      <c r="C3272" s="26"/>
      <c r="D3272" s="12">
        <v>29187.62</v>
      </c>
      <c r="E3272" s="13" t="s">
        <v>2767</v>
      </c>
      <c r="F3272" s="27">
        <v>45838</v>
      </c>
      <c r="G3272" s="27">
        <v>45726</v>
      </c>
      <c r="H3272" s="14">
        <v>1970594.65</v>
      </c>
      <c r="I3272" s="15">
        <v>80</v>
      </c>
      <c r="J3272" s="13" t="s">
        <v>305</v>
      </c>
      <c r="K3272" s="36">
        <f>D3272*VLOOKUP(L3272,Assumptions!$B$5:$C$11,2,FALSE)</f>
        <v>1001.1353659999999</v>
      </c>
      <c r="L3272" s="39" t="s">
        <v>4889</v>
      </c>
      <c r="M3272" s="46">
        <f>DATE(YEAR(F3272),MONTH(F3272),1)</f>
        <v>45809</v>
      </c>
      <c r="N3272" s="47" t="str">
        <f>IF(B3272="",N3271,B3272)</f>
        <v>Evergreen Global Inc</v>
      </c>
    </row>
    <row r="3273" spans="1:14" ht="15.75" x14ac:dyDescent="0.5">
      <c r="A3273" s="7"/>
      <c r="B3273" s="26"/>
      <c r="C3273" s="26"/>
      <c r="D3273" s="12">
        <v>36655.620000000003</v>
      </c>
      <c r="E3273" s="13" t="s">
        <v>2766</v>
      </c>
      <c r="F3273" s="27">
        <v>45838</v>
      </c>
      <c r="G3273" s="27">
        <v>45726</v>
      </c>
      <c r="H3273" s="14">
        <v>1654326.44</v>
      </c>
      <c r="I3273" s="15">
        <v>1</v>
      </c>
      <c r="J3273" s="13" t="s">
        <v>304</v>
      </c>
      <c r="K3273" s="36">
        <f>D3273*VLOOKUP(L3273,Assumptions!$B$5:$C$11,2,FALSE)</f>
        <v>1257.2877659999999</v>
      </c>
      <c r="L3273" s="39" t="s">
        <v>4889</v>
      </c>
      <c r="M3273" s="46">
        <f>DATE(YEAR(F3273),MONTH(F3273),1)</f>
        <v>45809</v>
      </c>
      <c r="N3273" s="47" t="str">
        <f>IF(B3273="",N3272,B3273)</f>
        <v>Evergreen Global Inc</v>
      </c>
    </row>
    <row r="3274" spans="1:14" ht="15.75" x14ac:dyDescent="0.5">
      <c r="A3274" s="7"/>
      <c r="B3274" s="26"/>
      <c r="C3274" s="26"/>
      <c r="D3274" s="12">
        <v>7963.41</v>
      </c>
      <c r="E3274" s="13" t="s">
        <v>2794</v>
      </c>
      <c r="F3274" s="27">
        <v>45840</v>
      </c>
      <c r="G3274" s="27">
        <v>45726</v>
      </c>
      <c r="H3274" s="14">
        <v>2272481.5499999998</v>
      </c>
      <c r="I3274" s="15">
        <v>1</v>
      </c>
      <c r="J3274" s="13" t="s">
        <v>300</v>
      </c>
      <c r="K3274" s="36">
        <f>D3274*VLOOKUP(L3274,Assumptions!$B$5:$C$11,2,FALSE)</f>
        <v>273.14496299999996</v>
      </c>
      <c r="L3274" s="39" t="s">
        <v>4889</v>
      </c>
      <c r="M3274" s="46">
        <f>DATE(YEAR(F3274),MONTH(F3274),1)</f>
        <v>45839</v>
      </c>
      <c r="N3274" s="47" t="str">
        <f>IF(B3274="",N3273,B3274)</f>
        <v>Evergreen Global Inc</v>
      </c>
    </row>
    <row r="3275" spans="1:14" ht="15.75" x14ac:dyDescent="0.5">
      <c r="A3275" s="7"/>
      <c r="B3275" s="26"/>
      <c r="C3275" s="26"/>
      <c r="D3275" s="12">
        <v>10752.07</v>
      </c>
      <c r="E3275" s="13" t="s">
        <v>2795</v>
      </c>
      <c r="F3275" s="27">
        <v>45840</v>
      </c>
      <c r="G3275" s="27">
        <v>45726</v>
      </c>
      <c r="H3275" s="14">
        <v>2030933.26</v>
      </c>
      <c r="I3275" s="15">
        <v>2</v>
      </c>
      <c r="J3275" s="13" t="s">
        <v>330</v>
      </c>
      <c r="K3275" s="36">
        <f>D3275*VLOOKUP(L3275,Assumptions!$B$5:$C$11,2,FALSE)</f>
        <v>368.79600099999993</v>
      </c>
      <c r="L3275" s="39" t="s">
        <v>4889</v>
      </c>
      <c r="M3275" s="46">
        <f>DATE(YEAR(F3275),MONTH(F3275),1)</f>
        <v>45839</v>
      </c>
      <c r="N3275" s="47" t="str">
        <f>IF(B3275="",N3274,B3275)</f>
        <v>Evergreen Global Inc</v>
      </c>
    </row>
    <row r="3276" spans="1:14" ht="15.75" x14ac:dyDescent="0.5">
      <c r="A3276" s="7"/>
      <c r="B3276" s="26"/>
      <c r="C3276" s="26"/>
      <c r="D3276" s="12">
        <v>9378.4699999999993</v>
      </c>
      <c r="E3276" s="13" t="s">
        <v>2806</v>
      </c>
      <c r="F3276" s="27">
        <v>45840</v>
      </c>
      <c r="G3276" s="27">
        <v>45726</v>
      </c>
      <c r="H3276" s="14">
        <v>1663785.59</v>
      </c>
      <c r="I3276" s="15">
        <v>400</v>
      </c>
      <c r="J3276" s="13" t="s">
        <v>322</v>
      </c>
      <c r="K3276" s="36">
        <f>D3276*VLOOKUP(L3276,Assumptions!$B$5:$C$11,2,FALSE)</f>
        <v>321.68152099999998</v>
      </c>
      <c r="L3276" s="39" t="s">
        <v>4889</v>
      </c>
      <c r="M3276" s="46">
        <f>DATE(YEAR(F3276),MONTH(F3276),1)</f>
        <v>45839</v>
      </c>
      <c r="N3276" s="47" t="str">
        <f>IF(B3276="",N3275,B3276)</f>
        <v>Evergreen Global Inc</v>
      </c>
    </row>
    <row r="3277" spans="1:14" ht="15.75" x14ac:dyDescent="0.5">
      <c r="A3277" s="7"/>
      <c r="B3277" s="26"/>
      <c r="C3277" s="26"/>
      <c r="D3277" s="12">
        <v>5041.0200000000004</v>
      </c>
      <c r="E3277" s="13" t="s">
        <v>2807</v>
      </c>
      <c r="F3277" s="27">
        <v>45825</v>
      </c>
      <c r="G3277" s="27">
        <v>45741</v>
      </c>
      <c r="H3277" s="14">
        <v>1973180.59</v>
      </c>
      <c r="I3277" s="15">
        <v>4</v>
      </c>
      <c r="J3277" s="13" t="s">
        <v>340</v>
      </c>
      <c r="K3277" s="36">
        <f>D3277*VLOOKUP(L3277,Assumptions!$B$5:$C$11,2,FALSE)</f>
        <v>172.90698599999999</v>
      </c>
      <c r="L3277" s="39" t="s">
        <v>4889</v>
      </c>
      <c r="M3277" s="46">
        <f>DATE(YEAR(F3277),MONTH(F3277),1)</f>
        <v>45809</v>
      </c>
      <c r="N3277" s="47" t="str">
        <f>IF(B3277="",N3276,B3277)</f>
        <v>Evergreen Global Inc</v>
      </c>
    </row>
    <row r="3278" spans="1:14" ht="15.75" x14ac:dyDescent="0.5">
      <c r="A3278" s="7"/>
      <c r="B3278" s="26"/>
      <c r="C3278" s="26"/>
      <c r="D3278" s="12">
        <v>2033.04</v>
      </c>
      <c r="E3278" s="13" t="s">
        <v>2807</v>
      </c>
      <c r="F3278" s="27">
        <v>45833</v>
      </c>
      <c r="G3278" s="27">
        <v>45741</v>
      </c>
      <c r="H3278" s="14">
        <v>2319418.61</v>
      </c>
      <c r="I3278" s="15">
        <v>1</v>
      </c>
      <c r="J3278" s="13" t="s">
        <v>340</v>
      </c>
      <c r="K3278" s="36">
        <f>D3278*VLOOKUP(L3278,Assumptions!$B$5:$C$11,2,FALSE)</f>
        <v>69.733271999999999</v>
      </c>
      <c r="L3278" s="39" t="s">
        <v>4889</v>
      </c>
      <c r="M3278" s="46">
        <f>DATE(YEAR(F3278),MONTH(F3278),1)</f>
        <v>45809</v>
      </c>
      <c r="N3278" s="47" t="str">
        <f>IF(B3278="",N3277,B3278)</f>
        <v>Evergreen Global Inc</v>
      </c>
    </row>
    <row r="3279" spans="1:14" ht="15.75" x14ac:dyDescent="0.5">
      <c r="A3279" s="7"/>
      <c r="B3279" s="26"/>
      <c r="C3279" s="26"/>
      <c r="D3279" s="12">
        <v>21286.47</v>
      </c>
      <c r="E3279" s="13" t="s">
        <v>2802</v>
      </c>
      <c r="F3279" s="27">
        <v>45903</v>
      </c>
      <c r="G3279" s="27">
        <v>45749</v>
      </c>
      <c r="H3279" s="14">
        <v>1468379.21</v>
      </c>
      <c r="I3279" s="15">
        <v>1</v>
      </c>
      <c r="J3279" s="13" t="s">
        <v>304</v>
      </c>
      <c r="K3279" s="36">
        <f>D3279*VLOOKUP(L3279,Assumptions!$B$5:$C$11,2,FALSE)</f>
        <v>730.12592099999995</v>
      </c>
      <c r="L3279" s="39" t="s">
        <v>4889</v>
      </c>
      <c r="M3279" s="46">
        <f>DATE(YEAR(F3279),MONTH(F3279),1)</f>
        <v>45901</v>
      </c>
      <c r="N3279" s="47" t="str">
        <f>IF(B3279="",N3278,B3279)</f>
        <v>Evergreen Global Inc</v>
      </c>
    </row>
    <row r="3280" spans="1:14" ht="15.75" x14ac:dyDescent="0.5">
      <c r="A3280" s="7"/>
      <c r="B3280" s="26"/>
      <c r="C3280" s="26"/>
      <c r="D3280" s="12">
        <v>36107.96</v>
      </c>
      <c r="E3280" s="13" t="s">
        <v>2800</v>
      </c>
      <c r="F3280" s="27">
        <v>45903</v>
      </c>
      <c r="G3280" s="27">
        <v>45749</v>
      </c>
      <c r="H3280" s="14">
        <v>1758694.36</v>
      </c>
      <c r="I3280" s="15">
        <v>5</v>
      </c>
      <c r="J3280" s="13" t="s">
        <v>300</v>
      </c>
      <c r="K3280" s="36">
        <f>D3280*VLOOKUP(L3280,Assumptions!$B$5:$C$11,2,FALSE)</f>
        <v>1238.5030279999999</v>
      </c>
      <c r="L3280" s="39" t="s">
        <v>4889</v>
      </c>
      <c r="M3280" s="46">
        <f>DATE(YEAR(F3280),MONTH(F3280),1)</f>
        <v>45901</v>
      </c>
      <c r="N3280" s="47" t="str">
        <f>IF(B3280="",N3279,B3280)</f>
        <v>Evergreen Global Inc</v>
      </c>
    </row>
    <row r="3281" spans="1:14" ht="15.75" x14ac:dyDescent="0.5">
      <c r="A3281" s="7"/>
      <c r="B3281" s="26"/>
      <c r="C3281" s="26"/>
      <c r="D3281" s="12">
        <v>28702.73</v>
      </c>
      <c r="E3281" s="13" t="s">
        <v>2808</v>
      </c>
      <c r="F3281" s="27">
        <v>45903</v>
      </c>
      <c r="G3281" s="27">
        <v>45749</v>
      </c>
      <c r="H3281" s="14">
        <v>2352532.61</v>
      </c>
      <c r="I3281" s="15">
        <v>50</v>
      </c>
      <c r="J3281" s="13" t="s">
        <v>322</v>
      </c>
      <c r="K3281" s="36">
        <f>D3281*VLOOKUP(L3281,Assumptions!$B$5:$C$11,2,FALSE)</f>
        <v>984.50363899999991</v>
      </c>
      <c r="L3281" s="39" t="s">
        <v>4889</v>
      </c>
      <c r="M3281" s="46">
        <f>DATE(YEAR(F3281),MONTH(F3281),1)</f>
        <v>45901</v>
      </c>
      <c r="N3281" s="47" t="str">
        <f>IF(B3281="",N3280,B3281)</f>
        <v>Evergreen Global Inc</v>
      </c>
    </row>
    <row r="3282" spans="1:14" ht="15.75" x14ac:dyDescent="0.5">
      <c r="A3282" s="7"/>
      <c r="B3282" s="26"/>
      <c r="C3282" s="26"/>
      <c r="D3282" s="12">
        <v>9063.6</v>
      </c>
      <c r="E3282" s="13" t="s">
        <v>2794</v>
      </c>
      <c r="F3282" s="27">
        <v>45848</v>
      </c>
      <c r="G3282" s="27">
        <v>45756</v>
      </c>
      <c r="H3282" s="14">
        <v>1863024.01</v>
      </c>
      <c r="I3282" s="15">
        <v>2</v>
      </c>
      <c r="J3282" s="13" t="s">
        <v>300</v>
      </c>
      <c r="K3282" s="36">
        <f>D3282*VLOOKUP(L3282,Assumptions!$B$5:$C$11,2,FALSE)</f>
        <v>310.88148000000001</v>
      </c>
      <c r="L3282" s="39" t="s">
        <v>4889</v>
      </c>
      <c r="M3282" s="46">
        <f>DATE(YEAR(F3282),MONTH(F3282),1)</f>
        <v>45839</v>
      </c>
      <c r="N3282" s="47" t="str">
        <f>IF(B3282="",N3281,B3282)</f>
        <v>Evergreen Global Inc</v>
      </c>
    </row>
    <row r="3283" spans="1:14" ht="15.75" x14ac:dyDescent="0.5">
      <c r="A3283" s="7"/>
      <c r="B3283" s="26"/>
      <c r="C3283" s="26"/>
      <c r="D3283" s="12">
        <v>1967.5</v>
      </c>
      <c r="E3283" s="13" t="s">
        <v>2807</v>
      </c>
      <c r="F3283" s="27">
        <v>45817</v>
      </c>
      <c r="G3283" s="27">
        <v>45763</v>
      </c>
      <c r="H3283" s="14">
        <v>2231987.41</v>
      </c>
      <c r="I3283" s="15">
        <v>1</v>
      </c>
      <c r="J3283" s="13" t="s">
        <v>340</v>
      </c>
      <c r="K3283" s="36">
        <f>D3283*VLOOKUP(L3283,Assumptions!$B$5:$C$11,2,FALSE)</f>
        <v>67.485249999999994</v>
      </c>
      <c r="L3283" s="39" t="s">
        <v>4889</v>
      </c>
      <c r="M3283" s="46">
        <f>DATE(YEAR(F3283),MONTH(F3283),1)</f>
        <v>45809</v>
      </c>
      <c r="N3283" s="47" t="str">
        <f>IF(B3283="",N3282,B3283)</f>
        <v>Evergreen Global Inc</v>
      </c>
    </row>
    <row r="3284" spans="1:14" ht="15.75" x14ac:dyDescent="0.5">
      <c r="A3284" s="7"/>
      <c r="B3284" s="26"/>
      <c r="C3284" s="26"/>
      <c r="D3284" s="12">
        <v>3049.79</v>
      </c>
      <c r="E3284" s="13" t="s">
        <v>2807</v>
      </c>
      <c r="F3284" s="27">
        <v>45827</v>
      </c>
      <c r="G3284" s="27">
        <v>45764</v>
      </c>
      <c r="H3284" s="14">
        <v>2027240.66</v>
      </c>
      <c r="I3284" s="15">
        <v>1</v>
      </c>
      <c r="J3284" s="13" t="s">
        <v>340</v>
      </c>
      <c r="K3284" s="36">
        <f>D3284*VLOOKUP(L3284,Assumptions!$B$5:$C$11,2,FALSE)</f>
        <v>104.60779699999999</v>
      </c>
      <c r="L3284" s="39" t="s">
        <v>4889</v>
      </c>
      <c r="M3284" s="46">
        <f>DATE(YEAR(F3284),MONTH(F3284),1)</f>
        <v>45809</v>
      </c>
      <c r="N3284" s="47" t="str">
        <f>IF(B3284="",N3283,B3284)</f>
        <v>Evergreen Global Inc</v>
      </c>
    </row>
    <row r="3285" spans="1:14" ht="15.75" x14ac:dyDescent="0.5">
      <c r="A3285" s="7"/>
      <c r="B3285" s="26"/>
      <c r="C3285" s="26"/>
      <c r="D3285" s="12">
        <v>12805.82</v>
      </c>
      <c r="E3285" s="13" t="s">
        <v>2809</v>
      </c>
      <c r="F3285" s="27">
        <v>45959</v>
      </c>
      <c r="G3285" s="27">
        <v>45772</v>
      </c>
      <c r="H3285" s="14">
        <v>1559632.22</v>
      </c>
      <c r="I3285" s="15">
        <v>2</v>
      </c>
      <c r="J3285" s="13" t="s">
        <v>300</v>
      </c>
      <c r="K3285" s="36">
        <f>D3285*VLOOKUP(L3285,Assumptions!$B$5:$C$11,2,FALSE)</f>
        <v>439.23962599999993</v>
      </c>
      <c r="L3285" s="39" t="s">
        <v>4889</v>
      </c>
      <c r="M3285" s="46">
        <f>DATE(YEAR(F3285),MONTH(F3285),1)</f>
        <v>45931</v>
      </c>
      <c r="N3285" s="47" t="str">
        <f>IF(B3285="",N3284,B3285)</f>
        <v>Evergreen Global Inc</v>
      </c>
    </row>
    <row r="3286" spans="1:14" ht="15.75" x14ac:dyDescent="0.5">
      <c r="A3286" s="7"/>
      <c r="B3286" s="26"/>
      <c r="C3286" s="26"/>
      <c r="D3286" s="12">
        <v>8967.1200000000008</v>
      </c>
      <c r="E3286" s="13" t="s">
        <v>2777</v>
      </c>
      <c r="F3286" s="27">
        <v>45873</v>
      </c>
      <c r="G3286" s="27">
        <v>45782</v>
      </c>
      <c r="H3286" s="14">
        <v>2180383.3199999998</v>
      </c>
      <c r="I3286" s="15">
        <v>2</v>
      </c>
      <c r="J3286" s="13" t="s">
        <v>300</v>
      </c>
      <c r="K3286" s="36">
        <f>D3286*VLOOKUP(L3286,Assumptions!$B$5:$C$11,2,FALSE)</f>
        <v>307.57221600000003</v>
      </c>
      <c r="L3286" s="39" t="s">
        <v>4889</v>
      </c>
      <c r="M3286" s="46">
        <f>DATE(YEAR(F3286),MONTH(F3286),1)</f>
        <v>45870</v>
      </c>
      <c r="N3286" s="47" t="str">
        <f>IF(B3286="",N3285,B3286)</f>
        <v>Evergreen Global Inc</v>
      </c>
    </row>
    <row r="3287" spans="1:14" ht="15.75" x14ac:dyDescent="0.5">
      <c r="A3287" s="7"/>
      <c r="B3287" s="26"/>
      <c r="C3287" s="26"/>
      <c r="D3287" s="12">
        <v>6876.75</v>
      </c>
      <c r="E3287" s="13" t="s">
        <v>2764</v>
      </c>
      <c r="F3287" s="27">
        <v>45838</v>
      </c>
      <c r="G3287" s="27">
        <v>45817</v>
      </c>
      <c r="H3287" s="14">
        <v>2308784.84</v>
      </c>
      <c r="I3287" s="15">
        <v>1</v>
      </c>
      <c r="J3287" s="13" t="s">
        <v>300</v>
      </c>
      <c r="K3287" s="36">
        <f>D3287*VLOOKUP(L3287,Assumptions!$B$5:$C$11,2,FALSE)</f>
        <v>235.87252499999997</v>
      </c>
      <c r="L3287" s="39" t="s">
        <v>4889</v>
      </c>
      <c r="M3287" s="46">
        <f>DATE(YEAR(F3287),MONTH(F3287),1)</f>
        <v>45809</v>
      </c>
      <c r="N3287" s="47" t="str">
        <f>IF(B3287="",N3286,B3287)</f>
        <v>Evergreen Global Inc</v>
      </c>
    </row>
    <row r="3288" spans="1:14" ht="15.75" x14ac:dyDescent="0.5">
      <c r="A3288" s="7"/>
      <c r="B3288" s="26"/>
      <c r="C3288" s="26"/>
      <c r="D3288" s="12">
        <v>5822.68</v>
      </c>
      <c r="E3288" s="13" t="s">
        <v>2765</v>
      </c>
      <c r="F3288" s="27">
        <v>45838</v>
      </c>
      <c r="G3288" s="27">
        <v>45817</v>
      </c>
      <c r="H3288" s="14">
        <v>1985081.74</v>
      </c>
      <c r="I3288" s="15">
        <v>1</v>
      </c>
      <c r="J3288" s="13" t="s">
        <v>330</v>
      </c>
      <c r="K3288" s="36">
        <f>D3288*VLOOKUP(L3288,Assumptions!$B$5:$C$11,2,FALSE)</f>
        <v>199.71792399999998</v>
      </c>
      <c r="L3288" s="39" t="s">
        <v>4889</v>
      </c>
      <c r="M3288" s="46">
        <f>DATE(YEAR(F3288),MONTH(F3288),1)</f>
        <v>45809</v>
      </c>
      <c r="N3288" s="47" t="str">
        <f>IF(B3288="",N3287,B3288)</f>
        <v>Evergreen Global Inc</v>
      </c>
    </row>
    <row r="3289" spans="1:14" ht="15.75" x14ac:dyDescent="0.5">
      <c r="A3289" s="7"/>
      <c r="B3289" s="26"/>
      <c r="C3289" s="26"/>
      <c r="D3289" s="12">
        <v>7768.32</v>
      </c>
      <c r="E3289" s="13" t="s">
        <v>2768</v>
      </c>
      <c r="F3289" s="27">
        <v>45838</v>
      </c>
      <c r="G3289" s="27">
        <v>45817</v>
      </c>
      <c r="H3289" s="14">
        <v>1463146.23</v>
      </c>
      <c r="I3289" s="15">
        <v>63</v>
      </c>
      <c r="J3289" s="13" t="s">
        <v>322</v>
      </c>
      <c r="K3289" s="36">
        <f>D3289*VLOOKUP(L3289,Assumptions!$B$5:$C$11,2,FALSE)</f>
        <v>266.45337599999999</v>
      </c>
      <c r="L3289" s="39" t="s">
        <v>4889</v>
      </c>
      <c r="M3289" s="46">
        <f>DATE(YEAR(F3289),MONTH(F3289),1)</f>
        <v>45809</v>
      </c>
      <c r="N3289" s="47" t="str">
        <f>IF(B3289="",N3288,B3289)</f>
        <v>Evergreen Global Inc</v>
      </c>
    </row>
    <row r="3290" spans="1:14" ht="15.75" x14ac:dyDescent="0.5">
      <c r="A3290" s="7"/>
      <c r="B3290" s="25" t="s">
        <v>173</v>
      </c>
      <c r="C3290" s="25"/>
      <c r="D3290" s="12">
        <v>1534.22</v>
      </c>
      <c r="E3290" s="13" t="s">
        <v>2810</v>
      </c>
      <c r="F3290" s="27">
        <v>45834</v>
      </c>
      <c r="G3290" s="27">
        <v>45681</v>
      </c>
      <c r="H3290" s="14">
        <v>0</v>
      </c>
      <c r="I3290" s="15">
        <v>1</v>
      </c>
      <c r="J3290" s="13" t="s">
        <v>340</v>
      </c>
      <c r="K3290" s="36">
        <f>D3290*VLOOKUP(L3290,Assumptions!$B$5:$C$11,2,FALSE)</f>
        <v>52.623745999999997</v>
      </c>
      <c r="L3290" s="39" t="s">
        <v>4889</v>
      </c>
      <c r="M3290" s="46">
        <f>DATE(YEAR(F3290),MONTH(F3290),1)</f>
        <v>45809</v>
      </c>
      <c r="N3290" s="47" t="str">
        <f>IF(B3290="",N3289,B3290)</f>
        <v>Mayfair Credit Inc</v>
      </c>
    </row>
    <row r="3291" spans="1:14" ht="15.75" x14ac:dyDescent="0.5">
      <c r="A3291" s="7"/>
      <c r="B3291" s="26"/>
      <c r="C3291" s="26"/>
      <c r="D3291" s="12">
        <v>1726.92</v>
      </c>
      <c r="E3291" s="13" t="s">
        <v>2811</v>
      </c>
      <c r="F3291" s="27">
        <v>45916</v>
      </c>
      <c r="G3291" s="27">
        <v>45681</v>
      </c>
      <c r="H3291" s="14">
        <v>0</v>
      </c>
      <c r="I3291" s="15">
        <v>1</v>
      </c>
      <c r="J3291" s="13" t="s">
        <v>340</v>
      </c>
      <c r="K3291" s="36">
        <f>D3291*VLOOKUP(L3291,Assumptions!$B$5:$C$11,2,FALSE)</f>
        <v>59.233356000000001</v>
      </c>
      <c r="L3291" s="39" t="s">
        <v>4889</v>
      </c>
      <c r="M3291" s="46">
        <f>DATE(YEAR(F3291),MONTH(F3291),1)</f>
        <v>45901</v>
      </c>
      <c r="N3291" s="47" t="str">
        <f>IF(B3291="",N3290,B3291)</f>
        <v>Mayfair Credit Inc</v>
      </c>
    </row>
    <row r="3292" spans="1:14" ht="15.75" x14ac:dyDescent="0.5">
      <c r="A3292" s="7"/>
      <c r="B3292" s="26"/>
      <c r="C3292" s="26"/>
      <c r="D3292" s="12">
        <v>1396.56</v>
      </c>
      <c r="E3292" s="13" t="s">
        <v>2812</v>
      </c>
      <c r="F3292" s="27">
        <v>45960</v>
      </c>
      <c r="G3292" s="27">
        <v>45681</v>
      </c>
      <c r="H3292" s="14">
        <v>0</v>
      </c>
      <c r="I3292" s="15">
        <v>1</v>
      </c>
      <c r="J3292" s="13" t="s">
        <v>340</v>
      </c>
      <c r="K3292" s="36">
        <f>D3292*VLOOKUP(L3292,Assumptions!$B$5:$C$11,2,FALSE)</f>
        <v>47.902007999999995</v>
      </c>
      <c r="L3292" s="39" t="s">
        <v>4889</v>
      </c>
      <c r="M3292" s="46">
        <f>DATE(YEAR(F3292),MONTH(F3292),1)</f>
        <v>45931</v>
      </c>
      <c r="N3292" s="47" t="str">
        <f>IF(B3292="",N3291,B3292)</f>
        <v>Mayfair Credit Inc</v>
      </c>
    </row>
    <row r="3293" spans="1:14" ht="15.75" x14ac:dyDescent="0.5">
      <c r="A3293" s="7"/>
      <c r="B3293" s="26"/>
      <c r="C3293" s="26"/>
      <c r="D3293" s="12">
        <v>1931.99</v>
      </c>
      <c r="E3293" s="13" t="s">
        <v>2810</v>
      </c>
      <c r="F3293" s="27">
        <v>45827</v>
      </c>
      <c r="G3293" s="27">
        <v>45681</v>
      </c>
      <c r="H3293" s="14">
        <v>0</v>
      </c>
      <c r="I3293" s="15">
        <v>1</v>
      </c>
      <c r="J3293" s="13" t="s">
        <v>340</v>
      </c>
      <c r="K3293" s="36">
        <f>D3293*VLOOKUP(L3293,Assumptions!$B$5:$C$11,2,FALSE)</f>
        <v>66.267257000000001</v>
      </c>
      <c r="L3293" s="39" t="s">
        <v>4889</v>
      </c>
      <c r="M3293" s="46">
        <f>DATE(YEAR(F3293),MONTH(F3293),1)</f>
        <v>45809</v>
      </c>
      <c r="N3293" s="47" t="str">
        <f>IF(B3293="",N3292,B3293)</f>
        <v>Mayfair Credit Inc</v>
      </c>
    </row>
    <row r="3294" spans="1:14" ht="15.75" x14ac:dyDescent="0.5">
      <c r="A3294" s="7"/>
      <c r="B3294" s="26"/>
      <c r="C3294" s="26"/>
      <c r="D3294" s="12">
        <v>1570.32</v>
      </c>
      <c r="E3294" s="13" t="s">
        <v>2811</v>
      </c>
      <c r="F3294" s="27">
        <v>45925</v>
      </c>
      <c r="G3294" s="27">
        <v>45681</v>
      </c>
      <c r="H3294" s="14">
        <v>0</v>
      </c>
      <c r="I3294" s="15">
        <v>1</v>
      </c>
      <c r="J3294" s="13" t="s">
        <v>340</v>
      </c>
      <c r="K3294" s="36">
        <f>D3294*VLOOKUP(L3294,Assumptions!$B$5:$C$11,2,FALSE)</f>
        <v>53.861975999999991</v>
      </c>
      <c r="L3294" s="39" t="s">
        <v>4889</v>
      </c>
      <c r="M3294" s="46">
        <f>DATE(YEAR(F3294),MONTH(F3294),1)</f>
        <v>45901</v>
      </c>
      <c r="N3294" s="47" t="str">
        <f>IF(B3294="",N3293,B3294)</f>
        <v>Mayfair Credit Inc</v>
      </c>
    </row>
    <row r="3295" spans="1:14" ht="15.75" x14ac:dyDescent="0.5">
      <c r="A3295" s="7"/>
      <c r="B3295" s="25" t="s">
        <v>174</v>
      </c>
      <c r="C3295" s="25"/>
      <c r="D3295" s="14">
        <v>16436.669999999998</v>
      </c>
      <c r="E3295" s="13" t="s">
        <v>2813</v>
      </c>
      <c r="F3295" s="27">
        <v>45930</v>
      </c>
      <c r="G3295" s="27">
        <v>45639</v>
      </c>
      <c r="H3295" s="14">
        <v>0</v>
      </c>
      <c r="I3295" s="15">
        <v>4</v>
      </c>
      <c r="J3295" s="13" t="s">
        <v>300</v>
      </c>
      <c r="K3295" s="36">
        <f>D3295*VLOOKUP(L3295,Assumptions!$B$5:$C$11,2,FALSE)</f>
        <v>16436.669999999998</v>
      </c>
      <c r="L3295" s="39" t="s">
        <v>4883</v>
      </c>
      <c r="M3295" s="46">
        <f>DATE(YEAR(F3295),MONTH(F3295),1)</f>
        <v>45901</v>
      </c>
      <c r="N3295" s="47" t="str">
        <f>IF(B3295="",N3294,B3295)</f>
        <v>Jessup Global</v>
      </c>
    </row>
    <row r="3296" spans="1:14" ht="15.75" x14ac:dyDescent="0.5">
      <c r="A3296" s="7"/>
      <c r="B3296" s="26"/>
      <c r="C3296" s="26"/>
      <c r="D3296" s="14">
        <v>19785.16</v>
      </c>
      <c r="E3296" s="13" t="s">
        <v>2813</v>
      </c>
      <c r="F3296" s="27">
        <v>45901</v>
      </c>
      <c r="G3296" s="27">
        <v>45785</v>
      </c>
      <c r="H3296" s="14">
        <v>0</v>
      </c>
      <c r="I3296" s="15">
        <v>4</v>
      </c>
      <c r="J3296" s="13" t="s">
        <v>300</v>
      </c>
      <c r="K3296" s="36">
        <f>D3296*VLOOKUP(L3296,Assumptions!$B$5:$C$11,2,FALSE)</f>
        <v>19785.16</v>
      </c>
      <c r="L3296" s="39" t="s">
        <v>4883</v>
      </c>
      <c r="M3296" s="46">
        <f>DATE(YEAR(F3296),MONTH(F3296),1)</f>
        <v>45901</v>
      </c>
      <c r="N3296" s="47" t="str">
        <f>IF(B3296="",N3295,B3296)</f>
        <v>Jessup Global</v>
      </c>
    </row>
    <row r="3297" spans="1:14" ht="15.75" x14ac:dyDescent="0.5">
      <c r="A3297" s="7"/>
      <c r="B3297" s="26"/>
      <c r="C3297" s="26"/>
      <c r="D3297" s="14">
        <v>23615.98</v>
      </c>
      <c r="E3297" s="13" t="s">
        <v>2814</v>
      </c>
      <c r="F3297" s="27">
        <v>45901</v>
      </c>
      <c r="G3297" s="27">
        <v>45785</v>
      </c>
      <c r="H3297" s="14">
        <v>0</v>
      </c>
      <c r="I3297" s="15">
        <v>1</v>
      </c>
      <c r="J3297" s="13" t="s">
        <v>348</v>
      </c>
      <c r="K3297" s="36">
        <f>D3297*VLOOKUP(L3297,Assumptions!$B$5:$C$11,2,FALSE)</f>
        <v>23615.98</v>
      </c>
      <c r="L3297" s="39" t="s">
        <v>4883</v>
      </c>
      <c r="M3297" s="46">
        <f>DATE(YEAR(F3297),MONTH(F3297),1)</f>
        <v>45901</v>
      </c>
      <c r="N3297" s="47" t="str">
        <f>IF(B3297="",N3296,B3297)</f>
        <v>Jessup Global</v>
      </c>
    </row>
    <row r="3298" spans="1:14" ht="15.75" x14ac:dyDescent="0.5">
      <c r="A3298" s="7"/>
      <c r="B3298" s="26"/>
      <c r="C3298" s="26"/>
      <c r="D3298" s="14">
        <v>22242.04</v>
      </c>
      <c r="E3298" s="13" t="s">
        <v>2815</v>
      </c>
      <c r="F3298" s="27">
        <v>45901</v>
      </c>
      <c r="G3298" s="27">
        <v>45785</v>
      </c>
      <c r="H3298" s="14">
        <v>0</v>
      </c>
      <c r="I3298" s="15">
        <v>1</v>
      </c>
      <c r="J3298" s="13" t="s">
        <v>304</v>
      </c>
      <c r="K3298" s="36">
        <f>D3298*VLOOKUP(L3298,Assumptions!$B$5:$C$11,2,FALSE)</f>
        <v>22242.04</v>
      </c>
      <c r="L3298" s="39" t="s">
        <v>4883</v>
      </c>
      <c r="M3298" s="46">
        <f>DATE(YEAR(F3298),MONTH(F3298),1)</f>
        <v>45901</v>
      </c>
      <c r="N3298" s="47" t="str">
        <f>IF(B3298="",N3297,B3298)</f>
        <v>Jessup Global</v>
      </c>
    </row>
    <row r="3299" spans="1:14" ht="15.75" x14ac:dyDescent="0.5">
      <c r="A3299" s="7"/>
      <c r="B3299" s="26"/>
      <c r="C3299" s="26"/>
      <c r="D3299" s="14">
        <v>19561.099999999999</v>
      </c>
      <c r="E3299" s="13" t="s">
        <v>2816</v>
      </c>
      <c r="F3299" s="27">
        <v>45901</v>
      </c>
      <c r="G3299" s="27">
        <v>45785</v>
      </c>
      <c r="H3299" s="14">
        <v>0</v>
      </c>
      <c r="I3299" s="15">
        <v>10</v>
      </c>
      <c r="J3299" s="13" t="s">
        <v>305</v>
      </c>
      <c r="K3299" s="36">
        <f>D3299*VLOOKUP(L3299,Assumptions!$B$5:$C$11,2,FALSE)</f>
        <v>19561.099999999999</v>
      </c>
      <c r="L3299" s="39" t="s">
        <v>4883</v>
      </c>
      <c r="M3299" s="46">
        <f>DATE(YEAR(F3299),MONTH(F3299),1)</f>
        <v>45901</v>
      </c>
      <c r="N3299" s="47" t="str">
        <f>IF(B3299="",N3298,B3299)</f>
        <v>Jessup Global</v>
      </c>
    </row>
    <row r="3300" spans="1:14" ht="15.75" x14ac:dyDescent="0.5">
      <c r="A3300" s="7"/>
      <c r="B3300" s="26"/>
      <c r="C3300" s="26"/>
      <c r="D3300" s="14">
        <v>18551.59</v>
      </c>
      <c r="E3300" s="13" t="s">
        <v>2817</v>
      </c>
      <c r="F3300" s="27">
        <v>45901</v>
      </c>
      <c r="G3300" s="27">
        <v>45785</v>
      </c>
      <c r="H3300" s="14">
        <v>0</v>
      </c>
      <c r="I3300" s="15">
        <v>10</v>
      </c>
      <c r="J3300" s="13" t="s">
        <v>301</v>
      </c>
      <c r="K3300" s="36">
        <f>D3300*VLOOKUP(L3300,Assumptions!$B$5:$C$11,2,FALSE)</f>
        <v>18551.59</v>
      </c>
      <c r="L3300" s="39" t="s">
        <v>4883</v>
      </c>
      <c r="M3300" s="46">
        <f>DATE(YEAR(F3300),MONTH(F3300),1)</f>
        <v>45901</v>
      </c>
      <c r="N3300" s="47" t="str">
        <f>IF(B3300="",N3299,B3300)</f>
        <v>Jessup Global</v>
      </c>
    </row>
    <row r="3301" spans="1:14" ht="15.75" x14ac:dyDescent="0.5">
      <c r="A3301" s="7"/>
      <c r="B3301" s="26"/>
      <c r="C3301" s="26"/>
      <c r="D3301" s="14">
        <v>7315.6</v>
      </c>
      <c r="E3301" s="13" t="s">
        <v>2818</v>
      </c>
      <c r="F3301" s="27">
        <v>45894</v>
      </c>
      <c r="G3301" s="27">
        <v>45824</v>
      </c>
      <c r="H3301" s="14">
        <v>0</v>
      </c>
      <c r="I3301" s="15">
        <v>20</v>
      </c>
      <c r="J3301" s="13" t="s">
        <v>301</v>
      </c>
      <c r="K3301" s="36">
        <f>D3301*VLOOKUP(L3301,Assumptions!$B$5:$C$11,2,FALSE)</f>
        <v>7315.6</v>
      </c>
      <c r="L3301" s="39" t="s">
        <v>4883</v>
      </c>
      <c r="M3301" s="46">
        <f>DATE(YEAR(F3301),MONTH(F3301),1)</f>
        <v>45870</v>
      </c>
      <c r="N3301" s="47" t="str">
        <f>IF(B3301="",N3300,B3301)</f>
        <v>Jessup Global</v>
      </c>
    </row>
    <row r="3302" spans="1:14" ht="15.75" x14ac:dyDescent="0.5">
      <c r="A3302" s="7"/>
      <c r="B3302" s="25" t="s">
        <v>175</v>
      </c>
      <c r="C3302" s="25"/>
      <c r="D3302" s="12">
        <v>21400.37</v>
      </c>
      <c r="E3302" s="13" t="s">
        <v>2819</v>
      </c>
      <c r="F3302" s="27">
        <v>45901</v>
      </c>
      <c r="G3302" s="27">
        <v>45790</v>
      </c>
      <c r="H3302" s="14">
        <v>0</v>
      </c>
      <c r="I3302" s="15">
        <v>250</v>
      </c>
      <c r="J3302" s="13" t="s">
        <v>301</v>
      </c>
      <c r="K3302" s="36">
        <f>D3302*VLOOKUP(L3302,Assumptions!$B$5:$C$11,2,FALSE)</f>
        <v>734.03269099999989</v>
      </c>
      <c r="L3302" s="39" t="s">
        <v>4889</v>
      </c>
      <c r="M3302" s="46">
        <f>DATE(YEAR(F3302),MONTH(F3302),1)</f>
        <v>45901</v>
      </c>
      <c r="N3302" s="47" t="str">
        <f>IF(B3302="",N3301,B3302)</f>
        <v>Dalton Capital SA</v>
      </c>
    </row>
    <row r="3303" spans="1:14" ht="15.75" x14ac:dyDescent="0.5">
      <c r="A3303" s="7"/>
      <c r="B3303" s="25" t="s">
        <v>176</v>
      </c>
      <c r="C3303" s="25"/>
      <c r="D3303" s="12">
        <v>10974.26</v>
      </c>
      <c r="E3303" s="13" t="s">
        <v>2820</v>
      </c>
      <c r="F3303" s="27">
        <v>45427</v>
      </c>
      <c r="G3303" s="27">
        <v>45330</v>
      </c>
      <c r="H3303" s="14">
        <v>0</v>
      </c>
      <c r="I3303" s="15">
        <v>2</v>
      </c>
      <c r="J3303" s="13" t="s">
        <v>300</v>
      </c>
      <c r="K3303" s="36">
        <f>D3303*VLOOKUP(L3303,Assumptions!$B$5:$C$11,2,FALSE)</f>
        <v>376.41711799999996</v>
      </c>
      <c r="L3303" s="39" t="s">
        <v>4889</v>
      </c>
      <c r="M3303" s="46">
        <f>DATE(YEAR(F3303),MONTH(F3303),1)</f>
        <v>45413</v>
      </c>
      <c r="N3303" s="47" t="str">
        <f>IF(B3303="",N3302,B3303)</f>
        <v>Oakmere Securities SA</v>
      </c>
    </row>
    <row r="3304" spans="1:14" ht="15.75" x14ac:dyDescent="0.5">
      <c r="A3304" s="7"/>
      <c r="B3304" s="26"/>
      <c r="C3304" s="26"/>
      <c r="D3304" s="12">
        <v>10318.68</v>
      </c>
      <c r="E3304" s="13" t="s">
        <v>2821</v>
      </c>
      <c r="F3304" s="27">
        <v>45558</v>
      </c>
      <c r="G3304" s="27">
        <v>45446</v>
      </c>
      <c r="H3304" s="14">
        <v>0</v>
      </c>
      <c r="I3304" s="15">
        <v>2</v>
      </c>
      <c r="J3304" s="13" t="s">
        <v>300</v>
      </c>
      <c r="K3304" s="36">
        <f>D3304*VLOOKUP(L3304,Assumptions!$B$5:$C$11,2,FALSE)</f>
        <v>353.930724</v>
      </c>
      <c r="L3304" s="39" t="s">
        <v>4889</v>
      </c>
      <c r="M3304" s="46">
        <f>DATE(YEAR(F3304),MONTH(F3304),1)</f>
        <v>45536</v>
      </c>
      <c r="N3304" s="47" t="str">
        <f>IF(B3304="",N3303,B3304)</f>
        <v>Oakmere Securities SA</v>
      </c>
    </row>
    <row r="3305" spans="1:14" ht="15.75" x14ac:dyDescent="0.5">
      <c r="A3305" s="7"/>
      <c r="B3305" s="26"/>
      <c r="C3305" s="26"/>
      <c r="D3305" s="12">
        <v>11233.21</v>
      </c>
      <c r="E3305" s="13" t="s">
        <v>2822</v>
      </c>
      <c r="F3305" s="27">
        <v>45917</v>
      </c>
      <c r="G3305" s="27">
        <v>45734</v>
      </c>
      <c r="H3305" s="14">
        <v>0</v>
      </c>
      <c r="I3305" s="15">
        <v>1</v>
      </c>
      <c r="J3305" s="13" t="s">
        <v>300</v>
      </c>
      <c r="K3305" s="36">
        <f>D3305*VLOOKUP(L3305,Assumptions!$B$5:$C$11,2,FALSE)</f>
        <v>385.29910299999995</v>
      </c>
      <c r="L3305" s="39" t="s">
        <v>4889</v>
      </c>
      <c r="M3305" s="46">
        <f>DATE(YEAR(F3305),MONTH(F3305),1)</f>
        <v>45901</v>
      </c>
      <c r="N3305" s="47" t="str">
        <f>IF(B3305="",N3304,B3305)</f>
        <v>Oakmere Securities SA</v>
      </c>
    </row>
    <row r="3306" spans="1:14" ht="15.75" x14ac:dyDescent="0.5">
      <c r="A3306" s="7"/>
      <c r="B3306" s="26"/>
      <c r="C3306" s="26"/>
      <c r="D3306" s="12">
        <v>8688.84</v>
      </c>
      <c r="E3306" s="13" t="s">
        <v>2823</v>
      </c>
      <c r="F3306" s="27">
        <v>45917</v>
      </c>
      <c r="G3306" s="27">
        <v>45734</v>
      </c>
      <c r="H3306" s="14">
        <v>0</v>
      </c>
      <c r="I3306" s="15">
        <v>1</v>
      </c>
      <c r="J3306" s="13" t="s">
        <v>307</v>
      </c>
      <c r="K3306" s="36">
        <f>D3306*VLOOKUP(L3306,Assumptions!$B$5:$C$11,2,FALSE)</f>
        <v>298.02721199999996</v>
      </c>
      <c r="L3306" s="39" t="s">
        <v>4889</v>
      </c>
      <c r="M3306" s="46">
        <f>DATE(YEAR(F3306),MONTH(F3306),1)</f>
        <v>45901</v>
      </c>
      <c r="N3306" s="47" t="str">
        <f>IF(B3306="",N3305,B3306)</f>
        <v>Oakmere Securities SA</v>
      </c>
    </row>
    <row r="3307" spans="1:14" ht="15.75" x14ac:dyDescent="0.5">
      <c r="A3307" s="7"/>
      <c r="B3307" s="25" t="s">
        <v>177</v>
      </c>
      <c r="C3307" s="25"/>
      <c r="D3307" s="12">
        <v>21915.69</v>
      </c>
      <c r="E3307" s="13" t="s">
        <v>2824</v>
      </c>
      <c r="F3307" s="27">
        <v>44747</v>
      </c>
      <c r="G3307" s="27">
        <v>44651</v>
      </c>
      <c r="H3307" s="14">
        <v>52424.74</v>
      </c>
      <c r="I3307" s="15">
        <v>4</v>
      </c>
      <c r="J3307" s="13" t="s">
        <v>300</v>
      </c>
      <c r="K3307" s="36">
        <f>D3307*VLOOKUP(L3307,Assumptions!$B$5:$C$11,2,FALSE)</f>
        <v>751.70816699999989</v>
      </c>
      <c r="L3307" s="39" t="s">
        <v>4889</v>
      </c>
      <c r="M3307" s="46">
        <f>DATE(YEAR(F3307),MONTH(F3307),1)</f>
        <v>44743</v>
      </c>
      <c r="N3307" s="47" t="str">
        <f>IF(B3307="",N3306,B3307)</f>
        <v>Underhill Asset Management AG</v>
      </c>
    </row>
    <row r="3308" spans="1:14" ht="15.75" x14ac:dyDescent="0.5">
      <c r="A3308" s="7"/>
      <c r="B3308" s="26"/>
      <c r="C3308" s="26"/>
      <c r="D3308" s="12">
        <v>26595.200000000001</v>
      </c>
      <c r="E3308" s="13" t="s">
        <v>2825</v>
      </c>
      <c r="F3308" s="27">
        <v>44747</v>
      </c>
      <c r="G3308" s="27">
        <v>44651</v>
      </c>
      <c r="H3308" s="14">
        <v>40431.58</v>
      </c>
      <c r="I3308" s="15">
        <v>1</v>
      </c>
      <c r="J3308" s="13" t="s">
        <v>310</v>
      </c>
      <c r="K3308" s="36">
        <f>D3308*VLOOKUP(L3308,Assumptions!$B$5:$C$11,2,FALSE)</f>
        <v>912.21535999999992</v>
      </c>
      <c r="L3308" s="39" t="s">
        <v>4889</v>
      </c>
      <c r="M3308" s="46">
        <f>DATE(YEAR(F3308),MONTH(F3308),1)</f>
        <v>44743</v>
      </c>
      <c r="N3308" s="47" t="str">
        <f>IF(B3308="",N3307,B3308)</f>
        <v>Underhill Asset Management AG</v>
      </c>
    </row>
    <row r="3309" spans="1:14" ht="15.75" x14ac:dyDescent="0.5">
      <c r="A3309" s="7"/>
      <c r="B3309" s="26"/>
      <c r="C3309" s="26"/>
      <c r="D3309" s="12">
        <v>32975.32</v>
      </c>
      <c r="E3309" s="13" t="s">
        <v>2826</v>
      </c>
      <c r="F3309" s="27">
        <v>44747</v>
      </c>
      <c r="G3309" s="27">
        <v>44651</v>
      </c>
      <c r="H3309" s="14">
        <v>43333.61</v>
      </c>
      <c r="I3309" s="15">
        <v>1</v>
      </c>
      <c r="J3309" s="13" t="s">
        <v>311</v>
      </c>
      <c r="K3309" s="36">
        <f>D3309*VLOOKUP(L3309,Assumptions!$B$5:$C$11,2,FALSE)</f>
        <v>1131.0534759999998</v>
      </c>
      <c r="L3309" s="39" t="s">
        <v>4889</v>
      </c>
      <c r="M3309" s="46">
        <f>DATE(YEAR(F3309),MONTH(F3309),1)</f>
        <v>44743</v>
      </c>
      <c r="N3309" s="47" t="str">
        <f>IF(B3309="",N3308,B3309)</f>
        <v>Underhill Asset Management AG</v>
      </c>
    </row>
    <row r="3310" spans="1:14" ht="15.75" x14ac:dyDescent="0.5">
      <c r="A3310" s="7"/>
      <c r="B3310" s="26"/>
      <c r="C3310" s="26"/>
      <c r="D3310" s="12">
        <v>29813.54</v>
      </c>
      <c r="E3310" s="13" t="s">
        <v>2827</v>
      </c>
      <c r="F3310" s="27">
        <v>44747</v>
      </c>
      <c r="G3310" s="27">
        <v>44651</v>
      </c>
      <c r="H3310" s="14">
        <v>42849.760000000002</v>
      </c>
      <c r="I3310" s="15">
        <v>1</v>
      </c>
      <c r="J3310" s="13" t="s">
        <v>318</v>
      </c>
      <c r="K3310" s="36">
        <f>D3310*VLOOKUP(L3310,Assumptions!$B$5:$C$11,2,FALSE)</f>
        <v>1022.604422</v>
      </c>
      <c r="L3310" s="39" t="s">
        <v>4889</v>
      </c>
      <c r="M3310" s="46">
        <f>DATE(YEAR(F3310),MONTH(F3310),1)</f>
        <v>44743</v>
      </c>
      <c r="N3310" s="47" t="str">
        <f>IF(B3310="",N3309,B3310)</f>
        <v>Underhill Asset Management AG</v>
      </c>
    </row>
    <row r="3311" spans="1:14" ht="15.75" x14ac:dyDescent="0.5">
      <c r="A3311" s="7"/>
      <c r="B3311" s="26"/>
      <c r="C3311" s="26"/>
      <c r="D3311" s="12">
        <v>35643.760000000002</v>
      </c>
      <c r="E3311" s="13" t="s">
        <v>2828</v>
      </c>
      <c r="F3311" s="27">
        <v>44747</v>
      </c>
      <c r="G3311" s="27">
        <v>44651</v>
      </c>
      <c r="H3311" s="14">
        <v>36951.86</v>
      </c>
      <c r="I3311" s="15">
        <v>10</v>
      </c>
      <c r="J3311" s="13" t="s">
        <v>328</v>
      </c>
      <c r="K3311" s="36">
        <f>D3311*VLOOKUP(L3311,Assumptions!$B$5:$C$11,2,FALSE)</f>
        <v>1222.580968</v>
      </c>
      <c r="L3311" s="39" t="s">
        <v>4889</v>
      </c>
      <c r="M3311" s="46">
        <f>DATE(YEAR(F3311),MONTH(F3311),1)</f>
        <v>44743</v>
      </c>
      <c r="N3311" s="47" t="str">
        <f>IF(B3311="",N3310,B3311)</f>
        <v>Underhill Asset Management AG</v>
      </c>
    </row>
    <row r="3312" spans="1:14" ht="15.75" x14ac:dyDescent="0.5">
      <c r="A3312" s="7"/>
      <c r="B3312" s="26"/>
      <c r="C3312" s="26"/>
      <c r="D3312" s="12">
        <v>22397.84</v>
      </c>
      <c r="E3312" s="13" t="s">
        <v>2829</v>
      </c>
      <c r="F3312" s="27">
        <v>44747</v>
      </c>
      <c r="G3312" s="27">
        <v>44651</v>
      </c>
      <c r="H3312" s="14">
        <v>54919.49</v>
      </c>
      <c r="I3312" s="15">
        <v>10</v>
      </c>
      <c r="J3312" s="13" t="s">
        <v>322</v>
      </c>
      <c r="K3312" s="36">
        <f>D3312*VLOOKUP(L3312,Assumptions!$B$5:$C$11,2,FALSE)</f>
        <v>768.24591199999998</v>
      </c>
      <c r="L3312" s="39" t="s">
        <v>4889</v>
      </c>
      <c r="M3312" s="46">
        <f>DATE(YEAR(F3312),MONTH(F3312),1)</f>
        <v>44743</v>
      </c>
      <c r="N3312" s="47" t="str">
        <f>IF(B3312="",N3311,B3312)</f>
        <v>Underhill Asset Management AG</v>
      </c>
    </row>
    <row r="3313" spans="1:14" ht="15.75" x14ac:dyDescent="0.5">
      <c r="A3313" s="7"/>
      <c r="B3313" s="26"/>
      <c r="C3313" s="26"/>
      <c r="D3313" s="12">
        <v>30003.67</v>
      </c>
      <c r="E3313" s="13" t="s">
        <v>2830</v>
      </c>
      <c r="F3313" s="27">
        <v>44747</v>
      </c>
      <c r="G3313" s="27">
        <v>44651</v>
      </c>
      <c r="H3313" s="14">
        <v>36334.19</v>
      </c>
      <c r="I3313" s="15">
        <v>10</v>
      </c>
      <c r="J3313" s="13" t="s">
        <v>301</v>
      </c>
      <c r="K3313" s="36">
        <f>D3313*VLOOKUP(L3313,Assumptions!$B$5:$C$11,2,FALSE)</f>
        <v>1029.1258809999999</v>
      </c>
      <c r="L3313" s="39" t="s">
        <v>4889</v>
      </c>
      <c r="M3313" s="46">
        <f>DATE(YEAR(F3313),MONTH(F3313),1)</f>
        <v>44743</v>
      </c>
      <c r="N3313" s="47" t="str">
        <f>IF(B3313="",N3312,B3313)</f>
        <v>Underhill Asset Management AG</v>
      </c>
    </row>
    <row r="3314" spans="1:14" ht="15.75" x14ac:dyDescent="0.5">
      <c r="A3314" s="7"/>
      <c r="B3314" s="26"/>
      <c r="C3314" s="26"/>
      <c r="D3314" s="12">
        <v>22956.32</v>
      </c>
      <c r="E3314" s="13" t="s">
        <v>2831</v>
      </c>
      <c r="F3314" s="27">
        <v>44747</v>
      </c>
      <c r="G3314" s="27">
        <v>44651</v>
      </c>
      <c r="H3314" s="14">
        <v>35509.69</v>
      </c>
      <c r="I3314" s="15">
        <v>1</v>
      </c>
      <c r="J3314" s="13" t="s">
        <v>312</v>
      </c>
      <c r="K3314" s="36">
        <f>D3314*VLOOKUP(L3314,Assumptions!$B$5:$C$11,2,FALSE)</f>
        <v>787.40177599999993</v>
      </c>
      <c r="L3314" s="39" t="s">
        <v>4889</v>
      </c>
      <c r="M3314" s="46">
        <f>DATE(YEAR(F3314),MONTH(F3314),1)</f>
        <v>44743</v>
      </c>
      <c r="N3314" s="47" t="str">
        <f>IF(B3314="",N3313,B3314)</f>
        <v>Underhill Asset Management AG</v>
      </c>
    </row>
    <row r="3315" spans="1:14" ht="15.75" x14ac:dyDescent="0.5">
      <c r="A3315" s="7"/>
      <c r="B3315" s="26"/>
      <c r="C3315" s="26"/>
      <c r="D3315" s="12">
        <v>38000.36</v>
      </c>
      <c r="E3315" s="13" t="s">
        <v>2832</v>
      </c>
      <c r="F3315" s="27">
        <v>45117</v>
      </c>
      <c r="G3315" s="27">
        <v>44862</v>
      </c>
      <c r="H3315" s="14">
        <v>41387.230000000003</v>
      </c>
      <c r="I3315" s="15">
        <v>5</v>
      </c>
      <c r="J3315" s="13" t="s">
        <v>300</v>
      </c>
      <c r="K3315" s="36">
        <f>D3315*VLOOKUP(L3315,Assumptions!$B$5:$C$11,2,FALSE)</f>
        <v>1303.4123479999998</v>
      </c>
      <c r="L3315" s="39" t="s">
        <v>4889</v>
      </c>
      <c r="M3315" s="46">
        <f>DATE(YEAR(F3315),MONTH(F3315),1)</f>
        <v>45108</v>
      </c>
      <c r="N3315" s="47" t="str">
        <f>IF(B3315="",N3314,B3315)</f>
        <v>Underhill Asset Management AG</v>
      </c>
    </row>
    <row r="3316" spans="1:14" ht="15.75" x14ac:dyDescent="0.5">
      <c r="A3316" s="7"/>
      <c r="B3316" s="26"/>
      <c r="C3316" s="26"/>
      <c r="D3316" s="12">
        <v>40675.53</v>
      </c>
      <c r="E3316" s="13" t="s">
        <v>2833</v>
      </c>
      <c r="F3316" s="27">
        <v>45117</v>
      </c>
      <c r="G3316" s="27">
        <v>44862</v>
      </c>
      <c r="H3316" s="14">
        <v>48159.24</v>
      </c>
      <c r="I3316" s="15">
        <v>10</v>
      </c>
      <c r="J3316" s="13" t="s">
        <v>301</v>
      </c>
      <c r="K3316" s="36">
        <f>D3316*VLOOKUP(L3316,Assumptions!$B$5:$C$11,2,FALSE)</f>
        <v>1395.1706789999998</v>
      </c>
      <c r="L3316" s="39" t="s">
        <v>4889</v>
      </c>
      <c r="M3316" s="46">
        <f>DATE(YEAR(F3316),MONTH(F3316),1)</f>
        <v>45108</v>
      </c>
      <c r="N3316" s="47" t="str">
        <f>IF(B3316="",N3315,B3316)</f>
        <v>Underhill Asset Management AG</v>
      </c>
    </row>
    <row r="3317" spans="1:14" ht="15.75" x14ac:dyDescent="0.5">
      <c r="A3317" s="7"/>
      <c r="B3317" s="26"/>
      <c r="C3317" s="26"/>
      <c r="D3317" s="12">
        <v>26485.42</v>
      </c>
      <c r="E3317" s="13" t="s">
        <v>2834</v>
      </c>
      <c r="F3317" s="27">
        <v>45117</v>
      </c>
      <c r="G3317" s="27">
        <v>44862</v>
      </c>
      <c r="H3317" s="14">
        <v>41686.410000000003</v>
      </c>
      <c r="I3317" s="15">
        <v>1</v>
      </c>
      <c r="J3317" s="13" t="s">
        <v>311</v>
      </c>
      <c r="K3317" s="36">
        <f>D3317*VLOOKUP(L3317,Assumptions!$B$5:$C$11,2,FALSE)</f>
        <v>908.44990599999983</v>
      </c>
      <c r="L3317" s="39" t="s">
        <v>4889</v>
      </c>
      <c r="M3317" s="46">
        <f>DATE(YEAR(F3317),MONTH(F3317),1)</f>
        <v>45108</v>
      </c>
      <c r="N3317" s="47" t="str">
        <f>IF(B3317="",N3316,B3317)</f>
        <v>Underhill Asset Management AG</v>
      </c>
    </row>
    <row r="3318" spans="1:14" ht="15.75" x14ac:dyDescent="0.5">
      <c r="A3318" s="7"/>
      <c r="B3318" s="26"/>
      <c r="C3318" s="26"/>
      <c r="D3318" s="12">
        <v>45700.47</v>
      </c>
      <c r="E3318" s="13" t="s">
        <v>2835</v>
      </c>
      <c r="F3318" s="27">
        <v>45481</v>
      </c>
      <c r="G3318" s="27">
        <v>45250</v>
      </c>
      <c r="H3318" s="14">
        <v>54403.519999999997</v>
      </c>
      <c r="I3318" s="15">
        <v>7</v>
      </c>
      <c r="J3318" s="13" t="s">
        <v>301</v>
      </c>
      <c r="K3318" s="36">
        <f>D3318*VLOOKUP(L3318,Assumptions!$B$5:$C$11,2,FALSE)</f>
        <v>1567.5261209999999</v>
      </c>
      <c r="L3318" s="39" t="s">
        <v>4889</v>
      </c>
      <c r="M3318" s="46">
        <f>DATE(YEAR(F3318),MONTH(F3318),1)</f>
        <v>45474</v>
      </c>
      <c r="N3318" s="47" t="str">
        <f>IF(B3318="",N3317,B3318)</f>
        <v>Underhill Asset Management AG</v>
      </c>
    </row>
    <row r="3319" spans="1:14" ht="15.75" x14ac:dyDescent="0.5">
      <c r="A3319" s="7"/>
      <c r="B3319" s="26"/>
      <c r="C3319" s="26"/>
      <c r="D3319" s="12">
        <v>44241.79</v>
      </c>
      <c r="E3319" s="13" t="s">
        <v>2836</v>
      </c>
      <c r="F3319" s="27">
        <v>45481</v>
      </c>
      <c r="G3319" s="27">
        <v>45250</v>
      </c>
      <c r="H3319" s="14">
        <v>54447.05</v>
      </c>
      <c r="I3319" s="15">
        <v>5</v>
      </c>
      <c r="J3319" s="13" t="s">
        <v>300</v>
      </c>
      <c r="K3319" s="36">
        <f>D3319*VLOOKUP(L3319,Assumptions!$B$5:$C$11,2,FALSE)</f>
        <v>1517.493397</v>
      </c>
      <c r="L3319" s="39" t="s">
        <v>4889</v>
      </c>
      <c r="M3319" s="46">
        <f>DATE(YEAR(F3319),MONTH(F3319),1)</f>
        <v>45474</v>
      </c>
      <c r="N3319" s="47" t="str">
        <f>IF(B3319="",N3318,B3319)</f>
        <v>Underhill Asset Management AG</v>
      </c>
    </row>
    <row r="3320" spans="1:14" ht="15.75" x14ac:dyDescent="0.5">
      <c r="A3320" s="7"/>
      <c r="B3320" s="26"/>
      <c r="C3320" s="26"/>
      <c r="D3320" s="12">
        <v>37439.480000000003</v>
      </c>
      <c r="E3320" s="13" t="s">
        <v>2837</v>
      </c>
      <c r="F3320" s="27">
        <v>45481</v>
      </c>
      <c r="G3320" s="27">
        <v>45250</v>
      </c>
      <c r="H3320" s="14">
        <v>56844.37</v>
      </c>
      <c r="I3320" s="15">
        <v>5</v>
      </c>
      <c r="J3320" s="13" t="s">
        <v>311</v>
      </c>
      <c r="K3320" s="36">
        <f>D3320*VLOOKUP(L3320,Assumptions!$B$5:$C$11,2,FALSE)</f>
        <v>1284.174164</v>
      </c>
      <c r="L3320" s="39" t="s">
        <v>4889</v>
      </c>
      <c r="M3320" s="46">
        <f>DATE(YEAR(F3320),MONTH(F3320),1)</f>
        <v>45474</v>
      </c>
      <c r="N3320" s="47" t="str">
        <f>IF(B3320="",N3319,B3320)</f>
        <v>Underhill Asset Management AG</v>
      </c>
    </row>
    <row r="3321" spans="1:14" ht="15.75" x14ac:dyDescent="0.5">
      <c r="A3321" s="7"/>
      <c r="B3321" s="26"/>
      <c r="C3321" s="26"/>
      <c r="D3321" s="12">
        <v>43673.760000000002</v>
      </c>
      <c r="E3321" s="13" t="s">
        <v>2835</v>
      </c>
      <c r="F3321" s="27">
        <v>45481</v>
      </c>
      <c r="G3321" s="27">
        <v>45250</v>
      </c>
      <c r="H3321" s="14">
        <v>38912.660000000003</v>
      </c>
      <c r="I3321" s="15">
        <v>16</v>
      </c>
      <c r="J3321" s="13" t="s">
        <v>301</v>
      </c>
      <c r="K3321" s="36">
        <f>D3321*VLOOKUP(L3321,Assumptions!$B$5:$C$11,2,FALSE)</f>
        <v>1498.0099679999998</v>
      </c>
      <c r="L3321" s="39" t="s">
        <v>4889</v>
      </c>
      <c r="M3321" s="46">
        <f>DATE(YEAR(F3321),MONTH(F3321),1)</f>
        <v>45474</v>
      </c>
      <c r="N3321" s="47" t="str">
        <f>IF(B3321="",N3320,B3321)</f>
        <v>Underhill Asset Management AG</v>
      </c>
    </row>
    <row r="3322" spans="1:14" ht="15.75" x14ac:dyDescent="0.5">
      <c r="A3322" s="7"/>
      <c r="B3322" s="26"/>
      <c r="C3322" s="26"/>
      <c r="D3322" s="12">
        <v>34595.72</v>
      </c>
      <c r="E3322" s="13" t="s">
        <v>2838</v>
      </c>
      <c r="F3322" s="27">
        <v>45481</v>
      </c>
      <c r="G3322" s="27">
        <v>45250</v>
      </c>
      <c r="H3322" s="14">
        <v>38185.839999999997</v>
      </c>
      <c r="I3322" s="15">
        <v>7</v>
      </c>
      <c r="J3322" s="13" t="s">
        <v>322</v>
      </c>
      <c r="K3322" s="36">
        <f>D3322*VLOOKUP(L3322,Assumptions!$B$5:$C$11,2,FALSE)</f>
        <v>1186.633196</v>
      </c>
      <c r="L3322" s="39" t="s">
        <v>4889</v>
      </c>
      <c r="M3322" s="46">
        <f>DATE(YEAR(F3322),MONTH(F3322),1)</f>
        <v>45474</v>
      </c>
      <c r="N3322" s="47" t="str">
        <f>IF(B3322="",N3321,B3322)</f>
        <v>Underhill Asset Management AG</v>
      </c>
    </row>
    <row r="3323" spans="1:14" ht="15.75" x14ac:dyDescent="0.5">
      <c r="A3323" s="7"/>
      <c r="B3323" s="26"/>
      <c r="C3323" s="26"/>
      <c r="D3323" s="12">
        <v>42302.03</v>
      </c>
      <c r="E3323" s="13" t="s">
        <v>2839</v>
      </c>
      <c r="F3323" s="27">
        <v>45481</v>
      </c>
      <c r="G3323" s="27">
        <v>45250</v>
      </c>
      <c r="H3323" s="14">
        <v>53108.76</v>
      </c>
      <c r="I3323" s="15">
        <v>1</v>
      </c>
      <c r="J3323" s="13" t="s">
        <v>312</v>
      </c>
      <c r="K3323" s="36">
        <f>D3323*VLOOKUP(L3323,Assumptions!$B$5:$C$11,2,FALSE)</f>
        <v>1450.9596289999999</v>
      </c>
      <c r="L3323" s="39" t="s">
        <v>4889</v>
      </c>
      <c r="M3323" s="46">
        <f>DATE(YEAR(F3323),MONTH(F3323),1)</f>
        <v>45474</v>
      </c>
      <c r="N3323" s="47" t="str">
        <f>IF(B3323="",N3322,B3323)</f>
        <v>Underhill Asset Management AG</v>
      </c>
    </row>
    <row r="3324" spans="1:14" ht="15.75" x14ac:dyDescent="0.5">
      <c r="A3324" s="7"/>
      <c r="B3324" s="26"/>
      <c r="C3324" s="26"/>
      <c r="D3324" s="12">
        <v>34027.379999999997</v>
      </c>
      <c r="E3324" s="13" t="s">
        <v>2840</v>
      </c>
      <c r="F3324" s="27">
        <v>45852</v>
      </c>
      <c r="G3324" s="27">
        <v>45541</v>
      </c>
      <c r="H3324" s="14">
        <v>55093.98</v>
      </c>
      <c r="I3324" s="15">
        <v>1</v>
      </c>
      <c r="J3324" s="13" t="s">
        <v>312</v>
      </c>
      <c r="K3324" s="36">
        <f>D3324*VLOOKUP(L3324,Assumptions!$B$5:$C$11,2,FALSE)</f>
        <v>1167.1391339999998</v>
      </c>
      <c r="L3324" s="39" t="s">
        <v>4889</v>
      </c>
      <c r="M3324" s="46">
        <f>DATE(YEAR(F3324),MONTH(F3324),1)</f>
        <v>45839</v>
      </c>
      <c r="N3324" s="47" t="str">
        <f>IF(B3324="",N3323,B3324)</f>
        <v>Underhill Asset Management AG</v>
      </c>
    </row>
    <row r="3325" spans="1:14" ht="15.75" x14ac:dyDescent="0.5">
      <c r="A3325" s="7"/>
      <c r="B3325" s="26"/>
      <c r="C3325" s="26"/>
      <c r="D3325" s="12">
        <v>28905.59</v>
      </c>
      <c r="E3325" s="13" t="s">
        <v>2841</v>
      </c>
      <c r="F3325" s="27">
        <v>45852</v>
      </c>
      <c r="G3325" s="27">
        <v>45541</v>
      </c>
      <c r="H3325" s="14">
        <v>36858.43</v>
      </c>
      <c r="I3325" s="15">
        <v>1</v>
      </c>
      <c r="J3325" s="13" t="s">
        <v>322</v>
      </c>
      <c r="K3325" s="36">
        <f>D3325*VLOOKUP(L3325,Assumptions!$B$5:$C$11,2,FALSE)</f>
        <v>991.46173699999997</v>
      </c>
      <c r="L3325" s="39" t="s">
        <v>4889</v>
      </c>
      <c r="M3325" s="46">
        <f>DATE(YEAR(F3325),MONTH(F3325),1)</f>
        <v>45839</v>
      </c>
      <c r="N3325" s="47" t="str">
        <f>IF(B3325="",N3324,B3325)</f>
        <v>Underhill Asset Management AG</v>
      </c>
    </row>
    <row r="3326" spans="1:14" ht="15.75" x14ac:dyDescent="0.5">
      <c r="A3326" s="7"/>
      <c r="B3326" s="26"/>
      <c r="C3326" s="26"/>
      <c r="D3326" s="12">
        <v>28110.48</v>
      </c>
      <c r="E3326" s="13" t="s">
        <v>2842</v>
      </c>
      <c r="F3326" s="27">
        <v>45852</v>
      </c>
      <c r="G3326" s="27">
        <v>45541</v>
      </c>
      <c r="H3326" s="14">
        <v>40513.300000000003</v>
      </c>
      <c r="I3326" s="15">
        <v>5</v>
      </c>
      <c r="J3326" s="13" t="s">
        <v>300</v>
      </c>
      <c r="K3326" s="36">
        <f>D3326*VLOOKUP(L3326,Assumptions!$B$5:$C$11,2,FALSE)</f>
        <v>964.18946399999993</v>
      </c>
      <c r="L3326" s="39" t="s">
        <v>4889</v>
      </c>
      <c r="M3326" s="46">
        <f>DATE(YEAR(F3326),MONTH(F3326),1)</f>
        <v>45839</v>
      </c>
      <c r="N3326" s="47" t="str">
        <f>IF(B3326="",N3325,B3326)</f>
        <v>Underhill Asset Management AG</v>
      </c>
    </row>
    <row r="3327" spans="1:14" ht="15.75" x14ac:dyDescent="0.5">
      <c r="A3327" s="7"/>
      <c r="B3327" s="26"/>
      <c r="C3327" s="26"/>
      <c r="D3327" s="12">
        <v>32904.660000000003</v>
      </c>
      <c r="E3327" s="13" t="s">
        <v>2843</v>
      </c>
      <c r="F3327" s="27">
        <v>45852</v>
      </c>
      <c r="G3327" s="27">
        <v>45541</v>
      </c>
      <c r="H3327" s="14">
        <v>54794.52</v>
      </c>
      <c r="I3327" s="15">
        <v>1</v>
      </c>
      <c r="J3327" s="13" t="s">
        <v>301</v>
      </c>
      <c r="K3327" s="36">
        <f>D3327*VLOOKUP(L3327,Assumptions!$B$5:$C$11,2,FALSE)</f>
        <v>1128.6298380000001</v>
      </c>
      <c r="L3327" s="39" t="s">
        <v>4889</v>
      </c>
      <c r="M3327" s="46">
        <f>DATE(YEAR(F3327),MONTH(F3327),1)</f>
        <v>45839</v>
      </c>
      <c r="N3327" s="47" t="str">
        <f>IF(B3327="",N3326,B3327)</f>
        <v>Underhill Asset Management AG</v>
      </c>
    </row>
    <row r="3328" spans="1:14" ht="15.75" x14ac:dyDescent="0.5">
      <c r="A3328" s="7"/>
      <c r="B3328" s="26"/>
      <c r="C3328" s="26"/>
      <c r="D3328" s="12">
        <v>25593.73</v>
      </c>
      <c r="E3328" s="13" t="s">
        <v>2844</v>
      </c>
      <c r="F3328" s="27">
        <v>45852</v>
      </c>
      <c r="G3328" s="27">
        <v>45541</v>
      </c>
      <c r="H3328" s="14">
        <v>56277.37</v>
      </c>
      <c r="I3328" s="15">
        <v>1</v>
      </c>
      <c r="J3328" s="13" t="s">
        <v>311</v>
      </c>
      <c r="K3328" s="36">
        <f>D3328*VLOOKUP(L3328,Assumptions!$B$5:$C$11,2,FALSE)</f>
        <v>877.86493899999994</v>
      </c>
      <c r="L3328" s="39" t="s">
        <v>4889</v>
      </c>
      <c r="M3328" s="46">
        <f>DATE(YEAR(F3328),MONTH(F3328),1)</f>
        <v>45839</v>
      </c>
      <c r="N3328" s="47" t="str">
        <f>IF(B3328="",N3327,B3328)</f>
        <v>Underhill Asset Management AG</v>
      </c>
    </row>
    <row r="3329" spans="1:14" ht="15.75" x14ac:dyDescent="0.5">
      <c r="A3329" s="7"/>
      <c r="B3329" s="25" t="s">
        <v>178</v>
      </c>
      <c r="C3329" s="25"/>
      <c r="D3329" s="12">
        <v>13009.67</v>
      </c>
      <c r="E3329" s="13" t="s">
        <v>2845</v>
      </c>
      <c r="F3329" s="27">
        <v>45688</v>
      </c>
      <c r="G3329" s="27">
        <v>45636</v>
      </c>
      <c r="H3329" s="14">
        <v>0</v>
      </c>
      <c r="I3329" s="15">
        <v>2</v>
      </c>
      <c r="J3329" s="13" t="s">
        <v>300</v>
      </c>
      <c r="K3329" s="36">
        <f>D3329*VLOOKUP(L3329,Assumptions!$B$5:$C$11,2,FALSE)</f>
        <v>446.23168099999998</v>
      </c>
      <c r="L3329" s="39" t="s">
        <v>4889</v>
      </c>
      <c r="M3329" s="46">
        <f>DATE(YEAR(F3329),MONTH(F3329),1)</f>
        <v>45658</v>
      </c>
      <c r="N3329" s="47" t="str">
        <f>IF(B3329="",N3328,B3329)</f>
        <v>Sandringham Financial</v>
      </c>
    </row>
    <row r="3330" spans="1:14" ht="15.75" x14ac:dyDescent="0.5">
      <c r="A3330" s="7"/>
      <c r="B3330" s="26"/>
      <c r="C3330" s="26"/>
      <c r="D3330" s="12">
        <v>9301.41</v>
      </c>
      <c r="E3330" s="13" t="s">
        <v>2846</v>
      </c>
      <c r="F3330" s="27">
        <v>45688</v>
      </c>
      <c r="G3330" s="27">
        <v>45636</v>
      </c>
      <c r="H3330" s="14">
        <v>0</v>
      </c>
      <c r="I3330" s="15">
        <v>40</v>
      </c>
      <c r="J3330" s="13" t="s">
        <v>301</v>
      </c>
      <c r="K3330" s="36">
        <f>D3330*VLOOKUP(L3330,Assumptions!$B$5:$C$11,2,FALSE)</f>
        <v>319.03836299999995</v>
      </c>
      <c r="L3330" s="39" t="s">
        <v>4889</v>
      </c>
      <c r="M3330" s="46">
        <f>DATE(YEAR(F3330),MONTH(F3330),1)</f>
        <v>45658</v>
      </c>
      <c r="N3330" s="47" t="str">
        <f>IF(B3330="",N3329,B3330)</f>
        <v>Sandringham Financial</v>
      </c>
    </row>
    <row r="3331" spans="1:14" ht="15.75" x14ac:dyDescent="0.5">
      <c r="A3331" s="7"/>
      <c r="B3331" s="26"/>
      <c r="C3331" s="26"/>
      <c r="D3331" s="12">
        <v>12489.1</v>
      </c>
      <c r="E3331" s="13" t="s">
        <v>2847</v>
      </c>
      <c r="F3331" s="27">
        <v>45688</v>
      </c>
      <c r="G3331" s="27">
        <v>45636</v>
      </c>
      <c r="H3331" s="14">
        <v>0</v>
      </c>
      <c r="I3331" s="15">
        <v>1</v>
      </c>
      <c r="J3331" s="13" t="s">
        <v>310</v>
      </c>
      <c r="K3331" s="36">
        <f>D3331*VLOOKUP(L3331,Assumptions!$B$5:$C$11,2,FALSE)</f>
        <v>428.37612999999999</v>
      </c>
      <c r="L3331" s="39" t="s">
        <v>4889</v>
      </c>
      <c r="M3331" s="46">
        <f>DATE(YEAR(F3331),MONTH(F3331),1)</f>
        <v>45658</v>
      </c>
      <c r="N3331" s="47" t="str">
        <f>IF(B3331="",N3330,B3331)</f>
        <v>Sandringham Financial</v>
      </c>
    </row>
    <row r="3332" spans="1:14" ht="15.75" x14ac:dyDescent="0.5">
      <c r="A3332" s="7"/>
      <c r="B3332" s="26"/>
      <c r="C3332" s="26"/>
      <c r="D3332" s="12">
        <v>8624.76</v>
      </c>
      <c r="E3332" s="13" t="s">
        <v>2848</v>
      </c>
      <c r="F3332" s="27">
        <v>45688</v>
      </c>
      <c r="G3332" s="27">
        <v>45636</v>
      </c>
      <c r="H3332" s="14">
        <v>0</v>
      </c>
      <c r="I3332" s="15">
        <v>1</v>
      </c>
      <c r="J3332" s="13" t="s">
        <v>311</v>
      </c>
      <c r="K3332" s="36">
        <f>D3332*VLOOKUP(L3332,Assumptions!$B$5:$C$11,2,FALSE)</f>
        <v>295.82926799999996</v>
      </c>
      <c r="L3332" s="39" t="s">
        <v>4889</v>
      </c>
      <c r="M3332" s="46">
        <f>DATE(YEAR(F3332),MONTH(F3332),1)</f>
        <v>45658</v>
      </c>
      <c r="N3332" s="47" t="str">
        <f>IF(B3332="",N3331,B3332)</f>
        <v>Sandringham Financial</v>
      </c>
    </row>
    <row r="3333" spans="1:14" ht="15.75" x14ac:dyDescent="0.5">
      <c r="A3333" s="7"/>
      <c r="B3333" s="26"/>
      <c r="C3333" s="26"/>
      <c r="D3333" s="12">
        <v>12266.87</v>
      </c>
      <c r="E3333" s="13" t="s">
        <v>2849</v>
      </c>
      <c r="F3333" s="27">
        <v>45688</v>
      </c>
      <c r="G3333" s="27">
        <v>45636</v>
      </c>
      <c r="H3333" s="14">
        <v>0</v>
      </c>
      <c r="I3333" s="15">
        <v>1</v>
      </c>
      <c r="J3333" s="13" t="s">
        <v>318</v>
      </c>
      <c r="K3333" s="36">
        <f>D3333*VLOOKUP(L3333,Assumptions!$B$5:$C$11,2,FALSE)</f>
        <v>420.75364100000002</v>
      </c>
      <c r="L3333" s="39" t="s">
        <v>4889</v>
      </c>
      <c r="M3333" s="46">
        <f>DATE(YEAR(F3333),MONTH(F3333),1)</f>
        <v>45658</v>
      </c>
      <c r="N3333" s="47" t="str">
        <f>IF(B3333="",N3332,B3333)</f>
        <v>Sandringham Financial</v>
      </c>
    </row>
    <row r="3334" spans="1:14" ht="15.75" x14ac:dyDescent="0.5">
      <c r="A3334" s="7"/>
      <c r="B3334" s="26"/>
      <c r="C3334" s="26"/>
      <c r="D3334" s="12">
        <v>11038.38</v>
      </c>
      <c r="E3334" s="13" t="s">
        <v>2850</v>
      </c>
      <c r="F3334" s="27">
        <v>45688</v>
      </c>
      <c r="G3334" s="27">
        <v>45636</v>
      </c>
      <c r="H3334" s="14">
        <v>0</v>
      </c>
      <c r="I3334" s="15">
        <v>1</v>
      </c>
      <c r="J3334" s="13" t="s">
        <v>309</v>
      </c>
      <c r="K3334" s="36">
        <f>D3334*VLOOKUP(L3334,Assumptions!$B$5:$C$11,2,FALSE)</f>
        <v>378.61643399999991</v>
      </c>
      <c r="L3334" s="39" t="s">
        <v>4889</v>
      </c>
      <c r="M3334" s="46">
        <f>DATE(YEAR(F3334),MONTH(F3334),1)</f>
        <v>45658</v>
      </c>
      <c r="N3334" s="47" t="str">
        <f>IF(B3334="",N3333,B3334)</f>
        <v>Sandringham Financial</v>
      </c>
    </row>
    <row r="3335" spans="1:14" ht="15.75" x14ac:dyDescent="0.5">
      <c r="A3335" s="7"/>
      <c r="B3335" s="25" t="s">
        <v>179</v>
      </c>
      <c r="C3335" s="25"/>
      <c r="D3335" s="14">
        <v>576.41999999999996</v>
      </c>
      <c r="E3335" s="13" t="s">
        <v>2851</v>
      </c>
      <c r="F3335" s="27">
        <v>44472</v>
      </c>
      <c r="G3335" s="27">
        <v>44173</v>
      </c>
      <c r="H3335" s="14">
        <v>6907.92</v>
      </c>
      <c r="I3335" s="15">
        <v>1</v>
      </c>
      <c r="J3335" s="13" t="s">
        <v>307</v>
      </c>
      <c r="K3335" s="36">
        <f>D3335*VLOOKUP(L3335,Assumptions!$B$5:$C$11,2,FALSE)</f>
        <v>576.41999999999996</v>
      </c>
      <c r="L3335" s="39" t="s">
        <v>4883</v>
      </c>
      <c r="M3335" s="46">
        <f>DATE(YEAR(F3335),MONTH(F3335),1)</f>
        <v>44470</v>
      </c>
      <c r="N3335" s="47" t="str">
        <f>IF(B3335="",N3334,B3335)</f>
        <v>Silvermark Financial Ltd</v>
      </c>
    </row>
    <row r="3336" spans="1:14" ht="15.75" x14ac:dyDescent="0.5">
      <c r="A3336" s="7"/>
      <c r="B3336" s="26"/>
      <c r="C3336" s="26"/>
      <c r="D3336" s="14">
        <v>601.55999999999995</v>
      </c>
      <c r="E3336" s="13" t="s">
        <v>2852</v>
      </c>
      <c r="F3336" s="27">
        <v>44836</v>
      </c>
      <c r="G3336" s="27">
        <v>44678</v>
      </c>
      <c r="H3336" s="14">
        <v>7141.34</v>
      </c>
      <c r="I3336" s="15">
        <v>1</v>
      </c>
      <c r="J3336" s="13" t="s">
        <v>307</v>
      </c>
      <c r="K3336" s="36">
        <f>D3336*VLOOKUP(L3336,Assumptions!$B$5:$C$11,2,FALSE)</f>
        <v>601.55999999999995</v>
      </c>
      <c r="L3336" s="39" t="s">
        <v>4883</v>
      </c>
      <c r="M3336" s="46">
        <f>DATE(YEAR(F3336),MONTH(F3336),1)</f>
        <v>44835</v>
      </c>
      <c r="N3336" s="47" t="str">
        <f>IF(B3336="",N3335,B3336)</f>
        <v>Silvermark Financial Ltd</v>
      </c>
    </row>
    <row r="3337" spans="1:14" ht="15.75" x14ac:dyDescent="0.5">
      <c r="A3337" s="7"/>
      <c r="B3337" s="26"/>
      <c r="C3337" s="26"/>
      <c r="D3337" s="14">
        <v>787.32</v>
      </c>
      <c r="E3337" s="13" t="s">
        <v>2853</v>
      </c>
      <c r="F3337" s="27">
        <v>45200</v>
      </c>
      <c r="G3337" s="27">
        <v>45043</v>
      </c>
      <c r="H3337" s="14">
        <v>4915.8599999999997</v>
      </c>
      <c r="I3337" s="15">
        <v>1</v>
      </c>
      <c r="J3337" s="13" t="s">
        <v>307</v>
      </c>
      <c r="K3337" s="36">
        <f>D3337*VLOOKUP(L3337,Assumptions!$B$5:$C$11,2,FALSE)</f>
        <v>787.32</v>
      </c>
      <c r="L3337" s="39" t="s">
        <v>4883</v>
      </c>
      <c r="M3337" s="46">
        <f>DATE(YEAR(F3337),MONTH(F3337),1)</f>
        <v>45200</v>
      </c>
      <c r="N3337" s="47" t="str">
        <f>IF(B3337="",N3336,B3337)</f>
        <v>Silvermark Financial Ltd</v>
      </c>
    </row>
    <row r="3338" spans="1:14" ht="15.75" x14ac:dyDescent="0.5">
      <c r="A3338" s="7"/>
      <c r="B3338" s="26"/>
      <c r="C3338" s="26"/>
      <c r="D3338" s="14">
        <v>967.46</v>
      </c>
      <c r="E3338" s="13" t="s">
        <v>2854</v>
      </c>
      <c r="F3338" s="27">
        <v>45574</v>
      </c>
      <c r="G3338" s="27">
        <v>45224</v>
      </c>
      <c r="H3338" s="14">
        <v>5929.21</v>
      </c>
      <c r="I3338" s="15">
        <v>1</v>
      </c>
      <c r="J3338" s="13" t="s">
        <v>307</v>
      </c>
      <c r="K3338" s="36">
        <f>D3338*VLOOKUP(L3338,Assumptions!$B$5:$C$11,2,FALSE)</f>
        <v>967.46</v>
      </c>
      <c r="L3338" s="39" t="s">
        <v>4883</v>
      </c>
      <c r="M3338" s="46">
        <f>DATE(YEAR(F3338),MONTH(F3338),1)</f>
        <v>45566</v>
      </c>
      <c r="N3338" s="47" t="str">
        <f>IF(B3338="",N3337,B3338)</f>
        <v>Silvermark Financial Ltd</v>
      </c>
    </row>
    <row r="3339" spans="1:14" ht="15.75" x14ac:dyDescent="0.5">
      <c r="A3339" s="7"/>
      <c r="B3339" s="26"/>
      <c r="C3339" s="26"/>
      <c r="D3339" s="14">
        <v>678.39</v>
      </c>
      <c r="E3339" s="13" t="s">
        <v>2855</v>
      </c>
      <c r="F3339" s="27">
        <v>45938</v>
      </c>
      <c r="G3339" s="27">
        <v>45617</v>
      </c>
      <c r="H3339" s="14">
        <v>6683.77</v>
      </c>
      <c r="I3339" s="15">
        <v>1</v>
      </c>
      <c r="J3339" s="13" t="s">
        <v>307</v>
      </c>
      <c r="K3339" s="36">
        <f>D3339*VLOOKUP(L3339,Assumptions!$B$5:$C$11,2,FALSE)</f>
        <v>678.39</v>
      </c>
      <c r="L3339" s="39" t="s">
        <v>4883</v>
      </c>
      <c r="M3339" s="46">
        <f>DATE(YEAR(F3339),MONTH(F3339),1)</f>
        <v>45931</v>
      </c>
      <c r="N3339" s="47" t="str">
        <f>IF(B3339="",N3338,B3339)</f>
        <v>Silvermark Financial Ltd</v>
      </c>
    </row>
    <row r="3340" spans="1:14" ht="15.75" x14ac:dyDescent="0.5">
      <c r="A3340" s="7"/>
      <c r="B3340" s="25" t="s">
        <v>180</v>
      </c>
      <c r="C3340" s="25"/>
      <c r="D3340" s="14">
        <v>5544.63</v>
      </c>
      <c r="E3340" s="13" t="s">
        <v>2856</v>
      </c>
      <c r="F3340" s="27">
        <v>44803</v>
      </c>
      <c r="G3340" s="27">
        <v>44767</v>
      </c>
      <c r="H3340" s="14">
        <v>6065.22</v>
      </c>
      <c r="I3340" s="15">
        <v>1</v>
      </c>
      <c r="J3340" s="13" t="s">
        <v>300</v>
      </c>
      <c r="K3340" s="36">
        <f>D3340*VLOOKUP(L3340,Assumptions!$B$5:$C$11,2,FALSE)</f>
        <v>5544.63</v>
      </c>
      <c r="L3340" s="39" t="s">
        <v>4883</v>
      </c>
      <c r="M3340" s="46">
        <f>DATE(YEAR(F3340),MONTH(F3340),1)</f>
        <v>44774</v>
      </c>
      <c r="N3340" s="47" t="str">
        <f>IF(B3340="",N3339,B3340)</f>
        <v>Lancer Fund LLP</v>
      </c>
    </row>
    <row r="3341" spans="1:14" ht="15.75" x14ac:dyDescent="0.5">
      <c r="A3341" s="7"/>
      <c r="B3341" s="26"/>
      <c r="C3341" s="26"/>
      <c r="D3341" s="14">
        <v>5223.8599999999997</v>
      </c>
      <c r="E3341" s="13" t="s">
        <v>2857</v>
      </c>
      <c r="F3341" s="27">
        <v>44803</v>
      </c>
      <c r="G3341" s="27">
        <v>44767</v>
      </c>
      <c r="H3341" s="14">
        <v>3949.94</v>
      </c>
      <c r="I3341" s="15">
        <v>1</v>
      </c>
      <c r="J3341" s="13" t="s">
        <v>307</v>
      </c>
      <c r="K3341" s="36">
        <f>D3341*VLOOKUP(L3341,Assumptions!$B$5:$C$11,2,FALSE)</f>
        <v>5223.8599999999997</v>
      </c>
      <c r="L3341" s="39" t="s">
        <v>4883</v>
      </c>
      <c r="M3341" s="46">
        <f>DATE(YEAR(F3341),MONTH(F3341),1)</f>
        <v>44774</v>
      </c>
      <c r="N3341" s="47" t="str">
        <f>IF(B3341="",N3340,B3341)</f>
        <v>Lancer Fund LLP</v>
      </c>
    </row>
    <row r="3342" spans="1:14" ht="15.75" x14ac:dyDescent="0.5">
      <c r="A3342" s="7"/>
      <c r="B3342" s="25" t="s">
        <v>181</v>
      </c>
      <c r="C3342" s="25"/>
      <c r="D3342" s="12">
        <v>28309.33</v>
      </c>
      <c r="E3342" s="13" t="s">
        <v>2858</v>
      </c>
      <c r="F3342" s="27">
        <v>44991</v>
      </c>
      <c r="G3342" s="27">
        <v>44844</v>
      </c>
      <c r="H3342" s="14">
        <v>17512.59</v>
      </c>
      <c r="I3342" s="15">
        <v>4</v>
      </c>
      <c r="J3342" s="13" t="s">
        <v>300</v>
      </c>
      <c r="K3342" s="36">
        <f>D3342*VLOOKUP(L3342,Assumptions!$B$5:$C$11,2,FALSE)</f>
        <v>971.01001899999994</v>
      </c>
      <c r="L3342" s="39" t="s">
        <v>4889</v>
      </c>
      <c r="M3342" s="46">
        <f>DATE(YEAR(F3342),MONTH(F3342),1)</f>
        <v>44986</v>
      </c>
      <c r="N3342" s="47" t="str">
        <f>IF(B3342="",N3341,B3342)</f>
        <v>Emberly Private</v>
      </c>
    </row>
    <row r="3343" spans="1:14" ht="15.75" x14ac:dyDescent="0.5">
      <c r="A3343" s="7"/>
      <c r="B3343" s="26"/>
      <c r="C3343" s="26"/>
      <c r="D3343" s="12">
        <v>36299.32</v>
      </c>
      <c r="E3343" s="13" t="s">
        <v>2859</v>
      </c>
      <c r="F3343" s="27">
        <v>44991</v>
      </c>
      <c r="G3343" s="27">
        <v>44844</v>
      </c>
      <c r="H3343" s="14">
        <v>23886.04</v>
      </c>
      <c r="I3343" s="15">
        <v>12</v>
      </c>
      <c r="J3343" s="13" t="s">
        <v>325</v>
      </c>
      <c r="K3343" s="36">
        <f>D3343*VLOOKUP(L3343,Assumptions!$B$5:$C$11,2,FALSE)</f>
        <v>1245.0666759999999</v>
      </c>
      <c r="L3343" s="39" t="s">
        <v>4889</v>
      </c>
      <c r="M3343" s="46">
        <f>DATE(YEAR(F3343),MONTH(F3343),1)</f>
        <v>44986</v>
      </c>
      <c r="N3343" s="47" t="str">
        <f>IF(B3343="",N3342,B3343)</f>
        <v>Emberly Private</v>
      </c>
    </row>
    <row r="3344" spans="1:14" ht="15.75" x14ac:dyDescent="0.5">
      <c r="A3344" s="7"/>
      <c r="B3344" s="26"/>
      <c r="C3344" s="26"/>
      <c r="D3344" s="12">
        <v>37202.25</v>
      </c>
      <c r="E3344" s="13" t="s">
        <v>2860</v>
      </c>
      <c r="F3344" s="27">
        <v>44991</v>
      </c>
      <c r="G3344" s="27">
        <v>44844</v>
      </c>
      <c r="H3344" s="14">
        <v>25833.279999999999</v>
      </c>
      <c r="I3344" s="15">
        <v>12</v>
      </c>
      <c r="J3344" s="13" t="s">
        <v>305</v>
      </c>
      <c r="K3344" s="36">
        <f>D3344*VLOOKUP(L3344,Assumptions!$B$5:$C$11,2,FALSE)</f>
        <v>1276.0371749999999</v>
      </c>
      <c r="L3344" s="39" t="s">
        <v>4889</v>
      </c>
      <c r="M3344" s="46">
        <f>DATE(YEAR(F3344),MONTH(F3344),1)</f>
        <v>44986</v>
      </c>
      <c r="N3344" s="47" t="str">
        <f>IF(B3344="",N3343,B3344)</f>
        <v>Emberly Private</v>
      </c>
    </row>
    <row r="3345" spans="1:14" ht="15.75" x14ac:dyDescent="0.5">
      <c r="A3345" s="7"/>
      <c r="B3345" s="26"/>
      <c r="C3345" s="26"/>
      <c r="D3345" s="12">
        <v>24793.63</v>
      </c>
      <c r="E3345" s="13" t="s">
        <v>2861</v>
      </c>
      <c r="F3345" s="27">
        <v>44991</v>
      </c>
      <c r="G3345" s="27">
        <v>44844</v>
      </c>
      <c r="H3345" s="14">
        <v>26094.44</v>
      </c>
      <c r="I3345" s="15">
        <v>1</v>
      </c>
      <c r="J3345" s="13" t="s">
        <v>304</v>
      </c>
      <c r="K3345" s="36">
        <f>D3345*VLOOKUP(L3345,Assumptions!$B$5:$C$11,2,FALSE)</f>
        <v>850.42150900000001</v>
      </c>
      <c r="L3345" s="39" t="s">
        <v>4889</v>
      </c>
      <c r="M3345" s="46">
        <f>DATE(YEAR(F3345),MONTH(F3345),1)</f>
        <v>44986</v>
      </c>
      <c r="N3345" s="47" t="str">
        <f>IF(B3345="",N3344,B3345)</f>
        <v>Emberly Private</v>
      </c>
    </row>
    <row r="3346" spans="1:14" ht="15.75" x14ac:dyDescent="0.5">
      <c r="A3346" s="7"/>
      <c r="B3346" s="25" t="s">
        <v>182</v>
      </c>
      <c r="C3346" s="25"/>
      <c r="D3346" s="16">
        <v>316.18</v>
      </c>
      <c r="E3346" s="13" t="s">
        <v>2862</v>
      </c>
      <c r="F3346" s="27">
        <v>45413</v>
      </c>
      <c r="G3346" s="27">
        <v>45413</v>
      </c>
      <c r="H3346" s="14">
        <v>0</v>
      </c>
      <c r="I3346" s="15">
        <v>1</v>
      </c>
      <c r="J3346" s="13" t="s">
        <v>301</v>
      </c>
      <c r="K3346" s="36">
        <f>D3346*VLOOKUP(L3346,Assumptions!$B$5:$C$11,2,FALSE)</f>
        <v>150.849478</v>
      </c>
      <c r="L3346" s="39" t="s">
        <v>4885</v>
      </c>
      <c r="M3346" s="46">
        <f>DATE(YEAR(F3346),MONTH(F3346),1)</f>
        <v>45413</v>
      </c>
      <c r="N3346" s="47" t="str">
        <f>IF(B3346="",N3345,B3346)</f>
        <v>Newbury Financial</v>
      </c>
    </row>
    <row r="3347" spans="1:14" ht="15.75" x14ac:dyDescent="0.5">
      <c r="A3347" s="7"/>
      <c r="B3347" s="25" t="s">
        <v>183</v>
      </c>
      <c r="C3347" s="25"/>
      <c r="D3347" s="19">
        <v>622.79</v>
      </c>
      <c r="E3347" s="13" t="s">
        <v>2863</v>
      </c>
      <c r="F3347" s="27">
        <v>45688</v>
      </c>
      <c r="G3347" s="27">
        <v>45688</v>
      </c>
      <c r="H3347" s="14">
        <v>0</v>
      </c>
      <c r="I3347" s="15">
        <v>4</v>
      </c>
      <c r="J3347" s="13" t="s">
        <v>301</v>
      </c>
      <c r="K3347" s="36">
        <f>D3347*VLOOKUP(L3347,Assumptions!$B$5:$C$11,2,FALSE)</f>
        <v>20.676627999999997</v>
      </c>
      <c r="L3347" s="39" t="s">
        <v>4888</v>
      </c>
      <c r="M3347" s="46">
        <f>DATE(YEAR(F3347),MONTH(F3347),1)</f>
        <v>45658</v>
      </c>
      <c r="N3347" s="47" t="str">
        <f>IF(B3347="",N3346,B3347)</f>
        <v>Tarleton Partners Inc</v>
      </c>
    </row>
    <row r="3348" spans="1:14" ht="15.75" x14ac:dyDescent="0.5">
      <c r="A3348" s="7"/>
      <c r="B3348" s="25" t="s">
        <v>184</v>
      </c>
      <c r="C3348" s="25"/>
      <c r="D3348" s="14">
        <v>10299</v>
      </c>
      <c r="E3348" s="13" t="s">
        <v>2864</v>
      </c>
      <c r="F3348" s="27">
        <v>44221</v>
      </c>
      <c r="G3348" s="27">
        <v>44204</v>
      </c>
      <c r="H3348" s="14">
        <v>320069.11</v>
      </c>
      <c r="I3348" s="15">
        <v>3</v>
      </c>
      <c r="J3348" s="13" t="s">
        <v>300</v>
      </c>
      <c r="K3348" s="36">
        <f>D3348*VLOOKUP(L3348,Assumptions!$B$5:$C$11,2,FALSE)</f>
        <v>10299</v>
      </c>
      <c r="L3348" s="39" t="s">
        <v>4883</v>
      </c>
      <c r="M3348" s="46">
        <f>DATE(YEAR(F3348),MONTH(F3348),1)</f>
        <v>44197</v>
      </c>
      <c r="N3348" s="47" t="str">
        <f>IF(B3348="",N3347,B3348)</f>
        <v>Mayfair Trust Inc</v>
      </c>
    </row>
    <row r="3349" spans="1:14" ht="15.75" x14ac:dyDescent="0.5">
      <c r="A3349" s="7"/>
      <c r="B3349" s="26"/>
      <c r="C3349" s="26"/>
      <c r="D3349" s="14">
        <v>114396.78</v>
      </c>
      <c r="E3349" s="13" t="s">
        <v>2865</v>
      </c>
      <c r="F3349" s="27">
        <v>44773</v>
      </c>
      <c r="G3349" s="27">
        <v>44579</v>
      </c>
      <c r="H3349" s="14">
        <v>258773.63</v>
      </c>
      <c r="I3349" s="15">
        <v>18</v>
      </c>
      <c r="J3349" s="13" t="s">
        <v>300</v>
      </c>
      <c r="K3349" s="36">
        <f>D3349*VLOOKUP(L3349,Assumptions!$B$5:$C$11,2,FALSE)</f>
        <v>114396.78</v>
      </c>
      <c r="L3349" s="39" t="s">
        <v>4883</v>
      </c>
      <c r="M3349" s="46">
        <f>DATE(YEAR(F3349),MONTH(F3349),1)</f>
        <v>44743</v>
      </c>
      <c r="N3349" s="47" t="str">
        <f>IF(B3349="",N3348,B3349)</f>
        <v>Mayfair Trust Inc</v>
      </c>
    </row>
    <row r="3350" spans="1:14" ht="15.75" x14ac:dyDescent="0.5">
      <c r="A3350" s="7"/>
      <c r="B3350" s="26"/>
      <c r="C3350" s="26"/>
      <c r="D3350" s="14">
        <v>79272.570000000007</v>
      </c>
      <c r="E3350" s="13" t="s">
        <v>2866</v>
      </c>
      <c r="F3350" s="27">
        <v>44773</v>
      </c>
      <c r="G3350" s="27">
        <v>44579</v>
      </c>
      <c r="H3350" s="14">
        <v>384276.41</v>
      </c>
      <c r="I3350" s="15">
        <v>18</v>
      </c>
      <c r="J3350" s="13" t="s">
        <v>330</v>
      </c>
      <c r="K3350" s="36">
        <f>D3350*VLOOKUP(L3350,Assumptions!$B$5:$C$11,2,FALSE)</f>
        <v>79272.570000000007</v>
      </c>
      <c r="L3350" s="39" t="s">
        <v>4883</v>
      </c>
      <c r="M3350" s="46">
        <f>DATE(YEAR(F3350),MONTH(F3350),1)</f>
        <v>44743</v>
      </c>
      <c r="N3350" s="47" t="str">
        <f>IF(B3350="",N3349,B3350)</f>
        <v>Mayfair Trust Inc</v>
      </c>
    </row>
    <row r="3351" spans="1:14" ht="15.75" x14ac:dyDescent="0.5">
      <c r="A3351" s="7"/>
      <c r="B3351" s="26"/>
      <c r="C3351" s="26"/>
      <c r="D3351" s="14">
        <v>90253.68</v>
      </c>
      <c r="E3351" s="13" t="s">
        <v>2867</v>
      </c>
      <c r="F3351" s="27">
        <v>44773</v>
      </c>
      <c r="G3351" s="27">
        <v>44579</v>
      </c>
      <c r="H3351" s="14">
        <v>375442.81</v>
      </c>
      <c r="I3351" s="15">
        <v>65</v>
      </c>
      <c r="J3351" s="13" t="s">
        <v>305</v>
      </c>
      <c r="K3351" s="36">
        <f>D3351*VLOOKUP(L3351,Assumptions!$B$5:$C$11,2,FALSE)</f>
        <v>90253.68</v>
      </c>
      <c r="L3351" s="39" t="s">
        <v>4883</v>
      </c>
      <c r="M3351" s="46">
        <f>DATE(YEAR(F3351),MONTH(F3351),1)</f>
        <v>44743</v>
      </c>
      <c r="N3351" s="47" t="str">
        <f>IF(B3351="",N3350,B3351)</f>
        <v>Mayfair Trust Inc</v>
      </c>
    </row>
    <row r="3352" spans="1:14" ht="15.75" x14ac:dyDescent="0.5">
      <c r="A3352" s="7"/>
      <c r="B3352" s="26"/>
      <c r="C3352" s="26"/>
      <c r="D3352" s="14">
        <v>86846.17</v>
      </c>
      <c r="E3352" s="13" t="s">
        <v>2868</v>
      </c>
      <c r="F3352" s="27">
        <v>44773</v>
      </c>
      <c r="G3352" s="27">
        <v>44579</v>
      </c>
      <c r="H3352" s="14">
        <v>236085.27</v>
      </c>
      <c r="I3352" s="15">
        <v>1</v>
      </c>
      <c r="J3352" s="13" t="s">
        <v>304</v>
      </c>
      <c r="K3352" s="36">
        <f>D3352*VLOOKUP(L3352,Assumptions!$B$5:$C$11,2,FALSE)</f>
        <v>86846.17</v>
      </c>
      <c r="L3352" s="39" t="s">
        <v>4883</v>
      </c>
      <c r="M3352" s="46">
        <f>DATE(YEAR(F3352),MONTH(F3352),1)</f>
        <v>44743</v>
      </c>
      <c r="N3352" s="47" t="str">
        <f>IF(B3352="",N3351,B3352)</f>
        <v>Mayfair Trust Inc</v>
      </c>
    </row>
    <row r="3353" spans="1:14" ht="15.75" x14ac:dyDescent="0.5">
      <c r="A3353" s="7"/>
      <c r="B3353" s="26"/>
      <c r="C3353" s="26"/>
      <c r="D3353" s="14">
        <v>104210.13</v>
      </c>
      <c r="E3353" s="13" t="s">
        <v>2869</v>
      </c>
      <c r="F3353" s="27">
        <v>44773</v>
      </c>
      <c r="G3353" s="27">
        <v>44579</v>
      </c>
      <c r="H3353" s="14">
        <v>364136.21</v>
      </c>
      <c r="I3353" s="15">
        <v>65</v>
      </c>
      <c r="J3353" s="13" t="s">
        <v>321</v>
      </c>
      <c r="K3353" s="36">
        <f>D3353*VLOOKUP(L3353,Assumptions!$B$5:$C$11,2,FALSE)</f>
        <v>104210.13</v>
      </c>
      <c r="L3353" s="39" t="s">
        <v>4883</v>
      </c>
      <c r="M3353" s="46">
        <f>DATE(YEAR(F3353),MONTH(F3353),1)</f>
        <v>44743</v>
      </c>
      <c r="N3353" s="47" t="str">
        <f>IF(B3353="",N3352,B3353)</f>
        <v>Mayfair Trust Inc</v>
      </c>
    </row>
    <row r="3354" spans="1:14" ht="15.75" x14ac:dyDescent="0.5">
      <c r="A3354" s="7"/>
      <c r="B3354" s="26"/>
      <c r="C3354" s="26"/>
      <c r="D3354" s="14">
        <v>77014.8</v>
      </c>
      <c r="E3354" s="13" t="s">
        <v>2870</v>
      </c>
      <c r="F3354" s="27">
        <v>44773</v>
      </c>
      <c r="G3354" s="27">
        <v>44579</v>
      </c>
      <c r="H3354" s="14">
        <v>275163.15999999997</v>
      </c>
      <c r="I3354" s="15">
        <v>65</v>
      </c>
      <c r="J3354" s="13" t="s">
        <v>319</v>
      </c>
      <c r="K3354" s="36">
        <f>D3354*VLOOKUP(L3354,Assumptions!$B$5:$C$11,2,FALSE)</f>
        <v>77014.8</v>
      </c>
      <c r="L3354" s="39" t="s">
        <v>4883</v>
      </c>
      <c r="M3354" s="46">
        <f>DATE(YEAR(F3354),MONTH(F3354),1)</f>
        <v>44743</v>
      </c>
      <c r="N3354" s="47" t="str">
        <f>IF(B3354="",N3353,B3354)</f>
        <v>Mayfair Trust Inc</v>
      </c>
    </row>
    <row r="3355" spans="1:14" ht="15.75" x14ac:dyDescent="0.5">
      <c r="A3355" s="7"/>
      <c r="B3355" s="26"/>
      <c r="C3355" s="26"/>
      <c r="D3355" s="14">
        <v>76239.759999999995</v>
      </c>
      <c r="E3355" s="13" t="s">
        <v>2871</v>
      </c>
      <c r="F3355" s="27">
        <v>44773</v>
      </c>
      <c r="G3355" s="27">
        <v>44579</v>
      </c>
      <c r="H3355" s="14">
        <v>246453.99</v>
      </c>
      <c r="I3355" s="15">
        <v>65</v>
      </c>
      <c r="J3355" s="13" t="s">
        <v>320</v>
      </c>
      <c r="K3355" s="36">
        <f>D3355*VLOOKUP(L3355,Assumptions!$B$5:$C$11,2,FALSE)</f>
        <v>76239.759999999995</v>
      </c>
      <c r="L3355" s="39" t="s">
        <v>4883</v>
      </c>
      <c r="M3355" s="46">
        <f>DATE(YEAR(F3355),MONTH(F3355),1)</f>
        <v>44743</v>
      </c>
      <c r="N3355" s="47" t="str">
        <f>IF(B3355="",N3354,B3355)</f>
        <v>Mayfair Trust Inc</v>
      </c>
    </row>
    <row r="3356" spans="1:14" ht="15.75" x14ac:dyDescent="0.5">
      <c r="A3356" s="7"/>
      <c r="B3356" s="26"/>
      <c r="C3356" s="26"/>
      <c r="D3356" s="14">
        <v>86569.42</v>
      </c>
      <c r="E3356" s="13" t="s">
        <v>2872</v>
      </c>
      <c r="F3356" s="27">
        <v>44773</v>
      </c>
      <c r="G3356" s="27">
        <v>44579</v>
      </c>
      <c r="H3356" s="14">
        <v>388680.18</v>
      </c>
      <c r="I3356" s="15">
        <v>67</v>
      </c>
      <c r="J3356" s="13" t="s">
        <v>301</v>
      </c>
      <c r="K3356" s="36">
        <f>D3356*VLOOKUP(L3356,Assumptions!$B$5:$C$11,2,FALSE)</f>
        <v>86569.42</v>
      </c>
      <c r="L3356" s="39" t="s">
        <v>4883</v>
      </c>
      <c r="M3356" s="46">
        <f>DATE(YEAR(F3356),MONTH(F3356),1)</f>
        <v>44743</v>
      </c>
      <c r="N3356" s="47" t="str">
        <f>IF(B3356="",N3355,B3356)</f>
        <v>Mayfair Trust Inc</v>
      </c>
    </row>
    <row r="3357" spans="1:14" ht="15.75" x14ac:dyDescent="0.5">
      <c r="A3357" s="7"/>
      <c r="B3357" s="26"/>
      <c r="C3357" s="26"/>
      <c r="D3357" s="14">
        <v>97121.09</v>
      </c>
      <c r="E3357" s="13" t="s">
        <v>2873</v>
      </c>
      <c r="F3357" s="27">
        <v>44773</v>
      </c>
      <c r="G3357" s="27">
        <v>44579</v>
      </c>
      <c r="H3357" s="14">
        <v>374875.21</v>
      </c>
      <c r="I3357" s="15">
        <v>62</v>
      </c>
      <c r="J3357" s="13" t="s">
        <v>331</v>
      </c>
      <c r="K3357" s="36">
        <f>D3357*VLOOKUP(L3357,Assumptions!$B$5:$C$11,2,FALSE)</f>
        <v>97121.09</v>
      </c>
      <c r="L3357" s="39" t="s">
        <v>4883</v>
      </c>
      <c r="M3357" s="46">
        <f>DATE(YEAR(F3357),MONTH(F3357),1)</f>
        <v>44743</v>
      </c>
      <c r="N3357" s="47" t="str">
        <f>IF(B3357="",N3356,B3357)</f>
        <v>Mayfair Trust Inc</v>
      </c>
    </row>
    <row r="3358" spans="1:14" ht="15.75" x14ac:dyDescent="0.5">
      <c r="A3358" s="7"/>
      <c r="B3358" s="26"/>
      <c r="C3358" s="26"/>
      <c r="D3358" s="14">
        <v>929.84</v>
      </c>
      <c r="E3358" s="13" t="s">
        <v>2874</v>
      </c>
      <c r="F3358" s="27">
        <v>44740</v>
      </c>
      <c r="G3358" s="27">
        <v>44594</v>
      </c>
      <c r="H3358" s="14">
        <v>251483.92</v>
      </c>
      <c r="I3358" s="15">
        <v>2</v>
      </c>
      <c r="J3358" s="13" t="s">
        <v>340</v>
      </c>
      <c r="K3358" s="36">
        <f>D3358*VLOOKUP(L3358,Assumptions!$B$5:$C$11,2,FALSE)</f>
        <v>929.84</v>
      </c>
      <c r="L3358" s="39" t="s">
        <v>4883</v>
      </c>
      <c r="M3358" s="46">
        <f>DATE(YEAR(F3358),MONTH(F3358),1)</f>
        <v>44713</v>
      </c>
      <c r="N3358" s="47" t="str">
        <f>IF(B3358="",N3357,B3358)</f>
        <v>Mayfair Trust Inc</v>
      </c>
    </row>
    <row r="3359" spans="1:14" ht="15.75" x14ac:dyDescent="0.5">
      <c r="A3359" s="7"/>
      <c r="B3359" s="26"/>
      <c r="C3359" s="26"/>
      <c r="D3359" s="14">
        <v>10607.98</v>
      </c>
      <c r="E3359" s="13" t="s">
        <v>2875</v>
      </c>
      <c r="F3359" s="27">
        <v>44839</v>
      </c>
      <c r="G3359" s="27">
        <v>44700</v>
      </c>
      <c r="H3359" s="14">
        <v>319159.95</v>
      </c>
      <c r="I3359" s="15">
        <v>2</v>
      </c>
      <c r="J3359" s="13" t="s">
        <v>300</v>
      </c>
      <c r="K3359" s="36">
        <f>D3359*VLOOKUP(L3359,Assumptions!$B$5:$C$11,2,FALSE)</f>
        <v>10607.98</v>
      </c>
      <c r="L3359" s="39" t="s">
        <v>4883</v>
      </c>
      <c r="M3359" s="46">
        <f>DATE(YEAR(F3359),MONTH(F3359),1)</f>
        <v>44835</v>
      </c>
      <c r="N3359" s="47" t="str">
        <f>IF(B3359="",N3358,B3359)</f>
        <v>Mayfair Trust Inc</v>
      </c>
    </row>
    <row r="3360" spans="1:14" ht="15.75" x14ac:dyDescent="0.5">
      <c r="A3360" s="7"/>
      <c r="B3360" s="26"/>
      <c r="C3360" s="26"/>
      <c r="D3360" s="14">
        <v>9784.7099999999991</v>
      </c>
      <c r="E3360" s="13" t="s">
        <v>2876</v>
      </c>
      <c r="F3360" s="27">
        <v>44839</v>
      </c>
      <c r="G3360" s="27">
        <v>44700</v>
      </c>
      <c r="H3360" s="14">
        <v>383787.38</v>
      </c>
      <c r="I3360" s="15">
        <v>1</v>
      </c>
      <c r="J3360" s="13" t="s">
        <v>310</v>
      </c>
      <c r="K3360" s="36">
        <f>D3360*VLOOKUP(L3360,Assumptions!$B$5:$C$11,2,FALSE)</f>
        <v>9784.7099999999991</v>
      </c>
      <c r="L3360" s="39" t="s">
        <v>4883</v>
      </c>
      <c r="M3360" s="46">
        <f>DATE(YEAR(F3360),MONTH(F3360),1)</f>
        <v>44835</v>
      </c>
      <c r="N3360" s="47" t="str">
        <f>IF(B3360="",N3359,B3360)</f>
        <v>Mayfair Trust Inc</v>
      </c>
    </row>
    <row r="3361" spans="1:14" ht="15.75" x14ac:dyDescent="0.5">
      <c r="A3361" s="7"/>
      <c r="B3361" s="26"/>
      <c r="C3361" s="26"/>
      <c r="D3361" s="14">
        <v>8264.51</v>
      </c>
      <c r="E3361" s="13" t="s">
        <v>2877</v>
      </c>
      <c r="F3361" s="27">
        <v>44839</v>
      </c>
      <c r="G3361" s="27">
        <v>44700</v>
      </c>
      <c r="H3361" s="14">
        <v>330089.21000000002</v>
      </c>
      <c r="I3361" s="15">
        <v>1</v>
      </c>
      <c r="J3361" s="13" t="s">
        <v>311</v>
      </c>
      <c r="K3361" s="36">
        <f>D3361*VLOOKUP(L3361,Assumptions!$B$5:$C$11,2,FALSE)</f>
        <v>8264.51</v>
      </c>
      <c r="L3361" s="39" t="s">
        <v>4883</v>
      </c>
      <c r="M3361" s="46">
        <f>DATE(YEAR(F3361),MONTH(F3361),1)</f>
        <v>44835</v>
      </c>
      <c r="N3361" s="47" t="str">
        <f>IF(B3361="",N3360,B3361)</f>
        <v>Mayfair Trust Inc</v>
      </c>
    </row>
    <row r="3362" spans="1:14" ht="15.75" x14ac:dyDescent="0.5">
      <c r="A3362" s="7"/>
      <c r="B3362" s="26"/>
      <c r="C3362" s="26"/>
      <c r="D3362" s="14">
        <v>7101.14</v>
      </c>
      <c r="E3362" s="13" t="s">
        <v>2878</v>
      </c>
      <c r="F3362" s="27">
        <v>44839</v>
      </c>
      <c r="G3362" s="27">
        <v>44700</v>
      </c>
      <c r="H3362" s="14">
        <v>240611.35</v>
      </c>
      <c r="I3362" s="15">
        <v>1</v>
      </c>
      <c r="J3362" s="13" t="s">
        <v>318</v>
      </c>
      <c r="K3362" s="36">
        <f>D3362*VLOOKUP(L3362,Assumptions!$B$5:$C$11,2,FALSE)</f>
        <v>7101.14</v>
      </c>
      <c r="L3362" s="39" t="s">
        <v>4883</v>
      </c>
      <c r="M3362" s="46">
        <f>DATE(YEAR(F3362),MONTH(F3362),1)</f>
        <v>44835</v>
      </c>
      <c r="N3362" s="47" t="str">
        <f>IF(B3362="",N3361,B3362)</f>
        <v>Mayfair Trust Inc</v>
      </c>
    </row>
    <row r="3363" spans="1:14" ht="15.75" x14ac:dyDescent="0.5">
      <c r="A3363" s="7"/>
      <c r="B3363" s="26"/>
      <c r="C3363" s="26"/>
      <c r="D3363" s="14">
        <v>7138.67</v>
      </c>
      <c r="E3363" s="13" t="s">
        <v>2879</v>
      </c>
      <c r="F3363" s="27">
        <v>44970</v>
      </c>
      <c r="G3363" s="27">
        <v>44747</v>
      </c>
      <c r="H3363" s="14">
        <v>281258.68</v>
      </c>
      <c r="I3363" s="15">
        <v>2</v>
      </c>
      <c r="J3363" s="13" t="s">
        <v>300</v>
      </c>
      <c r="K3363" s="36">
        <f>D3363*VLOOKUP(L3363,Assumptions!$B$5:$C$11,2,FALSE)</f>
        <v>7138.67</v>
      </c>
      <c r="L3363" s="39" t="s">
        <v>4883</v>
      </c>
      <c r="M3363" s="46">
        <f>DATE(YEAR(F3363),MONTH(F3363),1)</f>
        <v>44958</v>
      </c>
      <c r="N3363" s="47" t="str">
        <f>IF(B3363="",N3362,B3363)</f>
        <v>Mayfair Trust Inc</v>
      </c>
    </row>
    <row r="3364" spans="1:14" ht="15.75" x14ac:dyDescent="0.5">
      <c r="A3364" s="7"/>
      <c r="B3364" s="26"/>
      <c r="C3364" s="26"/>
      <c r="D3364" s="14">
        <v>7183.76</v>
      </c>
      <c r="E3364" s="13" t="s">
        <v>2880</v>
      </c>
      <c r="F3364" s="27">
        <v>44819</v>
      </c>
      <c r="G3364" s="27">
        <v>44753</v>
      </c>
      <c r="H3364" s="14">
        <v>267204.03000000003</v>
      </c>
      <c r="I3364" s="15">
        <v>2.5</v>
      </c>
      <c r="J3364" s="13" t="s">
        <v>300</v>
      </c>
      <c r="K3364" s="36">
        <f>D3364*VLOOKUP(L3364,Assumptions!$B$5:$C$11,2,FALSE)</f>
        <v>7183.76</v>
      </c>
      <c r="L3364" s="39" t="s">
        <v>4883</v>
      </c>
      <c r="M3364" s="46">
        <f>DATE(YEAR(F3364),MONTH(F3364),1)</f>
        <v>44805</v>
      </c>
      <c r="N3364" s="47" t="str">
        <f>IF(B3364="",N3363,B3364)</f>
        <v>Mayfair Trust Inc</v>
      </c>
    </row>
    <row r="3365" spans="1:14" ht="15.75" x14ac:dyDescent="0.5">
      <c r="A3365" s="7"/>
      <c r="B3365" s="26"/>
      <c r="C3365" s="26"/>
      <c r="D3365" s="14">
        <v>1111.44</v>
      </c>
      <c r="E3365" s="13" t="s">
        <v>2881</v>
      </c>
      <c r="F3365" s="27">
        <v>44879</v>
      </c>
      <c r="G3365" s="27">
        <v>44872</v>
      </c>
      <c r="H3365" s="14">
        <v>370337.14</v>
      </c>
      <c r="I3365" s="15">
        <v>3</v>
      </c>
      <c r="J3365" s="13" t="s">
        <v>340</v>
      </c>
      <c r="K3365" s="36">
        <f>D3365*VLOOKUP(L3365,Assumptions!$B$5:$C$11,2,FALSE)</f>
        <v>1111.44</v>
      </c>
      <c r="L3365" s="39" t="s">
        <v>4883</v>
      </c>
      <c r="M3365" s="46">
        <f>DATE(YEAR(F3365),MONTH(F3365),1)</f>
        <v>44866</v>
      </c>
      <c r="N3365" s="47" t="str">
        <f>IF(B3365="",N3364,B3365)</f>
        <v>Mayfair Trust Inc</v>
      </c>
    </row>
    <row r="3366" spans="1:14" ht="15.75" x14ac:dyDescent="0.5">
      <c r="A3366" s="7"/>
      <c r="B3366" s="26"/>
      <c r="C3366" s="26"/>
      <c r="D3366" s="14">
        <v>644.13</v>
      </c>
      <c r="E3366" s="13" t="s">
        <v>2882</v>
      </c>
      <c r="F3366" s="27">
        <v>44823</v>
      </c>
      <c r="G3366" s="27">
        <v>44785</v>
      </c>
      <c r="H3366" s="14">
        <v>362980.99</v>
      </c>
      <c r="I3366" s="15">
        <v>2</v>
      </c>
      <c r="J3366" s="13" t="s">
        <v>340</v>
      </c>
      <c r="K3366" s="36">
        <f>D3366*VLOOKUP(L3366,Assumptions!$B$5:$C$11,2,FALSE)</f>
        <v>644.13</v>
      </c>
      <c r="L3366" s="39" t="s">
        <v>4883</v>
      </c>
      <c r="M3366" s="46">
        <f>DATE(YEAR(F3366),MONTH(F3366),1)</f>
        <v>44805</v>
      </c>
      <c r="N3366" s="47" t="str">
        <f>IF(B3366="",N3365,B3366)</f>
        <v>Mayfair Trust Inc</v>
      </c>
    </row>
    <row r="3367" spans="1:14" ht="15.75" x14ac:dyDescent="0.5">
      <c r="A3367" s="7"/>
      <c r="B3367" s="26"/>
      <c r="C3367" s="26"/>
      <c r="D3367" s="14">
        <v>4179.55</v>
      </c>
      <c r="E3367" s="13" t="s">
        <v>2883</v>
      </c>
      <c r="F3367" s="27">
        <v>44956</v>
      </c>
      <c r="G3367" s="27">
        <v>44785</v>
      </c>
      <c r="H3367" s="14">
        <v>262625.40999999997</v>
      </c>
      <c r="I3367" s="15">
        <v>1</v>
      </c>
      <c r="J3367" s="13" t="s">
        <v>300</v>
      </c>
      <c r="K3367" s="36">
        <f>D3367*VLOOKUP(L3367,Assumptions!$B$5:$C$11,2,FALSE)</f>
        <v>4179.55</v>
      </c>
      <c r="L3367" s="39" t="s">
        <v>4883</v>
      </c>
      <c r="M3367" s="46">
        <f>DATE(YEAR(F3367),MONTH(F3367),1)</f>
        <v>44927</v>
      </c>
      <c r="N3367" s="47" t="str">
        <f>IF(B3367="",N3366,B3367)</f>
        <v>Mayfair Trust Inc</v>
      </c>
    </row>
    <row r="3368" spans="1:14" ht="15.75" x14ac:dyDescent="0.5">
      <c r="A3368" s="7"/>
      <c r="B3368" s="26"/>
      <c r="C3368" s="26"/>
      <c r="D3368" s="14">
        <v>4256.32</v>
      </c>
      <c r="E3368" s="13" t="s">
        <v>2875</v>
      </c>
      <c r="F3368" s="27">
        <v>44852</v>
      </c>
      <c r="G3368" s="27">
        <v>44810</v>
      </c>
      <c r="H3368" s="14">
        <v>267491.96999999997</v>
      </c>
      <c r="I3368" s="15">
        <v>1</v>
      </c>
      <c r="J3368" s="13" t="s">
        <v>300</v>
      </c>
      <c r="K3368" s="36">
        <f>D3368*VLOOKUP(L3368,Assumptions!$B$5:$C$11,2,FALSE)</f>
        <v>4256.32</v>
      </c>
      <c r="L3368" s="39" t="s">
        <v>4883</v>
      </c>
      <c r="M3368" s="46">
        <f>DATE(YEAR(F3368),MONTH(F3368),1)</f>
        <v>44835</v>
      </c>
      <c r="N3368" s="47" t="str">
        <f>IF(B3368="",N3367,B3368)</f>
        <v>Mayfair Trust Inc</v>
      </c>
    </row>
    <row r="3369" spans="1:14" ht="15.75" x14ac:dyDescent="0.5">
      <c r="A3369" s="7"/>
      <c r="B3369" s="26"/>
      <c r="C3369" s="26"/>
      <c r="D3369" s="14">
        <v>4291.8900000000003</v>
      </c>
      <c r="E3369" s="13" t="s">
        <v>2884</v>
      </c>
      <c r="F3369" s="27">
        <v>44880</v>
      </c>
      <c r="G3369" s="27">
        <v>44810</v>
      </c>
      <c r="H3369" s="14">
        <v>365642.21</v>
      </c>
      <c r="I3369" s="15">
        <v>1</v>
      </c>
      <c r="J3369" s="13" t="s">
        <v>300</v>
      </c>
      <c r="K3369" s="36">
        <f>D3369*VLOOKUP(L3369,Assumptions!$B$5:$C$11,2,FALSE)</f>
        <v>4291.8900000000003</v>
      </c>
      <c r="L3369" s="39" t="s">
        <v>4883</v>
      </c>
      <c r="M3369" s="46">
        <f>DATE(YEAR(F3369),MONTH(F3369),1)</f>
        <v>44866</v>
      </c>
      <c r="N3369" s="47" t="str">
        <f>IF(B3369="",N3368,B3369)</f>
        <v>Mayfair Trust Inc</v>
      </c>
    </row>
    <row r="3370" spans="1:14" ht="15.75" x14ac:dyDescent="0.5">
      <c r="A3370" s="7"/>
      <c r="B3370" s="26"/>
      <c r="C3370" s="26"/>
      <c r="D3370" s="14">
        <v>3674.12</v>
      </c>
      <c r="E3370" s="13" t="s">
        <v>2885</v>
      </c>
      <c r="F3370" s="27">
        <v>44902</v>
      </c>
      <c r="G3370" s="27">
        <v>44810</v>
      </c>
      <c r="H3370" s="14">
        <v>352144.25</v>
      </c>
      <c r="I3370" s="15">
        <v>1</v>
      </c>
      <c r="J3370" s="13" t="s">
        <v>300</v>
      </c>
      <c r="K3370" s="36">
        <f>D3370*VLOOKUP(L3370,Assumptions!$B$5:$C$11,2,FALSE)</f>
        <v>3674.12</v>
      </c>
      <c r="L3370" s="39" t="s">
        <v>4883</v>
      </c>
      <c r="M3370" s="46">
        <f>DATE(YEAR(F3370),MONTH(F3370),1)</f>
        <v>44896</v>
      </c>
      <c r="N3370" s="47" t="str">
        <f>IF(B3370="",N3369,B3370)</f>
        <v>Mayfair Trust Inc</v>
      </c>
    </row>
    <row r="3371" spans="1:14" ht="15.75" x14ac:dyDescent="0.5">
      <c r="A3371" s="7"/>
      <c r="B3371" s="26"/>
      <c r="C3371" s="26"/>
      <c r="D3371" s="14">
        <v>7200.76</v>
      </c>
      <c r="E3371" s="13" t="s">
        <v>2884</v>
      </c>
      <c r="F3371" s="27">
        <v>44873</v>
      </c>
      <c r="G3371" s="27">
        <v>44818</v>
      </c>
      <c r="H3371" s="14">
        <v>263999.83</v>
      </c>
      <c r="I3371" s="15">
        <v>2</v>
      </c>
      <c r="J3371" s="13" t="s">
        <v>300</v>
      </c>
      <c r="K3371" s="36">
        <f>D3371*VLOOKUP(L3371,Assumptions!$B$5:$C$11,2,FALSE)</f>
        <v>7200.76</v>
      </c>
      <c r="L3371" s="39" t="s">
        <v>4883</v>
      </c>
      <c r="M3371" s="46">
        <f>DATE(YEAR(F3371),MONTH(F3371),1)</f>
        <v>44866</v>
      </c>
      <c r="N3371" s="47" t="str">
        <f>IF(B3371="",N3370,B3371)</f>
        <v>Mayfair Trust Inc</v>
      </c>
    </row>
    <row r="3372" spans="1:14" ht="15.75" x14ac:dyDescent="0.5">
      <c r="A3372" s="7"/>
      <c r="B3372" s="26"/>
      <c r="C3372" s="26"/>
      <c r="D3372" s="14">
        <v>9362.7800000000007</v>
      </c>
      <c r="E3372" s="13" t="s">
        <v>2886</v>
      </c>
      <c r="F3372" s="27">
        <v>44873</v>
      </c>
      <c r="G3372" s="27">
        <v>44818</v>
      </c>
      <c r="H3372" s="14">
        <v>336188.04</v>
      </c>
      <c r="I3372" s="15">
        <v>1</v>
      </c>
      <c r="J3372" s="13" t="s">
        <v>310</v>
      </c>
      <c r="K3372" s="36">
        <f>D3372*VLOOKUP(L3372,Assumptions!$B$5:$C$11,2,FALSE)</f>
        <v>9362.7800000000007</v>
      </c>
      <c r="L3372" s="39" t="s">
        <v>4883</v>
      </c>
      <c r="M3372" s="46">
        <f>DATE(YEAR(F3372),MONTH(F3372),1)</f>
        <v>44866</v>
      </c>
      <c r="N3372" s="47" t="str">
        <f>IF(B3372="",N3371,B3372)</f>
        <v>Mayfair Trust Inc</v>
      </c>
    </row>
    <row r="3373" spans="1:14" ht="15.75" x14ac:dyDescent="0.5">
      <c r="A3373" s="7"/>
      <c r="B3373" s="26"/>
      <c r="C3373" s="26"/>
      <c r="D3373" s="14">
        <v>6571.36</v>
      </c>
      <c r="E3373" s="13" t="s">
        <v>2887</v>
      </c>
      <c r="F3373" s="27">
        <v>44873</v>
      </c>
      <c r="G3373" s="27">
        <v>44818</v>
      </c>
      <c r="H3373" s="14">
        <v>387226.42</v>
      </c>
      <c r="I3373" s="15">
        <v>1</v>
      </c>
      <c r="J3373" s="13" t="s">
        <v>311</v>
      </c>
      <c r="K3373" s="36">
        <f>D3373*VLOOKUP(L3373,Assumptions!$B$5:$C$11,2,FALSE)</f>
        <v>6571.36</v>
      </c>
      <c r="L3373" s="39" t="s">
        <v>4883</v>
      </c>
      <c r="M3373" s="46">
        <f>DATE(YEAR(F3373),MONTH(F3373),1)</f>
        <v>44866</v>
      </c>
      <c r="N3373" s="47" t="str">
        <f>IF(B3373="",N3372,B3373)</f>
        <v>Mayfair Trust Inc</v>
      </c>
    </row>
    <row r="3374" spans="1:14" ht="15.75" x14ac:dyDescent="0.5">
      <c r="A3374" s="7"/>
      <c r="B3374" s="26"/>
      <c r="C3374" s="26"/>
      <c r="D3374" s="14">
        <v>9474.15</v>
      </c>
      <c r="E3374" s="13" t="s">
        <v>2888</v>
      </c>
      <c r="F3374" s="27">
        <v>44873</v>
      </c>
      <c r="G3374" s="27">
        <v>44818</v>
      </c>
      <c r="H3374" s="14">
        <v>280022.88</v>
      </c>
      <c r="I3374" s="15">
        <v>1</v>
      </c>
      <c r="J3374" s="13" t="s">
        <v>318</v>
      </c>
      <c r="K3374" s="36">
        <f>D3374*VLOOKUP(L3374,Assumptions!$B$5:$C$11,2,FALSE)</f>
        <v>9474.15</v>
      </c>
      <c r="L3374" s="39" t="s">
        <v>4883</v>
      </c>
      <c r="M3374" s="46">
        <f>DATE(YEAR(F3374),MONTH(F3374),1)</f>
        <v>44866</v>
      </c>
      <c r="N3374" s="47" t="str">
        <f>IF(B3374="",N3373,B3374)</f>
        <v>Mayfair Trust Inc</v>
      </c>
    </row>
    <row r="3375" spans="1:14" ht="15.75" x14ac:dyDescent="0.5">
      <c r="A3375" s="7"/>
      <c r="B3375" s="26"/>
      <c r="C3375" s="26"/>
      <c r="D3375" s="14">
        <v>10298.530000000001</v>
      </c>
      <c r="E3375" s="13" t="s">
        <v>2889</v>
      </c>
      <c r="F3375" s="27">
        <v>44873</v>
      </c>
      <c r="G3375" s="27">
        <v>44818</v>
      </c>
      <c r="H3375" s="14">
        <v>232974.28</v>
      </c>
      <c r="I3375" s="15">
        <v>1</v>
      </c>
      <c r="J3375" s="13" t="s">
        <v>309</v>
      </c>
      <c r="K3375" s="36">
        <f>D3375*VLOOKUP(L3375,Assumptions!$B$5:$C$11,2,FALSE)</f>
        <v>10298.530000000001</v>
      </c>
      <c r="L3375" s="39" t="s">
        <v>4883</v>
      </c>
      <c r="M3375" s="46">
        <f>DATE(YEAR(F3375),MONTH(F3375),1)</f>
        <v>44866</v>
      </c>
      <c r="N3375" s="47" t="str">
        <f>IF(B3375="",N3374,B3375)</f>
        <v>Mayfair Trust Inc</v>
      </c>
    </row>
    <row r="3376" spans="1:14" ht="15.75" x14ac:dyDescent="0.5">
      <c r="A3376" s="7"/>
      <c r="B3376" s="26"/>
      <c r="C3376" s="26"/>
      <c r="D3376" s="14">
        <v>808.2</v>
      </c>
      <c r="E3376" s="13" t="s">
        <v>2881</v>
      </c>
      <c r="F3376" s="27">
        <v>44894</v>
      </c>
      <c r="G3376" s="27">
        <v>44880</v>
      </c>
      <c r="H3376" s="14">
        <v>317868.7</v>
      </c>
      <c r="I3376" s="15">
        <v>2</v>
      </c>
      <c r="J3376" s="13" t="s">
        <v>340</v>
      </c>
      <c r="K3376" s="36">
        <f>D3376*VLOOKUP(L3376,Assumptions!$B$5:$C$11,2,FALSE)</f>
        <v>808.2</v>
      </c>
      <c r="L3376" s="39" t="s">
        <v>4883</v>
      </c>
      <c r="M3376" s="46">
        <f>DATE(YEAR(F3376),MONTH(F3376),1)</f>
        <v>44866</v>
      </c>
      <c r="N3376" s="47" t="str">
        <f>IF(B3376="",N3375,B3376)</f>
        <v>Mayfair Trust Inc</v>
      </c>
    </row>
    <row r="3377" spans="1:14" ht="15.75" x14ac:dyDescent="0.5">
      <c r="A3377" s="7"/>
      <c r="B3377" s="26"/>
      <c r="C3377" s="26"/>
      <c r="D3377" s="14">
        <v>110957.91</v>
      </c>
      <c r="E3377" s="13" t="s">
        <v>2890</v>
      </c>
      <c r="F3377" s="27">
        <v>45137</v>
      </c>
      <c r="G3377" s="27">
        <v>44895</v>
      </c>
      <c r="H3377" s="14">
        <v>248397.57</v>
      </c>
      <c r="I3377" s="15">
        <v>18</v>
      </c>
      <c r="J3377" s="13" t="s">
        <v>300</v>
      </c>
      <c r="K3377" s="36">
        <f>D3377*VLOOKUP(L3377,Assumptions!$B$5:$C$11,2,FALSE)</f>
        <v>110957.91</v>
      </c>
      <c r="L3377" s="39" t="s">
        <v>4883</v>
      </c>
      <c r="M3377" s="46">
        <f>DATE(YEAR(F3377),MONTH(F3377),1)</f>
        <v>45108</v>
      </c>
      <c r="N3377" s="47" t="str">
        <f>IF(B3377="",N3376,B3377)</f>
        <v>Mayfair Trust Inc</v>
      </c>
    </row>
    <row r="3378" spans="1:14" ht="15.75" x14ac:dyDescent="0.5">
      <c r="A3378" s="7"/>
      <c r="B3378" s="26"/>
      <c r="C3378" s="26"/>
      <c r="D3378" s="14">
        <v>103403.47</v>
      </c>
      <c r="E3378" s="13" t="s">
        <v>2891</v>
      </c>
      <c r="F3378" s="27">
        <v>45137</v>
      </c>
      <c r="G3378" s="27">
        <v>44895</v>
      </c>
      <c r="H3378" s="14">
        <v>279974.88</v>
      </c>
      <c r="I3378" s="15">
        <v>18</v>
      </c>
      <c r="J3378" s="13" t="s">
        <v>330</v>
      </c>
      <c r="K3378" s="36">
        <f>D3378*VLOOKUP(L3378,Assumptions!$B$5:$C$11,2,FALSE)</f>
        <v>103403.47</v>
      </c>
      <c r="L3378" s="39" t="s">
        <v>4883</v>
      </c>
      <c r="M3378" s="46">
        <f>DATE(YEAR(F3378),MONTH(F3378),1)</f>
        <v>45108</v>
      </c>
      <c r="N3378" s="47" t="str">
        <f>IF(B3378="",N3377,B3378)</f>
        <v>Mayfair Trust Inc</v>
      </c>
    </row>
    <row r="3379" spans="1:14" ht="15.75" x14ac:dyDescent="0.5">
      <c r="A3379" s="7"/>
      <c r="B3379" s="26"/>
      <c r="C3379" s="26"/>
      <c r="D3379" s="14">
        <v>108347.64</v>
      </c>
      <c r="E3379" s="13" t="s">
        <v>2892</v>
      </c>
      <c r="F3379" s="27">
        <v>45137</v>
      </c>
      <c r="G3379" s="27">
        <v>44895</v>
      </c>
      <c r="H3379" s="14">
        <v>295724.59000000003</v>
      </c>
      <c r="I3379" s="15">
        <v>67</v>
      </c>
      <c r="J3379" s="13" t="s">
        <v>305</v>
      </c>
      <c r="K3379" s="36">
        <f>D3379*VLOOKUP(L3379,Assumptions!$B$5:$C$11,2,FALSE)</f>
        <v>108347.64</v>
      </c>
      <c r="L3379" s="39" t="s">
        <v>4883</v>
      </c>
      <c r="M3379" s="46">
        <f>DATE(YEAR(F3379),MONTH(F3379),1)</f>
        <v>45108</v>
      </c>
      <c r="N3379" s="47" t="str">
        <f>IF(B3379="",N3378,B3379)</f>
        <v>Mayfair Trust Inc</v>
      </c>
    </row>
    <row r="3380" spans="1:14" ht="15.75" x14ac:dyDescent="0.5">
      <c r="A3380" s="7"/>
      <c r="B3380" s="26"/>
      <c r="C3380" s="26"/>
      <c r="D3380" s="14">
        <v>77898.8</v>
      </c>
      <c r="E3380" s="13" t="s">
        <v>2893</v>
      </c>
      <c r="F3380" s="27">
        <v>45137</v>
      </c>
      <c r="G3380" s="27">
        <v>44895</v>
      </c>
      <c r="H3380" s="14">
        <v>263748.57</v>
      </c>
      <c r="I3380" s="15">
        <v>1</v>
      </c>
      <c r="J3380" s="13" t="s">
        <v>304</v>
      </c>
      <c r="K3380" s="36">
        <f>D3380*VLOOKUP(L3380,Assumptions!$B$5:$C$11,2,FALSE)</f>
        <v>77898.8</v>
      </c>
      <c r="L3380" s="39" t="s">
        <v>4883</v>
      </c>
      <c r="M3380" s="46">
        <f>DATE(YEAR(F3380),MONTH(F3380),1)</f>
        <v>45108</v>
      </c>
      <c r="N3380" s="47" t="str">
        <f>IF(B3380="",N3379,B3380)</f>
        <v>Mayfair Trust Inc</v>
      </c>
    </row>
    <row r="3381" spans="1:14" ht="15.75" x14ac:dyDescent="0.5">
      <c r="A3381" s="7"/>
      <c r="B3381" s="26"/>
      <c r="C3381" s="26"/>
      <c r="D3381" s="14">
        <v>118846.04</v>
      </c>
      <c r="E3381" s="13" t="s">
        <v>2894</v>
      </c>
      <c r="F3381" s="27">
        <v>45137</v>
      </c>
      <c r="G3381" s="27">
        <v>44895</v>
      </c>
      <c r="H3381" s="14">
        <v>386457.83</v>
      </c>
      <c r="I3381" s="15">
        <v>70</v>
      </c>
      <c r="J3381" s="13" t="s">
        <v>331</v>
      </c>
      <c r="K3381" s="36">
        <f>D3381*VLOOKUP(L3381,Assumptions!$B$5:$C$11,2,FALSE)</f>
        <v>118846.04</v>
      </c>
      <c r="L3381" s="39" t="s">
        <v>4883</v>
      </c>
      <c r="M3381" s="46">
        <f>DATE(YEAR(F3381),MONTH(F3381),1)</f>
        <v>45108</v>
      </c>
      <c r="N3381" s="47" t="str">
        <f>IF(B3381="",N3380,B3381)</f>
        <v>Mayfair Trust Inc</v>
      </c>
    </row>
    <row r="3382" spans="1:14" ht="15.75" x14ac:dyDescent="0.5">
      <c r="A3382" s="7"/>
      <c r="B3382" s="26"/>
      <c r="C3382" s="26"/>
      <c r="D3382" s="14">
        <v>95978.02</v>
      </c>
      <c r="E3382" s="13" t="s">
        <v>2895</v>
      </c>
      <c r="F3382" s="27">
        <v>45137</v>
      </c>
      <c r="G3382" s="27">
        <v>44895</v>
      </c>
      <c r="H3382" s="14">
        <v>274769.46000000002</v>
      </c>
      <c r="I3382" s="15">
        <v>73</v>
      </c>
      <c r="J3382" s="13" t="s">
        <v>319</v>
      </c>
      <c r="K3382" s="36">
        <f>D3382*VLOOKUP(L3382,Assumptions!$B$5:$C$11,2,FALSE)</f>
        <v>95978.02</v>
      </c>
      <c r="L3382" s="39" t="s">
        <v>4883</v>
      </c>
      <c r="M3382" s="46">
        <f>DATE(YEAR(F3382),MONTH(F3382),1)</f>
        <v>45108</v>
      </c>
      <c r="N3382" s="47" t="str">
        <f>IF(B3382="",N3381,B3382)</f>
        <v>Mayfair Trust Inc</v>
      </c>
    </row>
    <row r="3383" spans="1:14" ht="15.75" x14ac:dyDescent="0.5">
      <c r="A3383" s="7"/>
      <c r="B3383" s="26"/>
      <c r="C3383" s="26"/>
      <c r="D3383" s="14">
        <v>76345.490000000005</v>
      </c>
      <c r="E3383" s="13" t="s">
        <v>2896</v>
      </c>
      <c r="F3383" s="27">
        <v>45137</v>
      </c>
      <c r="G3383" s="27">
        <v>44895</v>
      </c>
      <c r="H3383" s="14">
        <v>301916.86</v>
      </c>
      <c r="I3383" s="15">
        <v>73</v>
      </c>
      <c r="J3383" s="13" t="s">
        <v>320</v>
      </c>
      <c r="K3383" s="36">
        <f>D3383*VLOOKUP(L3383,Assumptions!$B$5:$C$11,2,FALSE)</f>
        <v>76345.490000000005</v>
      </c>
      <c r="L3383" s="39" t="s">
        <v>4883</v>
      </c>
      <c r="M3383" s="46">
        <f>DATE(YEAR(F3383),MONTH(F3383),1)</f>
        <v>45108</v>
      </c>
      <c r="N3383" s="47" t="str">
        <f>IF(B3383="",N3382,B3383)</f>
        <v>Mayfair Trust Inc</v>
      </c>
    </row>
    <row r="3384" spans="1:14" ht="15.75" x14ac:dyDescent="0.5">
      <c r="A3384" s="7"/>
      <c r="B3384" s="26"/>
      <c r="C3384" s="26"/>
      <c r="D3384" s="14">
        <v>86636.54</v>
      </c>
      <c r="E3384" s="13" t="s">
        <v>2897</v>
      </c>
      <c r="F3384" s="27">
        <v>45137</v>
      </c>
      <c r="G3384" s="27">
        <v>44895</v>
      </c>
      <c r="H3384" s="14">
        <v>327838.71999999997</v>
      </c>
      <c r="I3384" s="15">
        <v>73</v>
      </c>
      <c r="J3384" s="13" t="s">
        <v>321</v>
      </c>
      <c r="K3384" s="36">
        <f>D3384*VLOOKUP(L3384,Assumptions!$B$5:$C$11,2,FALSE)</f>
        <v>86636.54</v>
      </c>
      <c r="L3384" s="39" t="s">
        <v>4883</v>
      </c>
      <c r="M3384" s="46">
        <f>DATE(YEAR(F3384),MONTH(F3384),1)</f>
        <v>45108</v>
      </c>
      <c r="N3384" s="47" t="str">
        <f>IF(B3384="",N3383,B3384)</f>
        <v>Mayfair Trust Inc</v>
      </c>
    </row>
    <row r="3385" spans="1:14" ht="15.75" x14ac:dyDescent="0.5">
      <c r="A3385" s="7"/>
      <c r="B3385" s="26"/>
      <c r="C3385" s="26"/>
      <c r="D3385" s="14">
        <v>121135.16</v>
      </c>
      <c r="E3385" s="13" t="s">
        <v>2898</v>
      </c>
      <c r="F3385" s="27">
        <v>45137</v>
      </c>
      <c r="G3385" s="27">
        <v>44895</v>
      </c>
      <c r="H3385" s="14">
        <v>233095.26</v>
      </c>
      <c r="I3385" s="15">
        <v>73</v>
      </c>
      <c r="J3385" s="13" t="s">
        <v>301</v>
      </c>
      <c r="K3385" s="36">
        <f>D3385*VLOOKUP(L3385,Assumptions!$B$5:$C$11,2,FALSE)</f>
        <v>121135.16</v>
      </c>
      <c r="L3385" s="39" t="s">
        <v>4883</v>
      </c>
      <c r="M3385" s="46">
        <f>DATE(YEAR(F3385),MONTH(F3385),1)</f>
        <v>45108</v>
      </c>
      <c r="N3385" s="47" t="str">
        <f>IF(B3385="",N3384,B3385)</f>
        <v>Mayfair Trust Inc</v>
      </c>
    </row>
    <row r="3386" spans="1:14" ht="15.75" x14ac:dyDescent="0.5">
      <c r="A3386" s="7"/>
      <c r="B3386" s="26"/>
      <c r="C3386" s="26"/>
      <c r="D3386" s="14">
        <v>3646.59</v>
      </c>
      <c r="E3386" s="13" t="s">
        <v>2899</v>
      </c>
      <c r="F3386" s="27">
        <v>45012</v>
      </c>
      <c r="G3386" s="27">
        <v>44939</v>
      </c>
      <c r="H3386" s="14">
        <v>328188.24</v>
      </c>
      <c r="I3386" s="15">
        <v>1</v>
      </c>
      <c r="J3386" s="13" t="s">
        <v>327</v>
      </c>
      <c r="K3386" s="36">
        <f>D3386*VLOOKUP(L3386,Assumptions!$B$5:$C$11,2,FALSE)</f>
        <v>3646.59</v>
      </c>
      <c r="L3386" s="39" t="s">
        <v>4883</v>
      </c>
      <c r="M3386" s="46">
        <f>DATE(YEAR(F3386),MONTH(F3386),1)</f>
        <v>44986</v>
      </c>
      <c r="N3386" s="47" t="str">
        <f>IF(B3386="",N3385,B3386)</f>
        <v>Mayfair Trust Inc</v>
      </c>
    </row>
    <row r="3387" spans="1:14" ht="15.75" x14ac:dyDescent="0.5">
      <c r="A3387" s="7"/>
      <c r="B3387" s="26"/>
      <c r="C3387" s="26"/>
      <c r="D3387" s="14">
        <v>4085.28</v>
      </c>
      <c r="E3387" s="13" t="s">
        <v>2900</v>
      </c>
      <c r="F3387" s="27">
        <v>45092</v>
      </c>
      <c r="G3387" s="27">
        <v>44972</v>
      </c>
      <c r="H3387" s="14">
        <v>265278.95</v>
      </c>
      <c r="I3387" s="15">
        <v>1</v>
      </c>
      <c r="J3387" s="13" t="s">
        <v>300</v>
      </c>
      <c r="K3387" s="36">
        <f>D3387*VLOOKUP(L3387,Assumptions!$B$5:$C$11,2,FALSE)</f>
        <v>4085.28</v>
      </c>
      <c r="L3387" s="39" t="s">
        <v>4883</v>
      </c>
      <c r="M3387" s="46">
        <f>DATE(YEAR(F3387),MONTH(F3387),1)</f>
        <v>45078</v>
      </c>
      <c r="N3387" s="47" t="str">
        <f>IF(B3387="",N3386,B3387)</f>
        <v>Mayfair Trust Inc</v>
      </c>
    </row>
    <row r="3388" spans="1:14" ht="15.75" x14ac:dyDescent="0.5">
      <c r="A3388" s="7"/>
      <c r="B3388" s="26"/>
      <c r="C3388" s="26"/>
      <c r="D3388" s="14">
        <v>3976.83</v>
      </c>
      <c r="E3388" s="13" t="s">
        <v>2901</v>
      </c>
      <c r="F3388" s="27">
        <v>45042</v>
      </c>
      <c r="G3388" s="27">
        <v>44972</v>
      </c>
      <c r="H3388" s="14">
        <v>324674.27</v>
      </c>
      <c r="I3388" s="15">
        <v>1</v>
      </c>
      <c r="J3388" s="13" t="s">
        <v>300</v>
      </c>
      <c r="K3388" s="36">
        <f>D3388*VLOOKUP(L3388,Assumptions!$B$5:$C$11,2,FALSE)</f>
        <v>3976.83</v>
      </c>
      <c r="L3388" s="39" t="s">
        <v>4883</v>
      </c>
      <c r="M3388" s="46">
        <f>DATE(YEAR(F3388),MONTH(F3388),1)</f>
        <v>45017</v>
      </c>
      <c r="N3388" s="47" t="str">
        <f>IF(B3388="",N3387,B3388)</f>
        <v>Mayfair Trust Inc</v>
      </c>
    </row>
    <row r="3389" spans="1:14" ht="15.75" x14ac:dyDescent="0.5">
      <c r="A3389" s="7"/>
      <c r="B3389" s="26"/>
      <c r="C3389" s="26"/>
      <c r="D3389" s="14">
        <v>3946.19</v>
      </c>
      <c r="E3389" s="13" t="s">
        <v>2902</v>
      </c>
      <c r="F3389" s="27">
        <v>45062</v>
      </c>
      <c r="G3389" s="27">
        <v>44972</v>
      </c>
      <c r="H3389" s="14">
        <v>351338.7</v>
      </c>
      <c r="I3389" s="15">
        <v>1</v>
      </c>
      <c r="J3389" s="13" t="s">
        <v>300</v>
      </c>
      <c r="K3389" s="36">
        <f>D3389*VLOOKUP(L3389,Assumptions!$B$5:$C$11,2,FALSE)</f>
        <v>3946.19</v>
      </c>
      <c r="L3389" s="39" t="s">
        <v>4883</v>
      </c>
      <c r="M3389" s="46">
        <f>DATE(YEAR(F3389),MONTH(F3389),1)</f>
        <v>45047</v>
      </c>
      <c r="N3389" s="47" t="str">
        <f>IF(B3389="",N3388,B3389)</f>
        <v>Mayfair Trust Inc</v>
      </c>
    </row>
    <row r="3390" spans="1:14" ht="15.75" x14ac:dyDescent="0.5">
      <c r="A3390" s="7"/>
      <c r="B3390" s="26"/>
      <c r="C3390" s="26"/>
      <c r="D3390" s="14">
        <v>14710.57</v>
      </c>
      <c r="E3390" s="13" t="s">
        <v>2900</v>
      </c>
      <c r="F3390" s="27">
        <v>45103</v>
      </c>
      <c r="G3390" s="27">
        <v>44978</v>
      </c>
      <c r="H3390" s="14">
        <v>368623.8</v>
      </c>
      <c r="I3390" s="15">
        <v>5</v>
      </c>
      <c r="J3390" s="13" t="s">
        <v>300</v>
      </c>
      <c r="K3390" s="36">
        <f>D3390*VLOOKUP(L3390,Assumptions!$B$5:$C$11,2,FALSE)</f>
        <v>14710.57</v>
      </c>
      <c r="L3390" s="39" t="s">
        <v>4883</v>
      </c>
      <c r="M3390" s="46">
        <f>DATE(YEAR(F3390),MONTH(F3390),1)</f>
        <v>45078</v>
      </c>
      <c r="N3390" s="47" t="str">
        <f>IF(B3390="",N3389,B3390)</f>
        <v>Mayfair Trust Inc</v>
      </c>
    </row>
    <row r="3391" spans="1:14" ht="15.75" x14ac:dyDescent="0.5">
      <c r="A3391" s="7"/>
      <c r="B3391" s="26"/>
      <c r="C3391" s="26"/>
      <c r="D3391" s="14">
        <v>14582.13</v>
      </c>
      <c r="E3391" s="13" t="s">
        <v>2903</v>
      </c>
      <c r="F3391" s="27">
        <v>45166</v>
      </c>
      <c r="G3391" s="27">
        <v>44978</v>
      </c>
      <c r="H3391" s="14">
        <v>306478.65000000002</v>
      </c>
      <c r="I3391" s="15">
        <v>4</v>
      </c>
      <c r="J3391" s="13" t="s">
        <v>300</v>
      </c>
      <c r="K3391" s="36">
        <f>D3391*VLOOKUP(L3391,Assumptions!$B$5:$C$11,2,FALSE)</f>
        <v>14582.13</v>
      </c>
      <c r="L3391" s="39" t="s">
        <v>4883</v>
      </c>
      <c r="M3391" s="46">
        <f>DATE(YEAR(F3391),MONTH(F3391),1)</f>
        <v>45139</v>
      </c>
      <c r="N3391" s="47" t="str">
        <f>IF(B3391="",N3390,B3391)</f>
        <v>Mayfair Trust Inc</v>
      </c>
    </row>
    <row r="3392" spans="1:14" ht="15.75" x14ac:dyDescent="0.5">
      <c r="A3392" s="7"/>
      <c r="B3392" s="26"/>
      <c r="C3392" s="26"/>
      <c r="D3392" s="14">
        <v>18712</v>
      </c>
      <c r="E3392" s="13" t="s">
        <v>2904</v>
      </c>
      <c r="F3392" s="27">
        <v>45166</v>
      </c>
      <c r="G3392" s="27">
        <v>44978</v>
      </c>
      <c r="H3392" s="14">
        <v>285946.03000000003</v>
      </c>
      <c r="I3392" s="15">
        <v>4</v>
      </c>
      <c r="J3392" s="13" t="s">
        <v>301</v>
      </c>
      <c r="K3392" s="36">
        <f>D3392*VLOOKUP(L3392,Assumptions!$B$5:$C$11,2,FALSE)</f>
        <v>18712</v>
      </c>
      <c r="L3392" s="39" t="s">
        <v>4883</v>
      </c>
      <c r="M3392" s="46">
        <f>DATE(YEAR(F3392),MONTH(F3392),1)</f>
        <v>45139</v>
      </c>
      <c r="N3392" s="47" t="str">
        <f>IF(B3392="",N3391,B3392)</f>
        <v>Mayfair Trust Inc</v>
      </c>
    </row>
    <row r="3393" spans="1:14" ht="15.75" x14ac:dyDescent="0.5">
      <c r="A3393" s="7"/>
      <c r="B3393" s="26"/>
      <c r="C3393" s="26"/>
      <c r="D3393" s="14">
        <v>7487.05</v>
      </c>
      <c r="E3393" s="13" t="s">
        <v>2901</v>
      </c>
      <c r="F3393" s="27">
        <v>45041</v>
      </c>
      <c r="G3393" s="27">
        <v>44988</v>
      </c>
      <c r="H3393" s="14">
        <v>291289.48</v>
      </c>
      <c r="I3393" s="15">
        <v>2</v>
      </c>
      <c r="J3393" s="13" t="s">
        <v>300</v>
      </c>
      <c r="K3393" s="36">
        <f>D3393*VLOOKUP(L3393,Assumptions!$B$5:$C$11,2,FALSE)</f>
        <v>7487.05</v>
      </c>
      <c r="L3393" s="39" t="s">
        <v>4883</v>
      </c>
      <c r="M3393" s="46">
        <f>DATE(YEAR(F3393),MONTH(F3393),1)</f>
        <v>45017</v>
      </c>
      <c r="N3393" s="47" t="str">
        <f>IF(B3393="",N3392,B3393)</f>
        <v>Mayfair Trust Inc</v>
      </c>
    </row>
    <row r="3394" spans="1:14" ht="15.75" x14ac:dyDescent="0.5">
      <c r="A3394" s="7"/>
      <c r="B3394" s="26"/>
      <c r="C3394" s="26"/>
      <c r="D3394" s="14">
        <v>8402.34</v>
      </c>
      <c r="E3394" s="13" t="s">
        <v>2905</v>
      </c>
      <c r="F3394" s="27">
        <v>45041</v>
      </c>
      <c r="G3394" s="27">
        <v>44988</v>
      </c>
      <c r="H3394" s="14">
        <v>256095.35999999999</v>
      </c>
      <c r="I3394" s="15">
        <v>3</v>
      </c>
      <c r="J3394" s="13" t="s">
        <v>301</v>
      </c>
      <c r="K3394" s="36">
        <f>D3394*VLOOKUP(L3394,Assumptions!$B$5:$C$11,2,FALSE)</f>
        <v>8402.34</v>
      </c>
      <c r="L3394" s="39" t="s">
        <v>4883</v>
      </c>
      <c r="M3394" s="46">
        <f>DATE(YEAR(F3394),MONTH(F3394),1)</f>
        <v>45017</v>
      </c>
      <c r="N3394" s="47" t="str">
        <f>IF(B3394="",N3393,B3394)</f>
        <v>Mayfair Trust Inc</v>
      </c>
    </row>
    <row r="3395" spans="1:14" ht="15.75" x14ac:dyDescent="0.5">
      <c r="A3395" s="7"/>
      <c r="B3395" s="26"/>
      <c r="C3395" s="26"/>
      <c r="D3395" s="14">
        <v>10161.030000000001</v>
      </c>
      <c r="E3395" s="13" t="s">
        <v>2906</v>
      </c>
      <c r="F3395" s="27">
        <v>45306</v>
      </c>
      <c r="G3395" s="27">
        <v>45156</v>
      </c>
      <c r="H3395" s="14">
        <v>233114.14</v>
      </c>
      <c r="I3395" s="15">
        <v>2</v>
      </c>
      <c r="J3395" s="13" t="s">
        <v>300</v>
      </c>
      <c r="K3395" s="36">
        <f>D3395*VLOOKUP(L3395,Assumptions!$B$5:$C$11,2,FALSE)</f>
        <v>10161.030000000001</v>
      </c>
      <c r="L3395" s="39" t="s">
        <v>4883</v>
      </c>
      <c r="M3395" s="46">
        <f>DATE(YEAR(F3395),MONTH(F3395),1)</f>
        <v>45292</v>
      </c>
      <c r="N3395" s="47" t="str">
        <f>IF(B3395="",N3394,B3395)</f>
        <v>Mayfair Trust Inc</v>
      </c>
    </row>
    <row r="3396" spans="1:14" ht="15.75" x14ac:dyDescent="0.5">
      <c r="A3396" s="7"/>
      <c r="B3396" s="26"/>
      <c r="C3396" s="26"/>
      <c r="D3396" s="14">
        <v>6380.84</v>
      </c>
      <c r="E3396" s="13" t="s">
        <v>2907</v>
      </c>
      <c r="F3396" s="27">
        <v>45306</v>
      </c>
      <c r="G3396" s="27">
        <v>45156</v>
      </c>
      <c r="H3396" s="14">
        <v>332507.05</v>
      </c>
      <c r="I3396" s="15">
        <v>1</v>
      </c>
      <c r="J3396" s="13" t="s">
        <v>311</v>
      </c>
      <c r="K3396" s="36">
        <f>D3396*VLOOKUP(L3396,Assumptions!$B$5:$C$11,2,FALSE)</f>
        <v>6380.84</v>
      </c>
      <c r="L3396" s="39" t="s">
        <v>4883</v>
      </c>
      <c r="M3396" s="46">
        <f>DATE(YEAR(F3396),MONTH(F3396),1)</f>
        <v>45292</v>
      </c>
      <c r="N3396" s="47" t="str">
        <f>IF(B3396="",N3395,B3396)</f>
        <v>Mayfair Trust Inc</v>
      </c>
    </row>
    <row r="3397" spans="1:14" ht="15.75" x14ac:dyDescent="0.5">
      <c r="A3397" s="7"/>
      <c r="B3397" s="26"/>
      <c r="C3397" s="26"/>
      <c r="D3397" s="14">
        <v>8555.33</v>
      </c>
      <c r="E3397" s="13" t="s">
        <v>2908</v>
      </c>
      <c r="F3397" s="27">
        <v>45306</v>
      </c>
      <c r="G3397" s="27">
        <v>45156</v>
      </c>
      <c r="H3397" s="14">
        <v>321472.77</v>
      </c>
      <c r="I3397" s="15">
        <v>1</v>
      </c>
      <c r="J3397" s="13" t="s">
        <v>310</v>
      </c>
      <c r="K3397" s="36">
        <f>D3397*VLOOKUP(L3397,Assumptions!$B$5:$C$11,2,FALSE)</f>
        <v>8555.33</v>
      </c>
      <c r="L3397" s="39" t="s">
        <v>4883</v>
      </c>
      <c r="M3397" s="46">
        <f>DATE(YEAR(F3397),MONTH(F3397),1)</f>
        <v>45292</v>
      </c>
      <c r="N3397" s="47" t="str">
        <f>IF(B3397="",N3396,B3397)</f>
        <v>Mayfair Trust Inc</v>
      </c>
    </row>
    <row r="3398" spans="1:14" ht="15.75" x14ac:dyDescent="0.5">
      <c r="A3398" s="7"/>
      <c r="B3398" s="26"/>
      <c r="C3398" s="26"/>
      <c r="D3398" s="14">
        <v>6944.3</v>
      </c>
      <c r="E3398" s="13" t="s">
        <v>2909</v>
      </c>
      <c r="F3398" s="27">
        <v>45306</v>
      </c>
      <c r="G3398" s="27">
        <v>45156</v>
      </c>
      <c r="H3398" s="14">
        <v>265659.71999999997</v>
      </c>
      <c r="I3398" s="15">
        <v>1</v>
      </c>
      <c r="J3398" s="13" t="s">
        <v>309</v>
      </c>
      <c r="K3398" s="36">
        <f>D3398*VLOOKUP(L3398,Assumptions!$B$5:$C$11,2,FALSE)</f>
        <v>6944.3</v>
      </c>
      <c r="L3398" s="39" t="s">
        <v>4883</v>
      </c>
      <c r="M3398" s="46">
        <f>DATE(YEAR(F3398),MONTH(F3398),1)</f>
        <v>45292</v>
      </c>
      <c r="N3398" s="47" t="str">
        <f>IF(B3398="",N3397,B3398)</f>
        <v>Mayfair Trust Inc</v>
      </c>
    </row>
    <row r="3399" spans="1:14" ht="15.75" x14ac:dyDescent="0.5">
      <c r="A3399" s="7"/>
      <c r="B3399" s="26"/>
      <c r="C3399" s="26"/>
      <c r="D3399" s="14">
        <v>8632.67</v>
      </c>
      <c r="E3399" s="13" t="s">
        <v>2910</v>
      </c>
      <c r="F3399" s="27">
        <v>45306</v>
      </c>
      <c r="G3399" s="27">
        <v>45156</v>
      </c>
      <c r="H3399" s="14">
        <v>363408.38</v>
      </c>
      <c r="I3399" s="15">
        <v>1</v>
      </c>
      <c r="J3399" s="13" t="s">
        <v>318</v>
      </c>
      <c r="K3399" s="36">
        <f>D3399*VLOOKUP(L3399,Assumptions!$B$5:$C$11,2,FALSE)</f>
        <v>8632.67</v>
      </c>
      <c r="L3399" s="39" t="s">
        <v>4883</v>
      </c>
      <c r="M3399" s="46">
        <f>DATE(YEAR(F3399),MONTH(F3399),1)</f>
        <v>45292</v>
      </c>
      <c r="N3399" s="47" t="str">
        <f>IF(B3399="",N3398,B3399)</f>
        <v>Mayfair Trust Inc</v>
      </c>
    </row>
    <row r="3400" spans="1:14" ht="15.75" x14ac:dyDescent="0.5">
      <c r="A3400" s="7"/>
      <c r="B3400" s="26"/>
      <c r="C3400" s="26"/>
      <c r="D3400" s="14">
        <v>19735.54</v>
      </c>
      <c r="E3400" s="13" t="s">
        <v>2911</v>
      </c>
      <c r="F3400" s="27">
        <v>45466</v>
      </c>
      <c r="G3400" s="27">
        <v>45226</v>
      </c>
      <c r="H3400" s="14">
        <v>270743.38</v>
      </c>
      <c r="I3400" s="15">
        <v>5</v>
      </c>
      <c r="J3400" s="13" t="s">
        <v>300</v>
      </c>
      <c r="K3400" s="36">
        <f>D3400*VLOOKUP(L3400,Assumptions!$B$5:$C$11,2,FALSE)</f>
        <v>19735.54</v>
      </c>
      <c r="L3400" s="39" t="s">
        <v>4883</v>
      </c>
      <c r="M3400" s="46">
        <f>DATE(YEAR(F3400),MONTH(F3400),1)</f>
        <v>45444</v>
      </c>
      <c r="N3400" s="47" t="str">
        <f>IF(B3400="",N3399,B3400)</f>
        <v>Mayfair Trust Inc</v>
      </c>
    </row>
    <row r="3401" spans="1:14" ht="15.75" x14ac:dyDescent="0.5">
      <c r="A3401" s="7"/>
      <c r="B3401" s="26"/>
      <c r="C3401" s="26"/>
      <c r="D3401" s="14">
        <v>86349.5</v>
      </c>
      <c r="E3401" s="13" t="s">
        <v>2912</v>
      </c>
      <c r="F3401" s="27">
        <v>45496</v>
      </c>
      <c r="G3401" s="27">
        <v>45226</v>
      </c>
      <c r="H3401" s="14">
        <v>274940.65999999997</v>
      </c>
      <c r="I3401" s="15">
        <v>18</v>
      </c>
      <c r="J3401" s="13" t="s">
        <v>300</v>
      </c>
      <c r="K3401" s="36">
        <f>D3401*VLOOKUP(L3401,Assumptions!$B$5:$C$11,2,FALSE)</f>
        <v>86349.5</v>
      </c>
      <c r="L3401" s="39" t="s">
        <v>4883</v>
      </c>
      <c r="M3401" s="46">
        <f>DATE(YEAR(F3401),MONTH(F3401),1)</f>
        <v>45474</v>
      </c>
      <c r="N3401" s="47" t="str">
        <f>IF(B3401="",N3400,B3401)</f>
        <v>Mayfair Trust Inc</v>
      </c>
    </row>
    <row r="3402" spans="1:14" ht="15.75" x14ac:dyDescent="0.5">
      <c r="A3402" s="7"/>
      <c r="B3402" s="26"/>
      <c r="C3402" s="26"/>
      <c r="D3402" s="14">
        <v>116709.01</v>
      </c>
      <c r="E3402" s="13" t="s">
        <v>2913</v>
      </c>
      <c r="F3402" s="27">
        <v>45496</v>
      </c>
      <c r="G3402" s="27">
        <v>45226</v>
      </c>
      <c r="H3402" s="14">
        <v>308677.64</v>
      </c>
      <c r="I3402" s="15">
        <v>18</v>
      </c>
      <c r="J3402" s="13" t="s">
        <v>330</v>
      </c>
      <c r="K3402" s="36">
        <f>D3402*VLOOKUP(L3402,Assumptions!$B$5:$C$11,2,FALSE)</f>
        <v>116709.01</v>
      </c>
      <c r="L3402" s="39" t="s">
        <v>4883</v>
      </c>
      <c r="M3402" s="46">
        <f>DATE(YEAR(F3402),MONTH(F3402),1)</f>
        <v>45474</v>
      </c>
      <c r="N3402" s="47" t="str">
        <f>IF(B3402="",N3401,B3402)</f>
        <v>Mayfair Trust Inc</v>
      </c>
    </row>
    <row r="3403" spans="1:14" ht="15.75" x14ac:dyDescent="0.5">
      <c r="A3403" s="7"/>
      <c r="B3403" s="26"/>
      <c r="C3403" s="26"/>
      <c r="D3403" s="14">
        <v>86453.75</v>
      </c>
      <c r="E3403" s="13" t="s">
        <v>2914</v>
      </c>
      <c r="F3403" s="27">
        <v>45496</v>
      </c>
      <c r="G3403" s="27">
        <v>45226</v>
      </c>
      <c r="H3403" s="14">
        <v>351549.95</v>
      </c>
      <c r="I3403" s="15">
        <v>65</v>
      </c>
      <c r="J3403" s="13" t="s">
        <v>301</v>
      </c>
      <c r="K3403" s="36">
        <f>D3403*VLOOKUP(L3403,Assumptions!$B$5:$C$11,2,FALSE)</f>
        <v>86453.75</v>
      </c>
      <c r="L3403" s="39" t="s">
        <v>4883</v>
      </c>
      <c r="M3403" s="46">
        <f>DATE(YEAR(F3403),MONTH(F3403),1)</f>
        <v>45474</v>
      </c>
      <c r="N3403" s="47" t="str">
        <f>IF(B3403="",N3402,B3403)</f>
        <v>Mayfair Trust Inc</v>
      </c>
    </row>
    <row r="3404" spans="1:14" ht="15.75" x14ac:dyDescent="0.5">
      <c r="A3404" s="7"/>
      <c r="B3404" s="26"/>
      <c r="C3404" s="26"/>
      <c r="D3404" s="14">
        <v>118235.58</v>
      </c>
      <c r="E3404" s="13" t="s">
        <v>2915</v>
      </c>
      <c r="F3404" s="27">
        <v>45496</v>
      </c>
      <c r="G3404" s="27">
        <v>45226</v>
      </c>
      <c r="H3404" s="14">
        <v>387259.03</v>
      </c>
      <c r="I3404" s="15">
        <v>65</v>
      </c>
      <c r="J3404" s="13" t="s">
        <v>328</v>
      </c>
      <c r="K3404" s="36">
        <f>D3404*VLOOKUP(L3404,Assumptions!$B$5:$C$11,2,FALSE)</f>
        <v>118235.58</v>
      </c>
      <c r="L3404" s="39" t="s">
        <v>4883</v>
      </c>
      <c r="M3404" s="46">
        <f>DATE(YEAR(F3404),MONTH(F3404),1)</f>
        <v>45474</v>
      </c>
      <c r="N3404" s="47" t="str">
        <f>IF(B3404="",N3403,B3404)</f>
        <v>Mayfair Trust Inc</v>
      </c>
    </row>
    <row r="3405" spans="1:14" ht="15.75" x14ac:dyDescent="0.5">
      <c r="A3405" s="7"/>
      <c r="B3405" s="26"/>
      <c r="C3405" s="26"/>
      <c r="D3405" s="14">
        <v>115619.16</v>
      </c>
      <c r="E3405" s="13" t="s">
        <v>2916</v>
      </c>
      <c r="F3405" s="27">
        <v>45496</v>
      </c>
      <c r="G3405" s="27">
        <v>45226</v>
      </c>
      <c r="H3405" s="14">
        <v>349659.07</v>
      </c>
      <c r="I3405" s="15">
        <v>65</v>
      </c>
      <c r="J3405" s="13" t="s">
        <v>333</v>
      </c>
      <c r="K3405" s="36">
        <f>D3405*VLOOKUP(L3405,Assumptions!$B$5:$C$11,2,FALSE)</f>
        <v>115619.16</v>
      </c>
      <c r="L3405" s="39" t="s">
        <v>4883</v>
      </c>
      <c r="M3405" s="46">
        <f>DATE(YEAR(F3405),MONTH(F3405),1)</f>
        <v>45474</v>
      </c>
      <c r="N3405" s="47" t="str">
        <f>IF(B3405="",N3404,B3405)</f>
        <v>Mayfair Trust Inc</v>
      </c>
    </row>
    <row r="3406" spans="1:14" ht="15.75" x14ac:dyDescent="0.5">
      <c r="A3406" s="7"/>
      <c r="B3406" s="26"/>
      <c r="C3406" s="26"/>
      <c r="D3406" s="14">
        <v>95884.92</v>
      </c>
      <c r="E3406" s="13" t="s">
        <v>2917</v>
      </c>
      <c r="F3406" s="27">
        <v>45496</v>
      </c>
      <c r="G3406" s="27">
        <v>45226</v>
      </c>
      <c r="H3406" s="14">
        <v>327955.20000000001</v>
      </c>
      <c r="I3406" s="15">
        <v>65</v>
      </c>
      <c r="J3406" s="13" t="s">
        <v>334</v>
      </c>
      <c r="K3406" s="36">
        <f>D3406*VLOOKUP(L3406,Assumptions!$B$5:$C$11,2,FALSE)</f>
        <v>95884.92</v>
      </c>
      <c r="L3406" s="39" t="s">
        <v>4883</v>
      </c>
      <c r="M3406" s="46">
        <f>DATE(YEAR(F3406),MONTH(F3406),1)</f>
        <v>45474</v>
      </c>
      <c r="N3406" s="47" t="str">
        <f>IF(B3406="",N3405,B3406)</f>
        <v>Mayfair Trust Inc</v>
      </c>
    </row>
    <row r="3407" spans="1:14" ht="15.75" x14ac:dyDescent="0.5">
      <c r="A3407" s="7"/>
      <c r="B3407" s="26"/>
      <c r="C3407" s="26"/>
      <c r="D3407" s="14">
        <v>92206.91</v>
      </c>
      <c r="E3407" s="13" t="s">
        <v>2918</v>
      </c>
      <c r="F3407" s="27">
        <v>45496</v>
      </c>
      <c r="G3407" s="27">
        <v>45226</v>
      </c>
      <c r="H3407" s="14">
        <v>369558.01</v>
      </c>
      <c r="I3407" s="15">
        <v>65</v>
      </c>
      <c r="J3407" s="13" t="s">
        <v>335</v>
      </c>
      <c r="K3407" s="36">
        <f>D3407*VLOOKUP(L3407,Assumptions!$B$5:$C$11,2,FALSE)</f>
        <v>92206.91</v>
      </c>
      <c r="L3407" s="39" t="s">
        <v>4883</v>
      </c>
      <c r="M3407" s="46">
        <f>DATE(YEAR(F3407),MONTH(F3407),1)</f>
        <v>45474</v>
      </c>
      <c r="N3407" s="47" t="str">
        <f>IF(B3407="",N3406,B3407)</f>
        <v>Mayfair Trust Inc</v>
      </c>
    </row>
    <row r="3408" spans="1:14" ht="15.75" x14ac:dyDescent="0.5">
      <c r="A3408" s="7"/>
      <c r="B3408" s="26"/>
      <c r="C3408" s="26"/>
      <c r="D3408" s="14">
        <v>72829.37</v>
      </c>
      <c r="E3408" s="13" t="s">
        <v>2919</v>
      </c>
      <c r="F3408" s="27">
        <v>45496</v>
      </c>
      <c r="G3408" s="27">
        <v>45226</v>
      </c>
      <c r="H3408" s="14">
        <v>379851.29</v>
      </c>
      <c r="I3408" s="15">
        <v>65</v>
      </c>
      <c r="J3408" s="13" t="s">
        <v>322</v>
      </c>
      <c r="K3408" s="36">
        <f>D3408*VLOOKUP(L3408,Assumptions!$B$5:$C$11,2,FALSE)</f>
        <v>72829.37</v>
      </c>
      <c r="L3408" s="39" t="s">
        <v>4883</v>
      </c>
      <c r="M3408" s="46">
        <f>DATE(YEAR(F3408),MONTH(F3408),1)</f>
        <v>45474</v>
      </c>
      <c r="N3408" s="47" t="str">
        <f>IF(B3408="",N3407,B3408)</f>
        <v>Mayfair Trust Inc</v>
      </c>
    </row>
    <row r="3409" spans="1:14" ht="15.75" x14ac:dyDescent="0.5">
      <c r="A3409" s="7"/>
      <c r="B3409" s="26"/>
      <c r="C3409" s="26"/>
      <c r="D3409" s="14">
        <v>119305.36</v>
      </c>
      <c r="E3409" s="13" t="s">
        <v>2920</v>
      </c>
      <c r="F3409" s="27">
        <v>45496</v>
      </c>
      <c r="G3409" s="27">
        <v>45226</v>
      </c>
      <c r="H3409" s="14">
        <v>269479.03000000003</v>
      </c>
      <c r="I3409" s="15">
        <v>65</v>
      </c>
      <c r="J3409" s="13" t="s">
        <v>319</v>
      </c>
      <c r="K3409" s="36">
        <f>D3409*VLOOKUP(L3409,Assumptions!$B$5:$C$11,2,FALSE)</f>
        <v>119305.36</v>
      </c>
      <c r="L3409" s="39" t="s">
        <v>4883</v>
      </c>
      <c r="M3409" s="46">
        <f>DATE(YEAR(F3409),MONTH(F3409),1)</f>
        <v>45474</v>
      </c>
      <c r="N3409" s="47" t="str">
        <f>IF(B3409="",N3408,B3409)</f>
        <v>Mayfair Trust Inc</v>
      </c>
    </row>
    <row r="3410" spans="1:14" ht="15.75" x14ac:dyDescent="0.5">
      <c r="A3410" s="7"/>
      <c r="B3410" s="26"/>
      <c r="C3410" s="26"/>
      <c r="D3410" s="14">
        <v>86323.91</v>
      </c>
      <c r="E3410" s="13" t="s">
        <v>2921</v>
      </c>
      <c r="F3410" s="27">
        <v>45496</v>
      </c>
      <c r="G3410" s="27">
        <v>45226</v>
      </c>
      <c r="H3410" s="14">
        <v>318650.46999999997</v>
      </c>
      <c r="I3410" s="15">
        <v>65</v>
      </c>
      <c r="J3410" s="13" t="s">
        <v>320</v>
      </c>
      <c r="K3410" s="36">
        <f>D3410*VLOOKUP(L3410,Assumptions!$B$5:$C$11,2,FALSE)</f>
        <v>86323.91</v>
      </c>
      <c r="L3410" s="39" t="s">
        <v>4883</v>
      </c>
      <c r="M3410" s="46">
        <f>DATE(YEAR(F3410),MONTH(F3410),1)</f>
        <v>45474</v>
      </c>
      <c r="N3410" s="47" t="str">
        <f>IF(B3410="",N3409,B3410)</f>
        <v>Mayfair Trust Inc</v>
      </c>
    </row>
    <row r="3411" spans="1:14" ht="15.75" x14ac:dyDescent="0.5">
      <c r="A3411" s="7"/>
      <c r="B3411" s="26"/>
      <c r="C3411" s="26"/>
      <c r="D3411" s="14">
        <v>115226.97</v>
      </c>
      <c r="E3411" s="13" t="s">
        <v>2922</v>
      </c>
      <c r="F3411" s="27">
        <v>45496</v>
      </c>
      <c r="G3411" s="27">
        <v>45226</v>
      </c>
      <c r="H3411" s="14">
        <v>348079.74</v>
      </c>
      <c r="I3411" s="15">
        <v>65</v>
      </c>
      <c r="J3411" s="13" t="s">
        <v>331</v>
      </c>
      <c r="K3411" s="36">
        <f>D3411*VLOOKUP(L3411,Assumptions!$B$5:$C$11,2,FALSE)</f>
        <v>115226.97</v>
      </c>
      <c r="L3411" s="39" t="s">
        <v>4883</v>
      </c>
      <c r="M3411" s="46">
        <f>DATE(YEAR(F3411),MONTH(F3411),1)</f>
        <v>45474</v>
      </c>
      <c r="N3411" s="47" t="str">
        <f>IF(B3411="",N3410,B3411)</f>
        <v>Mayfair Trust Inc</v>
      </c>
    </row>
    <row r="3412" spans="1:14" ht="15.75" x14ac:dyDescent="0.5">
      <c r="A3412" s="7"/>
      <c r="B3412" s="26"/>
      <c r="C3412" s="26"/>
      <c r="D3412" s="14">
        <v>108745.1</v>
      </c>
      <c r="E3412" s="13" t="s">
        <v>2923</v>
      </c>
      <c r="F3412" s="27">
        <v>45496</v>
      </c>
      <c r="G3412" s="27">
        <v>45226</v>
      </c>
      <c r="H3412" s="14">
        <v>304475.57</v>
      </c>
      <c r="I3412" s="15">
        <v>53</v>
      </c>
      <c r="J3412" s="13" t="s">
        <v>305</v>
      </c>
      <c r="K3412" s="36">
        <f>D3412*VLOOKUP(L3412,Assumptions!$B$5:$C$11,2,FALSE)</f>
        <v>108745.1</v>
      </c>
      <c r="L3412" s="39" t="s">
        <v>4883</v>
      </c>
      <c r="M3412" s="46">
        <f>DATE(YEAR(F3412),MONTH(F3412),1)</f>
        <v>45474</v>
      </c>
      <c r="N3412" s="47" t="str">
        <f>IF(B3412="",N3411,B3412)</f>
        <v>Mayfair Trust Inc</v>
      </c>
    </row>
    <row r="3413" spans="1:14" ht="15.75" x14ac:dyDescent="0.5">
      <c r="A3413" s="7"/>
      <c r="B3413" s="26"/>
      <c r="C3413" s="26"/>
      <c r="D3413" s="14">
        <v>108448.29</v>
      </c>
      <c r="E3413" s="13" t="s">
        <v>2924</v>
      </c>
      <c r="F3413" s="27">
        <v>45496</v>
      </c>
      <c r="G3413" s="27">
        <v>45226</v>
      </c>
      <c r="H3413" s="14">
        <v>352737.56</v>
      </c>
      <c r="I3413" s="15">
        <v>1</v>
      </c>
      <c r="J3413" s="13" t="s">
        <v>304</v>
      </c>
      <c r="K3413" s="36">
        <f>D3413*VLOOKUP(L3413,Assumptions!$B$5:$C$11,2,FALSE)</f>
        <v>108448.29</v>
      </c>
      <c r="L3413" s="39" t="s">
        <v>4883</v>
      </c>
      <c r="M3413" s="46">
        <f>DATE(YEAR(F3413),MONTH(F3413),1)</f>
        <v>45474</v>
      </c>
      <c r="N3413" s="47" t="str">
        <f>IF(B3413="",N3412,B3413)</f>
        <v>Mayfair Trust Inc</v>
      </c>
    </row>
    <row r="3414" spans="1:14" ht="15.75" x14ac:dyDescent="0.5">
      <c r="A3414" s="7"/>
      <c r="B3414" s="26"/>
      <c r="C3414" s="26"/>
      <c r="D3414" s="14">
        <v>115174.57</v>
      </c>
      <c r="E3414" s="13" t="s">
        <v>2925</v>
      </c>
      <c r="F3414" s="27">
        <v>45496</v>
      </c>
      <c r="G3414" s="27">
        <v>45226</v>
      </c>
      <c r="H3414" s="14">
        <v>310770.88</v>
      </c>
      <c r="I3414" s="15">
        <v>65</v>
      </c>
      <c r="J3414" s="13" t="s">
        <v>336</v>
      </c>
      <c r="K3414" s="36">
        <f>D3414*VLOOKUP(L3414,Assumptions!$B$5:$C$11,2,FALSE)</f>
        <v>115174.57</v>
      </c>
      <c r="L3414" s="39" t="s">
        <v>4883</v>
      </c>
      <c r="M3414" s="46">
        <f>DATE(YEAR(F3414),MONTH(F3414),1)</f>
        <v>45474</v>
      </c>
      <c r="N3414" s="47" t="str">
        <f>IF(B3414="",N3413,B3414)</f>
        <v>Mayfair Trust Inc</v>
      </c>
    </row>
    <row r="3415" spans="1:14" ht="15.75" x14ac:dyDescent="0.5">
      <c r="A3415" s="7"/>
      <c r="B3415" s="26"/>
      <c r="C3415" s="26"/>
      <c r="D3415" s="14">
        <v>18742.36</v>
      </c>
      <c r="E3415" s="13" t="s">
        <v>2926</v>
      </c>
      <c r="F3415" s="27">
        <v>45530</v>
      </c>
      <c r="G3415" s="27">
        <v>45226</v>
      </c>
      <c r="H3415" s="14">
        <v>349669.64</v>
      </c>
      <c r="I3415" s="15">
        <v>4</v>
      </c>
      <c r="J3415" s="13" t="s">
        <v>300</v>
      </c>
      <c r="K3415" s="36">
        <f>D3415*VLOOKUP(L3415,Assumptions!$B$5:$C$11,2,FALSE)</f>
        <v>18742.36</v>
      </c>
      <c r="L3415" s="39" t="s">
        <v>4883</v>
      </c>
      <c r="M3415" s="46">
        <f>DATE(YEAR(F3415),MONTH(F3415),1)</f>
        <v>45505</v>
      </c>
      <c r="N3415" s="47" t="str">
        <f>IF(B3415="",N3414,B3415)</f>
        <v>Mayfair Trust Inc</v>
      </c>
    </row>
    <row r="3416" spans="1:14" ht="15.75" x14ac:dyDescent="0.5">
      <c r="A3416" s="7"/>
      <c r="B3416" s="26"/>
      <c r="C3416" s="26"/>
      <c r="D3416" s="14">
        <v>12360.69</v>
      </c>
      <c r="E3416" s="13" t="s">
        <v>2927</v>
      </c>
      <c r="F3416" s="27">
        <v>45530</v>
      </c>
      <c r="G3416" s="27">
        <v>45226</v>
      </c>
      <c r="H3416" s="14">
        <v>246747.26</v>
      </c>
      <c r="I3416" s="15">
        <v>7</v>
      </c>
      <c r="J3416" s="13" t="s">
        <v>301</v>
      </c>
      <c r="K3416" s="36">
        <f>D3416*VLOOKUP(L3416,Assumptions!$B$5:$C$11,2,FALSE)</f>
        <v>12360.69</v>
      </c>
      <c r="L3416" s="39" t="s">
        <v>4883</v>
      </c>
      <c r="M3416" s="46">
        <f>DATE(YEAR(F3416),MONTH(F3416),1)</f>
        <v>45505</v>
      </c>
      <c r="N3416" s="47" t="str">
        <f>IF(B3416="",N3415,B3416)</f>
        <v>Mayfair Trust Inc</v>
      </c>
    </row>
    <row r="3417" spans="1:14" ht="15.75" x14ac:dyDescent="0.5">
      <c r="A3417" s="7"/>
      <c r="B3417" s="26"/>
      <c r="C3417" s="26"/>
      <c r="D3417" s="14">
        <v>4009.86</v>
      </c>
      <c r="E3417" s="13" t="s">
        <v>2928</v>
      </c>
      <c r="F3417" s="27">
        <v>45376</v>
      </c>
      <c r="G3417" s="27">
        <v>45226</v>
      </c>
      <c r="H3417" s="14">
        <v>323205.96000000002</v>
      </c>
      <c r="I3417" s="15">
        <v>1</v>
      </c>
      <c r="J3417" s="13" t="s">
        <v>300</v>
      </c>
      <c r="K3417" s="36">
        <f>D3417*VLOOKUP(L3417,Assumptions!$B$5:$C$11,2,FALSE)</f>
        <v>4009.86</v>
      </c>
      <c r="L3417" s="39" t="s">
        <v>4883</v>
      </c>
      <c r="M3417" s="46">
        <f>DATE(YEAR(F3417),MONTH(F3417),1)</f>
        <v>45352</v>
      </c>
      <c r="N3417" s="47" t="str">
        <f>IF(B3417="",N3416,B3417)</f>
        <v>Mayfair Trust Inc</v>
      </c>
    </row>
    <row r="3418" spans="1:14" ht="15.75" x14ac:dyDescent="0.5">
      <c r="A3418" s="7"/>
      <c r="B3418" s="26"/>
      <c r="C3418" s="26"/>
      <c r="D3418" s="14">
        <v>2146.44</v>
      </c>
      <c r="E3418" s="13" t="s">
        <v>2929</v>
      </c>
      <c r="F3418" s="27">
        <v>45686</v>
      </c>
      <c r="G3418" s="27">
        <v>45351</v>
      </c>
      <c r="H3418" s="14">
        <v>309626.77</v>
      </c>
      <c r="I3418" s="15">
        <v>1</v>
      </c>
      <c r="J3418" s="13" t="s">
        <v>307</v>
      </c>
      <c r="K3418" s="36">
        <f>D3418*VLOOKUP(L3418,Assumptions!$B$5:$C$11,2,FALSE)</f>
        <v>2146.44</v>
      </c>
      <c r="L3418" s="39" t="s">
        <v>4883</v>
      </c>
      <c r="M3418" s="46">
        <f>DATE(YEAR(F3418),MONTH(F3418),1)</f>
        <v>45658</v>
      </c>
      <c r="N3418" s="47" t="str">
        <f>IF(B3418="",N3417,B3418)</f>
        <v>Mayfair Trust Inc</v>
      </c>
    </row>
    <row r="3419" spans="1:14" ht="15.75" x14ac:dyDescent="0.5">
      <c r="A3419" s="7"/>
      <c r="B3419" s="26"/>
      <c r="C3419" s="26"/>
      <c r="D3419" s="14">
        <v>7687.29</v>
      </c>
      <c r="E3419" s="13" t="s">
        <v>2930</v>
      </c>
      <c r="F3419" s="27">
        <v>45602</v>
      </c>
      <c r="G3419" s="27">
        <v>45422</v>
      </c>
      <c r="H3419" s="14">
        <v>272284.19</v>
      </c>
      <c r="I3419" s="15">
        <v>2</v>
      </c>
      <c r="J3419" s="13" t="s">
        <v>300</v>
      </c>
      <c r="K3419" s="36">
        <f>D3419*VLOOKUP(L3419,Assumptions!$B$5:$C$11,2,FALSE)</f>
        <v>7687.29</v>
      </c>
      <c r="L3419" s="39" t="s">
        <v>4883</v>
      </c>
      <c r="M3419" s="46">
        <f>DATE(YEAR(F3419),MONTH(F3419),1)</f>
        <v>45597</v>
      </c>
      <c r="N3419" s="47" t="str">
        <f>IF(B3419="",N3418,B3419)</f>
        <v>Mayfair Trust Inc</v>
      </c>
    </row>
    <row r="3420" spans="1:14" ht="15.75" x14ac:dyDescent="0.5">
      <c r="A3420" s="7"/>
      <c r="B3420" s="26"/>
      <c r="C3420" s="26"/>
      <c r="D3420" s="14">
        <v>9893.43</v>
      </c>
      <c r="E3420" s="13" t="s">
        <v>2931</v>
      </c>
      <c r="F3420" s="27">
        <v>45602</v>
      </c>
      <c r="G3420" s="27">
        <v>45422</v>
      </c>
      <c r="H3420" s="14">
        <v>300390.26</v>
      </c>
      <c r="I3420" s="15">
        <v>1</v>
      </c>
      <c r="J3420" s="13" t="s">
        <v>311</v>
      </c>
      <c r="K3420" s="36">
        <f>D3420*VLOOKUP(L3420,Assumptions!$B$5:$C$11,2,FALSE)</f>
        <v>9893.43</v>
      </c>
      <c r="L3420" s="39" t="s">
        <v>4883</v>
      </c>
      <c r="M3420" s="46">
        <f>DATE(YEAR(F3420),MONTH(F3420),1)</f>
        <v>45597</v>
      </c>
      <c r="N3420" s="47" t="str">
        <f>IF(B3420="",N3419,B3420)</f>
        <v>Mayfair Trust Inc</v>
      </c>
    </row>
    <row r="3421" spans="1:14" ht="15.75" x14ac:dyDescent="0.5">
      <c r="A3421" s="7"/>
      <c r="B3421" s="26"/>
      <c r="C3421" s="26"/>
      <c r="D3421" s="14">
        <v>6692.61</v>
      </c>
      <c r="E3421" s="13" t="s">
        <v>2932</v>
      </c>
      <c r="F3421" s="27">
        <v>45602</v>
      </c>
      <c r="G3421" s="27">
        <v>45422</v>
      </c>
      <c r="H3421" s="14">
        <v>288941.56</v>
      </c>
      <c r="I3421" s="15">
        <v>1</v>
      </c>
      <c r="J3421" s="13" t="s">
        <v>310</v>
      </c>
      <c r="K3421" s="36">
        <f>D3421*VLOOKUP(L3421,Assumptions!$B$5:$C$11,2,FALSE)</f>
        <v>6692.61</v>
      </c>
      <c r="L3421" s="39" t="s">
        <v>4883</v>
      </c>
      <c r="M3421" s="46">
        <f>DATE(YEAR(F3421),MONTH(F3421),1)</f>
        <v>45597</v>
      </c>
      <c r="N3421" s="47" t="str">
        <f>IF(B3421="",N3420,B3421)</f>
        <v>Mayfair Trust Inc</v>
      </c>
    </row>
    <row r="3422" spans="1:14" ht="15.75" x14ac:dyDescent="0.5">
      <c r="A3422" s="7"/>
      <c r="B3422" s="26"/>
      <c r="C3422" s="26"/>
      <c r="D3422" s="14">
        <v>9986.5300000000007</v>
      </c>
      <c r="E3422" s="13" t="s">
        <v>2933</v>
      </c>
      <c r="F3422" s="27">
        <v>45602</v>
      </c>
      <c r="G3422" s="27">
        <v>45422</v>
      </c>
      <c r="H3422" s="14">
        <v>253973.65</v>
      </c>
      <c r="I3422" s="15">
        <v>1</v>
      </c>
      <c r="J3422" s="13" t="s">
        <v>309</v>
      </c>
      <c r="K3422" s="36">
        <f>D3422*VLOOKUP(L3422,Assumptions!$B$5:$C$11,2,FALSE)</f>
        <v>9986.5300000000007</v>
      </c>
      <c r="L3422" s="39" t="s">
        <v>4883</v>
      </c>
      <c r="M3422" s="46">
        <f>DATE(YEAR(F3422),MONTH(F3422),1)</f>
        <v>45597</v>
      </c>
      <c r="N3422" s="47" t="str">
        <f>IF(B3422="",N3421,B3422)</f>
        <v>Mayfair Trust Inc</v>
      </c>
    </row>
    <row r="3423" spans="1:14" ht="15.75" x14ac:dyDescent="0.5">
      <c r="A3423" s="7"/>
      <c r="B3423" s="26"/>
      <c r="C3423" s="26"/>
      <c r="D3423" s="14">
        <v>6657.82</v>
      </c>
      <c r="E3423" s="13" t="s">
        <v>2934</v>
      </c>
      <c r="F3423" s="27">
        <v>45602</v>
      </c>
      <c r="G3423" s="27">
        <v>45422</v>
      </c>
      <c r="H3423" s="14">
        <v>370181.68</v>
      </c>
      <c r="I3423" s="15">
        <v>1</v>
      </c>
      <c r="J3423" s="13" t="s">
        <v>318</v>
      </c>
      <c r="K3423" s="36">
        <f>D3423*VLOOKUP(L3423,Assumptions!$B$5:$C$11,2,FALSE)</f>
        <v>6657.82</v>
      </c>
      <c r="L3423" s="39" t="s">
        <v>4883</v>
      </c>
      <c r="M3423" s="46">
        <f>DATE(YEAR(F3423),MONTH(F3423),1)</f>
        <v>45597</v>
      </c>
      <c r="N3423" s="47" t="str">
        <f>IF(B3423="",N3422,B3423)</f>
        <v>Mayfair Trust Inc</v>
      </c>
    </row>
    <row r="3424" spans="1:14" ht="15.75" x14ac:dyDescent="0.5">
      <c r="A3424" s="7"/>
      <c r="B3424" s="26"/>
      <c r="C3424" s="26"/>
      <c r="D3424" s="14">
        <v>852.15</v>
      </c>
      <c r="E3424" s="13" t="s">
        <v>2935</v>
      </c>
      <c r="F3424" s="27">
        <v>45467</v>
      </c>
      <c r="G3424" s="27">
        <v>45435</v>
      </c>
      <c r="H3424" s="14">
        <v>286901.93</v>
      </c>
      <c r="I3424" s="15">
        <v>2</v>
      </c>
      <c r="J3424" s="13" t="s">
        <v>307</v>
      </c>
      <c r="K3424" s="36">
        <f>D3424*VLOOKUP(L3424,Assumptions!$B$5:$C$11,2,FALSE)</f>
        <v>852.15</v>
      </c>
      <c r="L3424" s="39" t="s">
        <v>4883</v>
      </c>
      <c r="M3424" s="46">
        <f>DATE(YEAR(F3424),MONTH(F3424),1)</f>
        <v>45444</v>
      </c>
      <c r="N3424" s="47" t="str">
        <f>IF(B3424="",N3423,B3424)</f>
        <v>Mayfair Trust Inc</v>
      </c>
    </row>
    <row r="3425" spans="1:14" ht="15.75" x14ac:dyDescent="0.5">
      <c r="A3425" s="7"/>
      <c r="B3425" s="26"/>
      <c r="C3425" s="26"/>
      <c r="D3425" s="14">
        <v>126553.48</v>
      </c>
      <c r="E3425" s="13" t="s">
        <v>2936</v>
      </c>
      <c r="F3425" s="27">
        <v>45865</v>
      </c>
      <c r="G3425" s="27">
        <v>45576</v>
      </c>
      <c r="H3425" s="14">
        <v>279634.51</v>
      </c>
      <c r="I3425" s="15">
        <v>65</v>
      </c>
      <c r="J3425" s="13" t="s">
        <v>333</v>
      </c>
      <c r="K3425" s="36">
        <f>D3425*VLOOKUP(L3425,Assumptions!$B$5:$C$11,2,FALSE)</f>
        <v>126553.48</v>
      </c>
      <c r="L3425" s="39" t="s">
        <v>4883</v>
      </c>
      <c r="M3425" s="46">
        <f>DATE(YEAR(F3425),MONTH(F3425),1)</f>
        <v>45839</v>
      </c>
      <c r="N3425" s="47" t="str">
        <f>IF(B3425="",N3424,B3425)</f>
        <v>Mayfair Trust Inc</v>
      </c>
    </row>
    <row r="3426" spans="1:14" ht="15.75" x14ac:dyDescent="0.5">
      <c r="A3426" s="7"/>
      <c r="B3426" s="26"/>
      <c r="C3426" s="26"/>
      <c r="D3426" s="14">
        <v>115155.27</v>
      </c>
      <c r="E3426" s="13" t="s">
        <v>2937</v>
      </c>
      <c r="F3426" s="27">
        <v>45865</v>
      </c>
      <c r="G3426" s="27">
        <v>45576</v>
      </c>
      <c r="H3426" s="14">
        <v>243244.44</v>
      </c>
      <c r="I3426" s="15">
        <v>65</v>
      </c>
      <c r="J3426" s="13" t="s">
        <v>328</v>
      </c>
      <c r="K3426" s="36">
        <f>D3426*VLOOKUP(L3426,Assumptions!$B$5:$C$11,2,FALSE)</f>
        <v>115155.27</v>
      </c>
      <c r="L3426" s="39" t="s">
        <v>4883</v>
      </c>
      <c r="M3426" s="46">
        <f>DATE(YEAR(F3426),MONTH(F3426),1)</f>
        <v>45839</v>
      </c>
      <c r="N3426" s="47" t="str">
        <f>IF(B3426="",N3425,B3426)</f>
        <v>Mayfair Trust Inc</v>
      </c>
    </row>
    <row r="3427" spans="1:14" ht="15.75" x14ac:dyDescent="0.5">
      <c r="A3427" s="7"/>
      <c r="B3427" s="26"/>
      <c r="C3427" s="26"/>
      <c r="D3427" s="14">
        <v>121552.17</v>
      </c>
      <c r="E3427" s="13" t="s">
        <v>2938</v>
      </c>
      <c r="F3427" s="27">
        <v>45865</v>
      </c>
      <c r="G3427" s="27">
        <v>45576</v>
      </c>
      <c r="H3427" s="14">
        <v>259756.83</v>
      </c>
      <c r="I3427" s="15">
        <v>65</v>
      </c>
      <c r="J3427" s="13" t="s">
        <v>322</v>
      </c>
      <c r="K3427" s="36">
        <f>D3427*VLOOKUP(L3427,Assumptions!$B$5:$C$11,2,FALSE)</f>
        <v>121552.17</v>
      </c>
      <c r="L3427" s="39" t="s">
        <v>4883</v>
      </c>
      <c r="M3427" s="46">
        <f>DATE(YEAR(F3427),MONTH(F3427),1)</f>
        <v>45839</v>
      </c>
      <c r="N3427" s="47" t="str">
        <f>IF(B3427="",N3426,B3427)</f>
        <v>Mayfair Trust Inc</v>
      </c>
    </row>
    <row r="3428" spans="1:14" ht="15.75" x14ac:dyDescent="0.5">
      <c r="A3428" s="7"/>
      <c r="B3428" s="26"/>
      <c r="C3428" s="26"/>
      <c r="D3428" s="14">
        <v>146506.9</v>
      </c>
      <c r="E3428" s="13" t="s">
        <v>2939</v>
      </c>
      <c r="F3428" s="27">
        <v>45865</v>
      </c>
      <c r="G3428" s="27">
        <v>45576</v>
      </c>
      <c r="H3428" s="14">
        <v>333098.75</v>
      </c>
      <c r="I3428" s="15">
        <v>65</v>
      </c>
      <c r="J3428" s="13" t="s">
        <v>335</v>
      </c>
      <c r="K3428" s="36">
        <f>D3428*VLOOKUP(L3428,Assumptions!$B$5:$C$11,2,FALSE)</f>
        <v>146506.9</v>
      </c>
      <c r="L3428" s="39" t="s">
        <v>4883</v>
      </c>
      <c r="M3428" s="46">
        <f>DATE(YEAR(F3428),MONTH(F3428),1)</f>
        <v>45839</v>
      </c>
      <c r="N3428" s="47" t="str">
        <f>IF(B3428="",N3427,B3428)</f>
        <v>Mayfair Trust Inc</v>
      </c>
    </row>
    <row r="3429" spans="1:14" ht="15.75" x14ac:dyDescent="0.5">
      <c r="A3429" s="7"/>
      <c r="B3429" s="26"/>
      <c r="C3429" s="26"/>
      <c r="D3429" s="14">
        <v>147216</v>
      </c>
      <c r="E3429" s="13" t="s">
        <v>2940</v>
      </c>
      <c r="F3429" s="27">
        <v>45865</v>
      </c>
      <c r="G3429" s="27">
        <v>45576</v>
      </c>
      <c r="H3429" s="14">
        <v>318794.92</v>
      </c>
      <c r="I3429" s="15">
        <v>65</v>
      </c>
      <c r="J3429" s="13" t="s">
        <v>336</v>
      </c>
      <c r="K3429" s="36">
        <f>D3429*VLOOKUP(L3429,Assumptions!$B$5:$C$11,2,FALSE)</f>
        <v>147216</v>
      </c>
      <c r="L3429" s="39" t="s">
        <v>4883</v>
      </c>
      <c r="M3429" s="46">
        <f>DATE(YEAR(F3429),MONTH(F3429),1)</f>
        <v>45839</v>
      </c>
      <c r="N3429" s="47" t="str">
        <f>IF(B3429="",N3428,B3429)</f>
        <v>Mayfair Trust Inc</v>
      </c>
    </row>
    <row r="3430" spans="1:14" ht="15.75" x14ac:dyDescent="0.5">
      <c r="A3430" s="7"/>
      <c r="B3430" s="26"/>
      <c r="C3430" s="26"/>
      <c r="D3430" s="14">
        <v>105718.94</v>
      </c>
      <c r="E3430" s="13" t="s">
        <v>2941</v>
      </c>
      <c r="F3430" s="27">
        <v>45865</v>
      </c>
      <c r="G3430" s="27">
        <v>45576</v>
      </c>
      <c r="H3430" s="14">
        <v>273568.46000000002</v>
      </c>
      <c r="I3430" s="15">
        <v>65</v>
      </c>
      <c r="J3430" s="13" t="s">
        <v>334</v>
      </c>
      <c r="K3430" s="36">
        <f>D3430*VLOOKUP(L3430,Assumptions!$B$5:$C$11,2,FALSE)</f>
        <v>105718.94</v>
      </c>
      <c r="L3430" s="39" t="s">
        <v>4883</v>
      </c>
      <c r="M3430" s="46">
        <f>DATE(YEAR(F3430),MONTH(F3430),1)</f>
        <v>45839</v>
      </c>
      <c r="N3430" s="47" t="str">
        <f>IF(B3430="",N3429,B3430)</f>
        <v>Mayfair Trust Inc</v>
      </c>
    </row>
    <row r="3431" spans="1:14" ht="15.75" x14ac:dyDescent="0.5">
      <c r="A3431" s="7"/>
      <c r="B3431" s="26"/>
      <c r="C3431" s="26"/>
      <c r="D3431" s="14">
        <v>148577.16</v>
      </c>
      <c r="E3431" s="13" t="s">
        <v>2942</v>
      </c>
      <c r="F3431" s="27">
        <v>45865</v>
      </c>
      <c r="G3431" s="27">
        <v>45576</v>
      </c>
      <c r="H3431" s="14">
        <v>286732.46000000002</v>
      </c>
      <c r="I3431" s="15">
        <v>65</v>
      </c>
      <c r="J3431" s="13" t="s">
        <v>331</v>
      </c>
      <c r="K3431" s="36">
        <f>D3431*VLOOKUP(L3431,Assumptions!$B$5:$C$11,2,FALSE)</f>
        <v>148577.16</v>
      </c>
      <c r="L3431" s="39" t="s">
        <v>4883</v>
      </c>
      <c r="M3431" s="46">
        <f>DATE(YEAR(F3431),MONTH(F3431),1)</f>
        <v>45839</v>
      </c>
      <c r="N3431" s="47" t="str">
        <f>IF(B3431="",N3430,B3431)</f>
        <v>Mayfair Trust Inc</v>
      </c>
    </row>
    <row r="3432" spans="1:14" ht="15.75" x14ac:dyDescent="0.5">
      <c r="A3432" s="7"/>
      <c r="B3432" s="26"/>
      <c r="C3432" s="26"/>
      <c r="D3432" s="14">
        <v>166827.03</v>
      </c>
      <c r="E3432" s="13" t="s">
        <v>2943</v>
      </c>
      <c r="F3432" s="27">
        <v>45865</v>
      </c>
      <c r="G3432" s="27">
        <v>45576</v>
      </c>
      <c r="H3432" s="14">
        <v>347703.93</v>
      </c>
      <c r="I3432" s="15">
        <v>65</v>
      </c>
      <c r="J3432" s="13" t="s">
        <v>320</v>
      </c>
      <c r="K3432" s="36">
        <f>D3432*VLOOKUP(L3432,Assumptions!$B$5:$C$11,2,FALSE)</f>
        <v>166827.03</v>
      </c>
      <c r="L3432" s="39" t="s">
        <v>4883</v>
      </c>
      <c r="M3432" s="46">
        <f>DATE(YEAR(F3432),MONTH(F3432),1)</f>
        <v>45839</v>
      </c>
      <c r="N3432" s="47" t="str">
        <f>IF(B3432="",N3431,B3432)</f>
        <v>Mayfair Trust Inc</v>
      </c>
    </row>
    <row r="3433" spans="1:14" ht="15.75" x14ac:dyDescent="0.5">
      <c r="A3433" s="7"/>
      <c r="B3433" s="26"/>
      <c r="C3433" s="26"/>
      <c r="D3433" s="14">
        <v>159651.87</v>
      </c>
      <c r="E3433" s="13" t="s">
        <v>2944</v>
      </c>
      <c r="F3433" s="27">
        <v>45865</v>
      </c>
      <c r="G3433" s="27">
        <v>45576</v>
      </c>
      <c r="H3433" s="14">
        <v>327730.82</v>
      </c>
      <c r="I3433" s="15">
        <v>65</v>
      </c>
      <c r="J3433" s="13" t="s">
        <v>319</v>
      </c>
      <c r="K3433" s="36">
        <f>D3433*VLOOKUP(L3433,Assumptions!$B$5:$C$11,2,FALSE)</f>
        <v>159651.87</v>
      </c>
      <c r="L3433" s="39" t="s">
        <v>4883</v>
      </c>
      <c r="M3433" s="46">
        <f>DATE(YEAR(F3433),MONTH(F3433),1)</f>
        <v>45839</v>
      </c>
      <c r="N3433" s="47" t="str">
        <f>IF(B3433="",N3432,B3433)</f>
        <v>Mayfair Trust Inc</v>
      </c>
    </row>
    <row r="3434" spans="1:14" ht="15.75" x14ac:dyDescent="0.5">
      <c r="A3434" s="7"/>
      <c r="B3434" s="26"/>
      <c r="C3434" s="26"/>
      <c r="D3434" s="14">
        <v>156295.41</v>
      </c>
      <c r="E3434" s="13" t="s">
        <v>2945</v>
      </c>
      <c r="F3434" s="27">
        <v>45865</v>
      </c>
      <c r="G3434" s="27">
        <v>45576</v>
      </c>
      <c r="H3434" s="14">
        <v>234817.59</v>
      </c>
      <c r="I3434" s="15">
        <v>65</v>
      </c>
      <c r="J3434" s="13" t="s">
        <v>301</v>
      </c>
      <c r="K3434" s="36">
        <f>D3434*VLOOKUP(L3434,Assumptions!$B$5:$C$11,2,FALSE)</f>
        <v>156295.41</v>
      </c>
      <c r="L3434" s="39" t="s">
        <v>4883</v>
      </c>
      <c r="M3434" s="46">
        <f>DATE(YEAR(F3434),MONTH(F3434),1)</f>
        <v>45839</v>
      </c>
      <c r="N3434" s="47" t="str">
        <f>IF(B3434="",N3433,B3434)</f>
        <v>Mayfair Trust Inc</v>
      </c>
    </row>
    <row r="3435" spans="1:14" ht="15.75" x14ac:dyDescent="0.5">
      <c r="A3435" s="7"/>
      <c r="B3435" s="26"/>
      <c r="C3435" s="26"/>
      <c r="D3435" s="14">
        <v>101206.06</v>
      </c>
      <c r="E3435" s="13" t="s">
        <v>2946</v>
      </c>
      <c r="F3435" s="27">
        <v>45865</v>
      </c>
      <c r="G3435" s="27">
        <v>45576</v>
      </c>
      <c r="H3435" s="14">
        <v>249049.64</v>
      </c>
      <c r="I3435" s="15">
        <v>31</v>
      </c>
      <c r="J3435" s="13" t="s">
        <v>300</v>
      </c>
      <c r="K3435" s="36">
        <f>D3435*VLOOKUP(L3435,Assumptions!$B$5:$C$11,2,FALSE)</f>
        <v>101206.06</v>
      </c>
      <c r="L3435" s="39" t="s">
        <v>4883</v>
      </c>
      <c r="M3435" s="46">
        <f>DATE(YEAR(F3435),MONTH(F3435),1)</f>
        <v>45839</v>
      </c>
      <c r="N3435" s="47" t="str">
        <f>IF(B3435="",N3434,B3435)</f>
        <v>Mayfair Trust Inc</v>
      </c>
    </row>
    <row r="3436" spans="1:14" ht="15.75" x14ac:dyDescent="0.5">
      <c r="A3436" s="7"/>
      <c r="B3436" s="26"/>
      <c r="C3436" s="26"/>
      <c r="D3436" s="14">
        <v>96709.19</v>
      </c>
      <c r="E3436" s="13" t="s">
        <v>2947</v>
      </c>
      <c r="F3436" s="27">
        <v>45865</v>
      </c>
      <c r="G3436" s="27">
        <v>45576</v>
      </c>
      <c r="H3436" s="14">
        <v>366023.46</v>
      </c>
      <c r="I3436" s="15">
        <v>3</v>
      </c>
      <c r="J3436" s="13" t="s">
        <v>330</v>
      </c>
      <c r="K3436" s="36">
        <f>D3436*VLOOKUP(L3436,Assumptions!$B$5:$C$11,2,FALSE)</f>
        <v>96709.19</v>
      </c>
      <c r="L3436" s="39" t="s">
        <v>4883</v>
      </c>
      <c r="M3436" s="46">
        <f>DATE(YEAR(F3436),MONTH(F3436),1)</f>
        <v>45839</v>
      </c>
      <c r="N3436" s="47" t="str">
        <f>IF(B3436="",N3435,B3436)</f>
        <v>Mayfair Trust Inc</v>
      </c>
    </row>
    <row r="3437" spans="1:14" ht="15.75" x14ac:dyDescent="0.5">
      <c r="A3437" s="7"/>
      <c r="B3437" s="26"/>
      <c r="C3437" s="26"/>
      <c r="D3437" s="14">
        <v>3799.13</v>
      </c>
      <c r="E3437" s="13" t="s">
        <v>2948</v>
      </c>
      <c r="F3437" s="27">
        <v>45746</v>
      </c>
      <c r="G3437" s="27">
        <v>45617</v>
      </c>
      <c r="H3437" s="14">
        <v>350966.73</v>
      </c>
      <c r="I3437" s="15">
        <v>1</v>
      </c>
      <c r="J3437" s="13" t="s">
        <v>300</v>
      </c>
      <c r="K3437" s="36">
        <f>D3437*VLOOKUP(L3437,Assumptions!$B$5:$C$11,2,FALSE)</f>
        <v>3799.13</v>
      </c>
      <c r="L3437" s="39" t="s">
        <v>4883</v>
      </c>
      <c r="M3437" s="46">
        <f>DATE(YEAR(F3437),MONTH(F3437),1)</f>
        <v>45717</v>
      </c>
      <c r="N3437" s="47" t="str">
        <f>IF(B3437="",N3436,B3437)</f>
        <v>Mayfair Trust Inc</v>
      </c>
    </row>
    <row r="3438" spans="1:14" ht="15.75" x14ac:dyDescent="0.5">
      <c r="A3438" s="7"/>
      <c r="B3438" s="26"/>
      <c r="C3438" s="26"/>
      <c r="D3438" s="14">
        <v>16993.52</v>
      </c>
      <c r="E3438" s="13" t="s">
        <v>2949</v>
      </c>
      <c r="F3438" s="27">
        <v>45831</v>
      </c>
      <c r="G3438" s="27">
        <v>45617</v>
      </c>
      <c r="H3438" s="14">
        <v>368793.15</v>
      </c>
      <c r="I3438" s="15">
        <v>5</v>
      </c>
      <c r="J3438" s="13" t="s">
        <v>300</v>
      </c>
      <c r="K3438" s="36">
        <f>D3438*VLOOKUP(L3438,Assumptions!$B$5:$C$11,2,FALSE)</f>
        <v>16993.52</v>
      </c>
      <c r="L3438" s="39" t="s">
        <v>4883</v>
      </c>
      <c r="M3438" s="46">
        <f>DATE(YEAR(F3438),MONTH(F3438),1)</f>
        <v>45809</v>
      </c>
      <c r="N3438" s="47" t="str">
        <f>IF(B3438="",N3437,B3438)</f>
        <v>Mayfair Trust Inc</v>
      </c>
    </row>
    <row r="3439" spans="1:14" ht="15.75" x14ac:dyDescent="0.5">
      <c r="A3439" s="7"/>
      <c r="B3439" s="26"/>
      <c r="C3439" s="26"/>
      <c r="D3439" s="14">
        <v>16275.69</v>
      </c>
      <c r="E3439" s="13" t="s">
        <v>2950</v>
      </c>
      <c r="F3439" s="27">
        <v>45894</v>
      </c>
      <c r="G3439" s="27">
        <v>45617</v>
      </c>
      <c r="H3439" s="14">
        <v>336594.94</v>
      </c>
      <c r="I3439" s="15">
        <v>6</v>
      </c>
      <c r="J3439" s="13" t="s">
        <v>301</v>
      </c>
      <c r="K3439" s="36">
        <f>D3439*VLOOKUP(L3439,Assumptions!$B$5:$C$11,2,FALSE)</f>
        <v>16275.69</v>
      </c>
      <c r="L3439" s="39" t="s">
        <v>4883</v>
      </c>
      <c r="M3439" s="46">
        <f>DATE(YEAR(F3439),MONTH(F3439),1)</f>
        <v>45870</v>
      </c>
      <c r="N3439" s="47" t="str">
        <f>IF(B3439="",N3438,B3439)</f>
        <v>Mayfair Trust Inc</v>
      </c>
    </row>
    <row r="3440" spans="1:14" ht="15.75" x14ac:dyDescent="0.5">
      <c r="A3440" s="7"/>
      <c r="B3440" s="26"/>
      <c r="C3440" s="26"/>
      <c r="D3440" s="14">
        <v>14458.82</v>
      </c>
      <c r="E3440" s="13" t="s">
        <v>2951</v>
      </c>
      <c r="F3440" s="27">
        <v>45894</v>
      </c>
      <c r="G3440" s="27">
        <v>45617</v>
      </c>
      <c r="H3440" s="14">
        <v>271555.17</v>
      </c>
      <c r="I3440" s="15">
        <v>4</v>
      </c>
      <c r="J3440" s="13" t="s">
        <v>300</v>
      </c>
      <c r="K3440" s="36">
        <f>D3440*VLOOKUP(L3440,Assumptions!$B$5:$C$11,2,FALSE)</f>
        <v>14458.82</v>
      </c>
      <c r="L3440" s="39" t="s">
        <v>4883</v>
      </c>
      <c r="M3440" s="46">
        <f>DATE(YEAR(F3440),MONTH(F3440),1)</f>
        <v>45870</v>
      </c>
      <c r="N3440" s="47" t="str">
        <f>IF(B3440="",N3439,B3440)</f>
        <v>Mayfair Trust Inc</v>
      </c>
    </row>
    <row r="3441" spans="1:14" ht="15.75" x14ac:dyDescent="0.5">
      <c r="A3441" s="7"/>
      <c r="B3441" s="26"/>
      <c r="C3441" s="26"/>
      <c r="D3441" s="14">
        <v>6705.82</v>
      </c>
      <c r="E3441" s="13" t="s">
        <v>2952</v>
      </c>
      <c r="F3441" s="27">
        <v>45956</v>
      </c>
      <c r="G3441" s="27">
        <v>45617</v>
      </c>
      <c r="H3441" s="14">
        <v>375067.27</v>
      </c>
      <c r="I3441" s="15">
        <v>2</v>
      </c>
      <c r="J3441" s="13" t="s">
        <v>300</v>
      </c>
      <c r="K3441" s="36">
        <f>D3441*VLOOKUP(L3441,Assumptions!$B$5:$C$11,2,FALSE)</f>
        <v>6705.82</v>
      </c>
      <c r="L3441" s="39" t="s">
        <v>4883</v>
      </c>
      <c r="M3441" s="46">
        <f>DATE(YEAR(F3441),MONTH(F3441),1)</f>
        <v>45931</v>
      </c>
      <c r="N3441" s="47" t="str">
        <f>IF(B3441="",N3440,B3441)</f>
        <v>Mayfair Trust Inc</v>
      </c>
    </row>
    <row r="3442" spans="1:14" ht="15.75" x14ac:dyDescent="0.5">
      <c r="A3442" s="7"/>
      <c r="B3442" s="26"/>
      <c r="C3442" s="26"/>
      <c r="D3442" s="14">
        <v>7035.58</v>
      </c>
      <c r="E3442" s="13" t="s">
        <v>2953</v>
      </c>
      <c r="F3442" s="27">
        <v>45795</v>
      </c>
      <c r="G3442" s="27">
        <v>45702</v>
      </c>
      <c r="H3442" s="14">
        <v>303515.24</v>
      </c>
      <c r="I3442" s="15">
        <v>2</v>
      </c>
      <c r="J3442" s="13" t="s">
        <v>300</v>
      </c>
      <c r="K3442" s="36">
        <f>D3442*VLOOKUP(L3442,Assumptions!$B$5:$C$11,2,FALSE)</f>
        <v>7035.58</v>
      </c>
      <c r="L3442" s="39" t="s">
        <v>4883</v>
      </c>
      <c r="M3442" s="46">
        <f>DATE(YEAR(F3442),MONTH(F3442),1)</f>
        <v>45778</v>
      </c>
      <c r="N3442" s="47" t="str">
        <f>IF(B3442="",N3441,B3442)</f>
        <v>Mayfair Trust Inc</v>
      </c>
    </row>
    <row r="3443" spans="1:14" ht="15.75" x14ac:dyDescent="0.5">
      <c r="A3443" s="7"/>
      <c r="B3443" s="26"/>
      <c r="C3443" s="26"/>
      <c r="D3443" s="14">
        <v>6952.41</v>
      </c>
      <c r="E3443" s="13" t="s">
        <v>2954</v>
      </c>
      <c r="F3443" s="27">
        <v>45795</v>
      </c>
      <c r="G3443" s="27">
        <v>45702</v>
      </c>
      <c r="H3443" s="14">
        <v>262395.44</v>
      </c>
      <c r="I3443" s="15">
        <v>1</v>
      </c>
      <c r="J3443" s="13" t="s">
        <v>311</v>
      </c>
      <c r="K3443" s="36">
        <f>D3443*VLOOKUP(L3443,Assumptions!$B$5:$C$11,2,FALSE)</f>
        <v>6952.41</v>
      </c>
      <c r="L3443" s="39" t="s">
        <v>4883</v>
      </c>
      <c r="M3443" s="46">
        <f>DATE(YEAR(F3443),MONTH(F3443),1)</f>
        <v>45778</v>
      </c>
      <c r="N3443" s="47" t="str">
        <f>IF(B3443="",N3442,B3443)</f>
        <v>Mayfair Trust Inc</v>
      </c>
    </row>
    <row r="3444" spans="1:14" ht="15.75" x14ac:dyDescent="0.5">
      <c r="A3444" s="7"/>
      <c r="B3444" s="26"/>
      <c r="C3444" s="26"/>
      <c r="D3444" s="14">
        <v>8641.3700000000008</v>
      </c>
      <c r="E3444" s="13" t="s">
        <v>2955</v>
      </c>
      <c r="F3444" s="27">
        <v>45795</v>
      </c>
      <c r="G3444" s="27">
        <v>45702</v>
      </c>
      <c r="H3444" s="14">
        <v>304341.07</v>
      </c>
      <c r="I3444" s="15">
        <v>1</v>
      </c>
      <c r="J3444" s="13" t="s">
        <v>310</v>
      </c>
      <c r="K3444" s="36">
        <f>D3444*VLOOKUP(L3444,Assumptions!$B$5:$C$11,2,FALSE)</f>
        <v>8641.3700000000008</v>
      </c>
      <c r="L3444" s="39" t="s">
        <v>4883</v>
      </c>
      <c r="M3444" s="46">
        <f>DATE(YEAR(F3444),MONTH(F3444),1)</f>
        <v>45778</v>
      </c>
      <c r="N3444" s="47" t="str">
        <f>IF(B3444="",N3443,B3444)</f>
        <v>Mayfair Trust Inc</v>
      </c>
    </row>
    <row r="3445" spans="1:14" ht="15.75" x14ac:dyDescent="0.5">
      <c r="A3445" s="7"/>
      <c r="B3445" s="26"/>
      <c r="C3445" s="26"/>
      <c r="D3445" s="14">
        <v>9508.2000000000007</v>
      </c>
      <c r="E3445" s="13" t="s">
        <v>2956</v>
      </c>
      <c r="F3445" s="27">
        <v>45795</v>
      </c>
      <c r="G3445" s="27">
        <v>45702</v>
      </c>
      <c r="H3445" s="14">
        <v>253660.3</v>
      </c>
      <c r="I3445" s="15">
        <v>1</v>
      </c>
      <c r="J3445" s="13" t="s">
        <v>309</v>
      </c>
      <c r="K3445" s="36">
        <f>D3445*VLOOKUP(L3445,Assumptions!$B$5:$C$11,2,FALSE)</f>
        <v>9508.2000000000007</v>
      </c>
      <c r="L3445" s="39" t="s">
        <v>4883</v>
      </c>
      <c r="M3445" s="46">
        <f>DATE(YEAR(F3445),MONTH(F3445),1)</f>
        <v>45778</v>
      </c>
      <c r="N3445" s="47" t="str">
        <f>IF(B3445="",N3444,B3445)</f>
        <v>Mayfair Trust Inc</v>
      </c>
    </row>
    <row r="3446" spans="1:14" ht="15.75" x14ac:dyDescent="0.5">
      <c r="A3446" s="7"/>
      <c r="B3446" s="26"/>
      <c r="C3446" s="26"/>
      <c r="D3446" s="14">
        <v>8671.65</v>
      </c>
      <c r="E3446" s="13" t="s">
        <v>2957</v>
      </c>
      <c r="F3446" s="27">
        <v>45795</v>
      </c>
      <c r="G3446" s="27">
        <v>45702</v>
      </c>
      <c r="H3446" s="14">
        <v>240335.86</v>
      </c>
      <c r="I3446" s="15">
        <v>1</v>
      </c>
      <c r="J3446" s="13" t="s">
        <v>318</v>
      </c>
      <c r="K3446" s="36">
        <f>D3446*VLOOKUP(L3446,Assumptions!$B$5:$C$11,2,FALSE)</f>
        <v>8671.65</v>
      </c>
      <c r="L3446" s="39" t="s">
        <v>4883</v>
      </c>
      <c r="M3446" s="46">
        <f>DATE(YEAR(F3446),MONTH(F3446),1)</f>
        <v>45778</v>
      </c>
      <c r="N3446" s="47" t="str">
        <f>IF(B3446="",N3445,B3446)</f>
        <v>Mayfair Trust Inc</v>
      </c>
    </row>
    <row r="3447" spans="1:14" ht="15.75" x14ac:dyDescent="0.5">
      <c r="A3447" s="7"/>
      <c r="B3447" s="26"/>
      <c r="C3447" s="26"/>
      <c r="D3447" s="14">
        <v>2186.2600000000002</v>
      </c>
      <c r="E3447" s="13" t="s">
        <v>2958</v>
      </c>
      <c r="F3447" s="27">
        <v>45784</v>
      </c>
      <c r="G3447" s="27">
        <v>45722</v>
      </c>
      <c r="H3447" s="14">
        <v>338720.15</v>
      </c>
      <c r="I3447" s="15">
        <v>1</v>
      </c>
      <c r="J3447" s="13" t="s">
        <v>307</v>
      </c>
      <c r="K3447" s="36">
        <f>D3447*VLOOKUP(L3447,Assumptions!$B$5:$C$11,2,FALSE)</f>
        <v>2186.2600000000002</v>
      </c>
      <c r="L3447" s="39" t="s">
        <v>4883</v>
      </c>
      <c r="M3447" s="46">
        <f>DATE(YEAR(F3447),MONTH(F3447),1)</f>
        <v>45778</v>
      </c>
      <c r="N3447" s="47" t="str">
        <f>IF(B3447="",N3446,B3447)</f>
        <v>Mayfair Trust Inc</v>
      </c>
    </row>
    <row r="3448" spans="1:14" ht="15.75" x14ac:dyDescent="0.5">
      <c r="A3448" s="7"/>
      <c r="B3448" s="26"/>
      <c r="C3448" s="26"/>
      <c r="D3448" s="14">
        <v>7492.3</v>
      </c>
      <c r="E3448" s="13" t="s">
        <v>2959</v>
      </c>
      <c r="F3448" s="27">
        <v>45978</v>
      </c>
      <c r="G3448" s="27">
        <v>45818</v>
      </c>
      <c r="H3448" s="14">
        <v>350337.81</v>
      </c>
      <c r="I3448" s="15">
        <v>2</v>
      </c>
      <c r="J3448" s="13" t="s">
        <v>300</v>
      </c>
      <c r="K3448" s="36">
        <f>D3448*VLOOKUP(L3448,Assumptions!$B$5:$C$11,2,FALSE)</f>
        <v>7492.3</v>
      </c>
      <c r="L3448" s="39" t="s">
        <v>4883</v>
      </c>
      <c r="M3448" s="46">
        <f>DATE(YEAR(F3448),MONTH(F3448),1)</f>
        <v>45962</v>
      </c>
      <c r="N3448" s="47" t="str">
        <f>IF(B3448="",N3447,B3448)</f>
        <v>Mayfair Trust Inc</v>
      </c>
    </row>
    <row r="3449" spans="1:14" ht="15.75" x14ac:dyDescent="0.5">
      <c r="A3449" s="7"/>
      <c r="B3449" s="26"/>
      <c r="C3449" s="26"/>
      <c r="D3449" s="14">
        <v>9280.74</v>
      </c>
      <c r="E3449" s="13" t="s">
        <v>2960</v>
      </c>
      <c r="F3449" s="27">
        <v>45852</v>
      </c>
      <c r="G3449" s="27">
        <v>45824</v>
      </c>
      <c r="H3449" s="14">
        <v>379893.13</v>
      </c>
      <c r="I3449" s="15">
        <v>1</v>
      </c>
      <c r="J3449" s="13" t="s">
        <v>309</v>
      </c>
      <c r="K3449" s="36">
        <f>D3449*VLOOKUP(L3449,Assumptions!$B$5:$C$11,2,FALSE)</f>
        <v>9280.74</v>
      </c>
      <c r="L3449" s="39" t="s">
        <v>4883</v>
      </c>
      <c r="M3449" s="46">
        <f>DATE(YEAR(F3449),MONTH(F3449),1)</f>
        <v>45839</v>
      </c>
      <c r="N3449" s="47" t="str">
        <f>IF(B3449="",N3448,B3449)</f>
        <v>Mayfair Trust Inc</v>
      </c>
    </row>
    <row r="3450" spans="1:14" ht="15.75" x14ac:dyDescent="0.5">
      <c r="A3450" s="7"/>
      <c r="B3450" s="26"/>
      <c r="C3450" s="26"/>
      <c r="D3450" s="14">
        <v>7464.48</v>
      </c>
      <c r="E3450" s="13" t="s">
        <v>2961</v>
      </c>
      <c r="F3450" s="27">
        <v>45852</v>
      </c>
      <c r="G3450" s="27">
        <v>45824</v>
      </c>
      <c r="H3450" s="14">
        <v>264255.42</v>
      </c>
      <c r="I3450" s="15">
        <v>1</v>
      </c>
      <c r="J3450" s="13" t="s">
        <v>310</v>
      </c>
      <c r="K3450" s="36">
        <f>D3450*VLOOKUP(L3450,Assumptions!$B$5:$C$11,2,FALSE)</f>
        <v>7464.48</v>
      </c>
      <c r="L3450" s="39" t="s">
        <v>4883</v>
      </c>
      <c r="M3450" s="46">
        <f>DATE(YEAR(F3450),MONTH(F3450),1)</f>
        <v>45839</v>
      </c>
      <c r="N3450" s="47" t="str">
        <f>IF(B3450="",N3449,B3450)</f>
        <v>Mayfair Trust Inc</v>
      </c>
    </row>
    <row r="3451" spans="1:14" ht="15.75" x14ac:dyDescent="0.5">
      <c r="A3451" s="7"/>
      <c r="B3451" s="26"/>
      <c r="C3451" s="26"/>
      <c r="D3451" s="14">
        <v>9258.19</v>
      </c>
      <c r="E3451" s="13" t="s">
        <v>2962</v>
      </c>
      <c r="F3451" s="27">
        <v>45852</v>
      </c>
      <c r="G3451" s="27">
        <v>45824</v>
      </c>
      <c r="H3451" s="14">
        <v>380338.83</v>
      </c>
      <c r="I3451" s="15">
        <v>1</v>
      </c>
      <c r="J3451" s="13" t="s">
        <v>318</v>
      </c>
      <c r="K3451" s="36">
        <f>D3451*VLOOKUP(L3451,Assumptions!$B$5:$C$11,2,FALSE)</f>
        <v>9258.19</v>
      </c>
      <c r="L3451" s="39" t="s">
        <v>4883</v>
      </c>
      <c r="M3451" s="46">
        <f>DATE(YEAR(F3451),MONTH(F3451),1)</f>
        <v>45839</v>
      </c>
      <c r="N3451" s="47" t="str">
        <f>IF(B3451="",N3450,B3451)</f>
        <v>Mayfair Trust Inc</v>
      </c>
    </row>
    <row r="3452" spans="1:14" ht="15.75" x14ac:dyDescent="0.5">
      <c r="A3452" s="7"/>
      <c r="B3452" s="26"/>
      <c r="C3452" s="26"/>
      <c r="D3452" s="14">
        <v>9391.08</v>
      </c>
      <c r="E3452" s="13" t="s">
        <v>2946</v>
      </c>
      <c r="F3452" s="27">
        <v>45852</v>
      </c>
      <c r="G3452" s="27">
        <v>45824</v>
      </c>
      <c r="H3452" s="14">
        <v>366321.99</v>
      </c>
      <c r="I3452" s="15">
        <v>2</v>
      </c>
      <c r="J3452" s="13" t="s">
        <v>300</v>
      </c>
      <c r="K3452" s="36">
        <f>D3452*VLOOKUP(L3452,Assumptions!$B$5:$C$11,2,FALSE)</f>
        <v>9391.08</v>
      </c>
      <c r="L3452" s="39" t="s">
        <v>4883</v>
      </c>
      <c r="M3452" s="46">
        <f>DATE(YEAR(F3452),MONTH(F3452),1)</f>
        <v>45839</v>
      </c>
      <c r="N3452" s="47" t="str">
        <f>IF(B3452="",N3451,B3452)</f>
        <v>Mayfair Trust Inc</v>
      </c>
    </row>
    <row r="3453" spans="1:14" ht="15.75" x14ac:dyDescent="0.5">
      <c r="A3453" s="7"/>
      <c r="B3453" s="26"/>
      <c r="C3453" s="26"/>
      <c r="D3453" s="14">
        <v>6764.05</v>
      </c>
      <c r="E3453" s="13" t="s">
        <v>2963</v>
      </c>
      <c r="F3453" s="27">
        <v>45852</v>
      </c>
      <c r="G3453" s="27">
        <v>45824</v>
      </c>
      <c r="H3453" s="14">
        <v>380937.41</v>
      </c>
      <c r="I3453" s="15">
        <v>1</v>
      </c>
      <c r="J3453" s="13" t="s">
        <v>311</v>
      </c>
      <c r="K3453" s="36">
        <f>D3453*VLOOKUP(L3453,Assumptions!$B$5:$C$11,2,FALSE)</f>
        <v>6764.05</v>
      </c>
      <c r="L3453" s="39" t="s">
        <v>4883</v>
      </c>
      <c r="M3453" s="46">
        <f>DATE(YEAR(F3453),MONTH(F3453),1)</f>
        <v>45839</v>
      </c>
      <c r="N3453" s="47" t="str">
        <f>IF(B3453="",N3452,B3453)</f>
        <v>Mayfair Trust Inc</v>
      </c>
    </row>
    <row r="3454" spans="1:14" ht="15.75" x14ac:dyDescent="0.5">
      <c r="A3454" s="7"/>
      <c r="B3454" s="25" t="s">
        <v>185</v>
      </c>
      <c r="C3454" s="25"/>
      <c r="D3454" s="17">
        <v>59870.38</v>
      </c>
      <c r="E3454" s="13" t="s">
        <v>2964</v>
      </c>
      <c r="F3454" s="27">
        <v>45669</v>
      </c>
      <c r="G3454" s="27">
        <v>45582</v>
      </c>
      <c r="H3454" s="14">
        <v>0</v>
      </c>
      <c r="I3454" s="15">
        <v>3</v>
      </c>
      <c r="J3454" s="13" t="s">
        <v>300</v>
      </c>
      <c r="K3454" s="36">
        <f>D3454*VLOOKUP(L3454,Assumptions!$B$5:$C$11,2,FALSE)</f>
        <v>12147.700101999999</v>
      </c>
      <c r="L3454" s="39" t="s">
        <v>4887</v>
      </c>
      <c r="M3454" s="46">
        <f>DATE(YEAR(F3454),MONTH(F3454),1)</f>
        <v>45658</v>
      </c>
      <c r="N3454" s="47" t="str">
        <f>IF(B3454="",N3453,B3454)</f>
        <v>Varsity Management AG</v>
      </c>
    </row>
    <row r="3455" spans="1:14" ht="15.75" x14ac:dyDescent="0.5">
      <c r="A3455" s="7"/>
      <c r="B3455" s="25" t="s">
        <v>186</v>
      </c>
      <c r="C3455" s="25"/>
      <c r="D3455" s="14">
        <v>653.28</v>
      </c>
      <c r="E3455" s="13" t="s">
        <v>2965</v>
      </c>
      <c r="F3455" s="27">
        <v>45447</v>
      </c>
      <c r="G3455" s="27">
        <v>45443</v>
      </c>
      <c r="H3455" s="14">
        <v>0</v>
      </c>
      <c r="I3455" s="15">
        <v>3</v>
      </c>
      <c r="J3455" s="13" t="s">
        <v>301</v>
      </c>
      <c r="K3455" s="36">
        <f>D3455*VLOOKUP(L3455,Assumptions!$B$5:$C$11,2,FALSE)</f>
        <v>653.28</v>
      </c>
      <c r="L3455" s="39" t="s">
        <v>4883</v>
      </c>
      <c r="M3455" s="46">
        <f>DATE(YEAR(F3455),MONTH(F3455),1)</f>
        <v>45444</v>
      </c>
      <c r="N3455" s="47" t="str">
        <f>IF(B3455="",N3454,B3455)</f>
        <v>Yew Strategies</v>
      </c>
    </row>
    <row r="3456" spans="1:14" ht="15.75" x14ac:dyDescent="0.5">
      <c r="A3456" s="7"/>
      <c r="B3456" s="25" t="s">
        <v>187</v>
      </c>
      <c r="C3456" s="25"/>
      <c r="D3456" s="14">
        <v>27097.59</v>
      </c>
      <c r="E3456" s="13" t="s">
        <v>2966</v>
      </c>
      <c r="F3456" s="27">
        <v>44810</v>
      </c>
      <c r="G3456" s="27">
        <v>44707</v>
      </c>
      <c r="H3456" s="14">
        <v>22943.46</v>
      </c>
      <c r="I3456" s="15">
        <v>7</v>
      </c>
      <c r="J3456" s="13" t="s">
        <v>300</v>
      </c>
      <c r="K3456" s="36">
        <f>D3456*VLOOKUP(L3456,Assumptions!$B$5:$C$11,2,FALSE)</f>
        <v>27097.59</v>
      </c>
      <c r="L3456" s="39" t="s">
        <v>4883</v>
      </c>
      <c r="M3456" s="46">
        <f>DATE(YEAR(F3456),MONTH(F3456),1)</f>
        <v>44805</v>
      </c>
      <c r="N3456" s="47" t="str">
        <f>IF(B3456="",N3455,B3456)</f>
        <v>Linden Strategies plc</v>
      </c>
    </row>
    <row r="3457" spans="1:14" ht="15.75" x14ac:dyDescent="0.5">
      <c r="A3457" s="7"/>
      <c r="B3457" s="26"/>
      <c r="C3457" s="26"/>
      <c r="D3457" s="14">
        <v>30209.119999999999</v>
      </c>
      <c r="E3457" s="13" t="s">
        <v>2967</v>
      </c>
      <c r="F3457" s="27">
        <v>44810</v>
      </c>
      <c r="G3457" s="27">
        <v>44707</v>
      </c>
      <c r="H3457" s="14">
        <v>30679.57</v>
      </c>
      <c r="I3457" s="15">
        <v>12</v>
      </c>
      <c r="J3457" s="13" t="s">
        <v>301</v>
      </c>
      <c r="K3457" s="36">
        <f>D3457*VLOOKUP(L3457,Assumptions!$B$5:$C$11,2,FALSE)</f>
        <v>30209.119999999999</v>
      </c>
      <c r="L3457" s="39" t="s">
        <v>4883</v>
      </c>
      <c r="M3457" s="46">
        <f>DATE(YEAR(F3457),MONTH(F3457),1)</f>
        <v>44805</v>
      </c>
      <c r="N3457" s="47" t="str">
        <f>IF(B3457="",N3456,B3457)</f>
        <v>Linden Strategies plc</v>
      </c>
    </row>
    <row r="3458" spans="1:14" ht="15.75" x14ac:dyDescent="0.5">
      <c r="A3458" s="7"/>
      <c r="B3458" s="26"/>
      <c r="C3458" s="26"/>
      <c r="D3458" s="14">
        <v>20643.03</v>
      </c>
      <c r="E3458" s="13" t="s">
        <v>2968</v>
      </c>
      <c r="F3458" s="27">
        <v>44810</v>
      </c>
      <c r="G3458" s="27">
        <v>44707</v>
      </c>
      <c r="H3458" s="14">
        <v>25838.47</v>
      </c>
      <c r="I3458" s="15">
        <v>12</v>
      </c>
      <c r="J3458" s="13" t="s">
        <v>305</v>
      </c>
      <c r="K3458" s="36">
        <f>D3458*VLOOKUP(L3458,Assumptions!$B$5:$C$11,2,FALSE)</f>
        <v>20643.03</v>
      </c>
      <c r="L3458" s="39" t="s">
        <v>4883</v>
      </c>
      <c r="M3458" s="46">
        <f>DATE(YEAR(F3458),MONTH(F3458),1)</f>
        <v>44805</v>
      </c>
      <c r="N3458" s="47" t="str">
        <f>IF(B3458="",N3457,B3458)</f>
        <v>Linden Strategies plc</v>
      </c>
    </row>
    <row r="3459" spans="1:14" ht="15.75" x14ac:dyDescent="0.5">
      <c r="A3459" s="7"/>
      <c r="B3459" s="26"/>
      <c r="C3459" s="26"/>
      <c r="D3459" s="14">
        <v>31227.72</v>
      </c>
      <c r="E3459" s="13" t="s">
        <v>2969</v>
      </c>
      <c r="F3459" s="27">
        <v>44810</v>
      </c>
      <c r="G3459" s="27">
        <v>44707</v>
      </c>
      <c r="H3459" s="14">
        <v>21409.98</v>
      </c>
      <c r="I3459" s="15">
        <v>12</v>
      </c>
      <c r="J3459" s="13" t="s">
        <v>337</v>
      </c>
      <c r="K3459" s="36">
        <f>D3459*VLOOKUP(L3459,Assumptions!$B$5:$C$11,2,FALSE)</f>
        <v>31227.72</v>
      </c>
      <c r="L3459" s="39" t="s">
        <v>4883</v>
      </c>
      <c r="M3459" s="46">
        <f>DATE(YEAR(F3459),MONTH(F3459),1)</f>
        <v>44805</v>
      </c>
      <c r="N3459" s="47" t="str">
        <f>IF(B3459="",N3458,B3459)</f>
        <v>Linden Strategies plc</v>
      </c>
    </row>
    <row r="3460" spans="1:14" ht="15.75" x14ac:dyDescent="0.5">
      <c r="A3460" s="7"/>
      <c r="B3460" s="25" t="s">
        <v>188</v>
      </c>
      <c r="C3460" s="25"/>
      <c r="D3460" s="14">
        <v>10637.6</v>
      </c>
      <c r="E3460" s="13" t="s">
        <v>2970</v>
      </c>
      <c r="F3460" s="27">
        <v>45002</v>
      </c>
      <c r="G3460" s="27">
        <v>44916</v>
      </c>
      <c r="H3460" s="14">
        <v>14813</v>
      </c>
      <c r="I3460" s="15">
        <v>4</v>
      </c>
      <c r="J3460" s="13" t="s">
        <v>305</v>
      </c>
      <c r="K3460" s="36">
        <f>D3460*VLOOKUP(L3460,Assumptions!$B$5:$C$11,2,FALSE)</f>
        <v>10637.6</v>
      </c>
      <c r="L3460" s="39" t="s">
        <v>4883</v>
      </c>
      <c r="M3460" s="46">
        <f>DATE(YEAR(F3460),MONTH(F3460),1)</f>
        <v>44986</v>
      </c>
      <c r="N3460" s="47" t="str">
        <f>IF(B3460="",N3459,B3460)</f>
        <v>Monarch Partners</v>
      </c>
    </row>
    <row r="3461" spans="1:14" ht="15.75" x14ac:dyDescent="0.5">
      <c r="A3461" s="7"/>
      <c r="B3461" s="26"/>
      <c r="C3461" s="26"/>
      <c r="D3461" s="14">
        <v>11136.06</v>
      </c>
      <c r="E3461" s="13" t="s">
        <v>2971</v>
      </c>
      <c r="F3461" s="27">
        <v>45002</v>
      </c>
      <c r="G3461" s="27">
        <v>44916</v>
      </c>
      <c r="H3461" s="14">
        <v>16932.29</v>
      </c>
      <c r="I3461" s="15">
        <v>4</v>
      </c>
      <c r="J3461" s="13" t="s">
        <v>300</v>
      </c>
      <c r="K3461" s="36">
        <f>D3461*VLOOKUP(L3461,Assumptions!$B$5:$C$11,2,FALSE)</f>
        <v>11136.06</v>
      </c>
      <c r="L3461" s="39" t="s">
        <v>4883</v>
      </c>
      <c r="M3461" s="46">
        <f>DATE(YEAR(F3461),MONTH(F3461),1)</f>
        <v>44986</v>
      </c>
      <c r="N3461" s="47" t="str">
        <f>IF(B3461="",N3460,B3461)</f>
        <v>Monarch Partners</v>
      </c>
    </row>
    <row r="3462" spans="1:14" ht="15.75" x14ac:dyDescent="0.5">
      <c r="A3462" s="7"/>
      <c r="B3462" s="25" t="s">
        <v>189</v>
      </c>
      <c r="C3462" s="25"/>
      <c r="D3462" s="14">
        <v>16589.27</v>
      </c>
      <c r="E3462" s="13" t="s">
        <v>2972</v>
      </c>
      <c r="F3462" s="27">
        <v>45784</v>
      </c>
      <c r="G3462" s="27">
        <v>45610</v>
      </c>
      <c r="H3462" s="14">
        <v>0</v>
      </c>
      <c r="I3462" s="15">
        <v>1</v>
      </c>
      <c r="J3462" s="13" t="s">
        <v>324</v>
      </c>
      <c r="K3462" s="36">
        <f>D3462*VLOOKUP(L3462,Assumptions!$B$5:$C$11,2,FALSE)</f>
        <v>16589.27</v>
      </c>
      <c r="L3462" s="39" t="s">
        <v>4883</v>
      </c>
      <c r="M3462" s="46">
        <f>DATE(YEAR(F3462),MONTH(F3462),1)</f>
        <v>45778</v>
      </c>
      <c r="N3462" s="47" t="str">
        <f>IF(B3462="",N3461,B3462)</f>
        <v>Cromwell Financial plc</v>
      </c>
    </row>
    <row r="3463" spans="1:14" ht="15.75" x14ac:dyDescent="0.5">
      <c r="A3463" s="7"/>
      <c r="B3463" s="26"/>
      <c r="C3463" s="26"/>
      <c r="D3463" s="14">
        <v>19274.990000000002</v>
      </c>
      <c r="E3463" s="13" t="s">
        <v>2972</v>
      </c>
      <c r="F3463" s="27">
        <v>45784</v>
      </c>
      <c r="G3463" s="27">
        <v>45610</v>
      </c>
      <c r="H3463" s="14">
        <v>0</v>
      </c>
      <c r="I3463" s="15">
        <v>1</v>
      </c>
      <c r="J3463" s="13" t="s">
        <v>324</v>
      </c>
      <c r="K3463" s="36">
        <f>D3463*VLOOKUP(L3463,Assumptions!$B$5:$C$11,2,FALSE)</f>
        <v>19274.990000000002</v>
      </c>
      <c r="L3463" s="39" t="s">
        <v>4883</v>
      </c>
      <c r="M3463" s="46">
        <f>DATE(YEAR(F3463),MONTH(F3463),1)</f>
        <v>45778</v>
      </c>
      <c r="N3463" s="47" t="str">
        <f>IF(B3463="",N3462,B3463)</f>
        <v>Cromwell Financial plc</v>
      </c>
    </row>
    <row r="3464" spans="1:14" ht="15.75" x14ac:dyDescent="0.5">
      <c r="A3464" s="7"/>
      <c r="B3464" s="25" t="s">
        <v>190</v>
      </c>
      <c r="C3464" s="25"/>
      <c r="D3464" s="14">
        <v>5343.37</v>
      </c>
      <c r="E3464" s="13" t="s">
        <v>2973</v>
      </c>
      <c r="F3464" s="27">
        <v>45236</v>
      </c>
      <c r="G3464" s="27">
        <v>45174</v>
      </c>
      <c r="H3464" s="14">
        <v>6825.73</v>
      </c>
      <c r="I3464" s="15">
        <v>4</v>
      </c>
      <c r="J3464" s="13" t="s">
        <v>300</v>
      </c>
      <c r="K3464" s="36">
        <f>D3464*VLOOKUP(L3464,Assumptions!$B$5:$C$11,2,FALSE)</f>
        <v>5343.37</v>
      </c>
      <c r="L3464" s="39" t="s">
        <v>4883</v>
      </c>
      <c r="M3464" s="46">
        <f>DATE(YEAR(F3464),MONTH(F3464),1)</f>
        <v>45231</v>
      </c>
      <c r="N3464" s="47" t="str">
        <f>IF(B3464="",N3463,B3464)</f>
        <v>Briar Bancorp LLC</v>
      </c>
    </row>
    <row r="3465" spans="1:14" ht="15.75" x14ac:dyDescent="0.5">
      <c r="A3465" s="7"/>
      <c r="B3465" s="26"/>
      <c r="C3465" s="26"/>
      <c r="D3465" s="14">
        <v>7743.21</v>
      </c>
      <c r="E3465" s="13" t="s">
        <v>2974</v>
      </c>
      <c r="F3465" s="27">
        <v>45236</v>
      </c>
      <c r="G3465" s="27">
        <v>45174</v>
      </c>
      <c r="H3465" s="14">
        <v>9902.5</v>
      </c>
      <c r="I3465" s="15">
        <v>90</v>
      </c>
      <c r="J3465" s="13" t="s">
        <v>301</v>
      </c>
      <c r="K3465" s="36">
        <f>D3465*VLOOKUP(L3465,Assumptions!$B$5:$C$11,2,FALSE)</f>
        <v>7743.21</v>
      </c>
      <c r="L3465" s="39" t="s">
        <v>4883</v>
      </c>
      <c r="M3465" s="46">
        <f>DATE(YEAR(F3465),MONTH(F3465),1)</f>
        <v>45231</v>
      </c>
      <c r="N3465" s="47" t="str">
        <f>IF(B3465="",N3464,B3465)</f>
        <v>Briar Bancorp LLC</v>
      </c>
    </row>
    <row r="3466" spans="1:14" ht="15.75" x14ac:dyDescent="0.5">
      <c r="A3466" s="7"/>
      <c r="B3466" s="26"/>
      <c r="C3466" s="26"/>
      <c r="D3466" s="14">
        <v>6316.68</v>
      </c>
      <c r="E3466" s="13" t="s">
        <v>2974</v>
      </c>
      <c r="F3466" s="27">
        <v>45236</v>
      </c>
      <c r="G3466" s="27">
        <v>45174</v>
      </c>
      <c r="H3466" s="14">
        <v>6294.4</v>
      </c>
      <c r="I3466" s="15">
        <v>1</v>
      </c>
      <c r="J3466" s="13" t="s">
        <v>301</v>
      </c>
      <c r="K3466" s="36">
        <f>D3466*VLOOKUP(L3466,Assumptions!$B$5:$C$11,2,FALSE)</f>
        <v>6316.68</v>
      </c>
      <c r="L3466" s="39" t="s">
        <v>4883</v>
      </c>
      <c r="M3466" s="46">
        <f>DATE(YEAR(F3466),MONTH(F3466),1)</f>
        <v>45231</v>
      </c>
      <c r="N3466" s="47" t="str">
        <f>IF(B3466="",N3465,B3466)</f>
        <v>Briar Bancorp LLC</v>
      </c>
    </row>
    <row r="3467" spans="1:14" ht="15.75" x14ac:dyDescent="0.5">
      <c r="A3467" s="7"/>
      <c r="B3467" s="26"/>
      <c r="C3467" s="26"/>
      <c r="D3467" s="14">
        <v>2157.7600000000002</v>
      </c>
      <c r="E3467" s="13" t="s">
        <v>2973</v>
      </c>
      <c r="F3467" s="27">
        <v>45255</v>
      </c>
      <c r="G3467" s="27">
        <v>45210</v>
      </c>
      <c r="H3467" s="14">
        <v>7169.15</v>
      </c>
      <c r="I3467" s="15">
        <v>1</v>
      </c>
      <c r="J3467" s="13" t="s">
        <v>300</v>
      </c>
      <c r="K3467" s="36">
        <f>D3467*VLOOKUP(L3467,Assumptions!$B$5:$C$11,2,FALSE)</f>
        <v>2157.7600000000002</v>
      </c>
      <c r="L3467" s="39" t="s">
        <v>4883</v>
      </c>
      <c r="M3467" s="46">
        <f>DATE(YEAR(F3467),MONTH(F3467),1)</f>
        <v>45231</v>
      </c>
      <c r="N3467" s="47" t="str">
        <f>IF(B3467="",N3466,B3467)</f>
        <v>Briar Bancorp LLC</v>
      </c>
    </row>
    <row r="3468" spans="1:14" ht="15.75" x14ac:dyDescent="0.5">
      <c r="A3468" s="7"/>
      <c r="B3468" s="26"/>
      <c r="C3468" s="26"/>
      <c r="D3468" s="14">
        <v>1772.2</v>
      </c>
      <c r="E3468" s="13" t="s">
        <v>2974</v>
      </c>
      <c r="F3468" s="27">
        <v>45255</v>
      </c>
      <c r="G3468" s="27">
        <v>45210</v>
      </c>
      <c r="H3468" s="14">
        <v>6554.65</v>
      </c>
      <c r="I3468" s="15">
        <v>1</v>
      </c>
      <c r="J3468" s="13" t="s">
        <v>301</v>
      </c>
      <c r="K3468" s="36">
        <f>D3468*VLOOKUP(L3468,Assumptions!$B$5:$C$11,2,FALSE)</f>
        <v>1772.2</v>
      </c>
      <c r="L3468" s="39" t="s">
        <v>4883</v>
      </c>
      <c r="M3468" s="46">
        <f>DATE(YEAR(F3468),MONTH(F3468),1)</f>
        <v>45231</v>
      </c>
      <c r="N3468" s="47" t="str">
        <f>IF(B3468="",N3467,B3468)</f>
        <v>Briar Bancorp LLC</v>
      </c>
    </row>
    <row r="3469" spans="1:14" ht="15.75" x14ac:dyDescent="0.5">
      <c r="A3469" s="7"/>
      <c r="B3469" s="26"/>
      <c r="C3469" s="26"/>
      <c r="D3469" s="14">
        <v>3507.43</v>
      </c>
      <c r="E3469" s="13" t="s">
        <v>2975</v>
      </c>
      <c r="F3469" s="27">
        <v>45433</v>
      </c>
      <c r="G3469" s="27">
        <v>45412</v>
      </c>
      <c r="H3469" s="14">
        <v>8926.2199999999993</v>
      </c>
      <c r="I3469" s="15">
        <v>2</v>
      </c>
      <c r="J3469" s="13" t="s">
        <v>300</v>
      </c>
      <c r="K3469" s="36">
        <f>D3469*VLOOKUP(L3469,Assumptions!$B$5:$C$11,2,FALSE)</f>
        <v>3507.43</v>
      </c>
      <c r="L3469" s="39" t="s">
        <v>4883</v>
      </c>
      <c r="M3469" s="46">
        <f>DATE(YEAR(F3469),MONTH(F3469),1)</f>
        <v>45413</v>
      </c>
      <c r="N3469" s="47" t="str">
        <f>IF(B3469="",N3468,B3469)</f>
        <v>Briar Bancorp LLC</v>
      </c>
    </row>
    <row r="3470" spans="1:14" ht="15.75" x14ac:dyDescent="0.5">
      <c r="A3470" s="7"/>
      <c r="B3470" s="26"/>
      <c r="C3470" s="26"/>
      <c r="D3470" s="14">
        <v>4497.58</v>
      </c>
      <c r="E3470" s="13" t="s">
        <v>2976</v>
      </c>
      <c r="F3470" s="27">
        <v>45570</v>
      </c>
      <c r="G3470" s="27">
        <v>45453</v>
      </c>
      <c r="H3470" s="14">
        <v>7262.78</v>
      </c>
      <c r="I3470" s="15">
        <v>2</v>
      </c>
      <c r="J3470" s="13" t="s">
        <v>300</v>
      </c>
      <c r="K3470" s="36">
        <f>D3470*VLOOKUP(L3470,Assumptions!$B$5:$C$11,2,FALSE)</f>
        <v>4497.58</v>
      </c>
      <c r="L3470" s="39" t="s">
        <v>4883</v>
      </c>
      <c r="M3470" s="46">
        <f>DATE(YEAR(F3470),MONTH(F3470),1)</f>
        <v>45566</v>
      </c>
      <c r="N3470" s="47" t="str">
        <f>IF(B3470="",N3469,B3470)</f>
        <v>Briar Bancorp LLC</v>
      </c>
    </row>
    <row r="3471" spans="1:14" ht="15.75" x14ac:dyDescent="0.5">
      <c r="A3471" s="7"/>
      <c r="B3471" s="26"/>
      <c r="C3471" s="26"/>
      <c r="D3471" s="14">
        <v>4849.66</v>
      </c>
      <c r="E3471" s="13" t="s">
        <v>2977</v>
      </c>
      <c r="F3471" s="27">
        <v>45627</v>
      </c>
      <c r="G3471" s="27">
        <v>45546</v>
      </c>
      <c r="H3471" s="14">
        <v>8900.74</v>
      </c>
      <c r="I3471" s="15">
        <v>2</v>
      </c>
      <c r="J3471" s="13" t="s">
        <v>300</v>
      </c>
      <c r="K3471" s="36">
        <f>D3471*VLOOKUP(L3471,Assumptions!$B$5:$C$11,2,FALSE)</f>
        <v>4849.66</v>
      </c>
      <c r="L3471" s="39" t="s">
        <v>4883</v>
      </c>
      <c r="M3471" s="46">
        <f>DATE(YEAR(F3471),MONTH(F3471),1)</f>
        <v>45627</v>
      </c>
      <c r="N3471" s="47" t="str">
        <f>IF(B3471="",N3470,B3471)</f>
        <v>Briar Bancorp LLC</v>
      </c>
    </row>
    <row r="3472" spans="1:14" ht="15.75" x14ac:dyDescent="0.5">
      <c r="A3472" s="7"/>
      <c r="B3472" s="25" t="s">
        <v>191</v>
      </c>
      <c r="C3472" s="25"/>
      <c r="D3472" s="14">
        <v>1786.82</v>
      </c>
      <c r="E3472" s="13" t="s">
        <v>2978</v>
      </c>
      <c r="F3472" s="27">
        <v>44475</v>
      </c>
      <c r="G3472" s="27">
        <v>44475</v>
      </c>
      <c r="H3472" s="14">
        <v>8340.25</v>
      </c>
      <c r="I3472" s="15">
        <v>1</v>
      </c>
      <c r="J3472" s="13" t="s">
        <v>354</v>
      </c>
      <c r="K3472" s="36">
        <f>D3472*VLOOKUP(L3472,Assumptions!$B$5:$C$11,2,FALSE)</f>
        <v>1786.82</v>
      </c>
      <c r="L3472" s="39" t="s">
        <v>4883</v>
      </c>
      <c r="M3472" s="46">
        <f>DATE(YEAR(F3472),MONTH(F3472),1)</f>
        <v>44470</v>
      </c>
      <c r="N3472" s="47" t="str">
        <f>IF(B3472="",N3471,B3472)</f>
        <v>Newbury Equity</v>
      </c>
    </row>
    <row r="3473" spans="1:14" ht="15.75" x14ac:dyDescent="0.5">
      <c r="A3473" s="7"/>
      <c r="B3473" s="26"/>
      <c r="C3473" s="26"/>
      <c r="D3473" s="14">
        <v>2351.0300000000002</v>
      </c>
      <c r="E3473" s="13" t="s">
        <v>2979</v>
      </c>
      <c r="F3473" s="27">
        <v>44511</v>
      </c>
      <c r="G3473" s="27">
        <v>44504</v>
      </c>
      <c r="H3473" s="14">
        <v>6633.52</v>
      </c>
      <c r="I3473" s="15">
        <v>1</v>
      </c>
      <c r="J3473" s="13" t="s">
        <v>361</v>
      </c>
      <c r="K3473" s="36">
        <f>D3473*VLOOKUP(L3473,Assumptions!$B$5:$C$11,2,FALSE)</f>
        <v>2351.0300000000002</v>
      </c>
      <c r="L3473" s="39" t="s">
        <v>4883</v>
      </c>
      <c r="M3473" s="46">
        <f>DATE(YEAR(F3473),MONTH(F3473),1)</f>
        <v>44501</v>
      </c>
      <c r="N3473" s="47" t="str">
        <f>IF(B3473="",N3472,B3473)</f>
        <v>Newbury Equity</v>
      </c>
    </row>
    <row r="3474" spans="1:14" ht="15.75" x14ac:dyDescent="0.5">
      <c r="A3474" s="7"/>
      <c r="B3474" s="26"/>
      <c r="C3474" s="26"/>
      <c r="D3474" s="14">
        <v>1465.63</v>
      </c>
      <c r="E3474" s="13" t="s">
        <v>2980</v>
      </c>
      <c r="F3474" s="27">
        <v>44861</v>
      </c>
      <c r="G3474" s="27">
        <v>44861</v>
      </c>
      <c r="H3474" s="14">
        <v>7260.24</v>
      </c>
      <c r="I3474" s="15">
        <v>1</v>
      </c>
      <c r="J3474" s="13" t="s">
        <v>354</v>
      </c>
      <c r="K3474" s="36">
        <f>D3474*VLOOKUP(L3474,Assumptions!$B$5:$C$11,2,FALSE)</f>
        <v>1465.63</v>
      </c>
      <c r="L3474" s="39" t="s">
        <v>4883</v>
      </c>
      <c r="M3474" s="46">
        <f>DATE(YEAR(F3474),MONTH(F3474),1)</f>
        <v>44835</v>
      </c>
      <c r="N3474" s="47" t="str">
        <f>IF(B3474="",N3473,B3474)</f>
        <v>Newbury Equity</v>
      </c>
    </row>
    <row r="3475" spans="1:14" ht="15.75" x14ac:dyDescent="0.5">
      <c r="A3475" s="7"/>
      <c r="B3475" s="25" t="s">
        <v>192</v>
      </c>
      <c r="C3475" s="25"/>
      <c r="D3475" s="14">
        <v>10761.19</v>
      </c>
      <c r="E3475" s="13" t="s">
        <v>2981</v>
      </c>
      <c r="F3475" s="27">
        <v>44376</v>
      </c>
      <c r="G3475" s="27">
        <v>44158</v>
      </c>
      <c r="H3475" s="14">
        <v>125121.99</v>
      </c>
      <c r="I3475" s="15">
        <v>4</v>
      </c>
      <c r="J3475" s="13" t="s">
        <v>300</v>
      </c>
      <c r="K3475" s="36">
        <f>D3475*VLOOKUP(L3475,Assumptions!$B$5:$C$11,2,FALSE)</f>
        <v>10761.19</v>
      </c>
      <c r="L3475" s="39" t="s">
        <v>4883</v>
      </c>
      <c r="M3475" s="46">
        <f>DATE(YEAR(F3475),MONTH(F3475),1)</f>
        <v>44348</v>
      </c>
      <c r="N3475" s="47" t="str">
        <f>IF(B3475="",N3474,B3475)</f>
        <v>Zephyr Ventures LLP</v>
      </c>
    </row>
    <row r="3476" spans="1:14" ht="15.75" x14ac:dyDescent="0.5">
      <c r="A3476" s="7"/>
      <c r="B3476" s="26"/>
      <c r="C3476" s="26"/>
      <c r="D3476" s="14">
        <v>17841.43</v>
      </c>
      <c r="E3476" s="13" t="s">
        <v>2982</v>
      </c>
      <c r="F3476" s="27">
        <v>44447</v>
      </c>
      <c r="G3476" s="27">
        <v>44158</v>
      </c>
      <c r="H3476" s="14">
        <v>159899.23000000001</v>
      </c>
      <c r="I3476" s="15">
        <v>6</v>
      </c>
      <c r="J3476" s="13" t="s">
        <v>300</v>
      </c>
      <c r="K3476" s="36">
        <f>D3476*VLOOKUP(L3476,Assumptions!$B$5:$C$11,2,FALSE)</f>
        <v>17841.43</v>
      </c>
      <c r="L3476" s="39" t="s">
        <v>4883</v>
      </c>
      <c r="M3476" s="46">
        <f>DATE(YEAR(F3476),MONTH(F3476),1)</f>
        <v>44440</v>
      </c>
      <c r="N3476" s="47" t="str">
        <f>IF(B3476="",N3475,B3476)</f>
        <v>Zephyr Ventures LLP</v>
      </c>
    </row>
    <row r="3477" spans="1:14" ht="15.75" x14ac:dyDescent="0.5">
      <c r="A3477" s="7"/>
      <c r="B3477" s="26"/>
      <c r="C3477" s="26"/>
      <c r="D3477" s="14">
        <v>12551.78</v>
      </c>
      <c r="E3477" s="13" t="s">
        <v>2983</v>
      </c>
      <c r="F3477" s="27">
        <v>44447</v>
      </c>
      <c r="G3477" s="27">
        <v>44158</v>
      </c>
      <c r="H3477" s="14">
        <v>101263.27</v>
      </c>
      <c r="I3477" s="15">
        <v>29</v>
      </c>
      <c r="J3477" s="13" t="s">
        <v>322</v>
      </c>
      <c r="K3477" s="36">
        <f>D3477*VLOOKUP(L3477,Assumptions!$B$5:$C$11,2,FALSE)</f>
        <v>12551.78</v>
      </c>
      <c r="L3477" s="39" t="s">
        <v>4883</v>
      </c>
      <c r="M3477" s="46">
        <f>DATE(YEAR(F3477),MONTH(F3477),1)</f>
        <v>44440</v>
      </c>
      <c r="N3477" s="47" t="str">
        <f>IF(B3477="",N3476,B3477)</f>
        <v>Zephyr Ventures LLP</v>
      </c>
    </row>
    <row r="3478" spans="1:14" ht="15.75" x14ac:dyDescent="0.5">
      <c r="A3478" s="7"/>
      <c r="B3478" s="26"/>
      <c r="C3478" s="26"/>
      <c r="D3478" s="14">
        <v>3517.19</v>
      </c>
      <c r="E3478" s="13" t="s">
        <v>2984</v>
      </c>
      <c r="F3478" s="27">
        <v>44278</v>
      </c>
      <c r="G3478" s="27">
        <v>44239</v>
      </c>
      <c r="H3478" s="14">
        <v>144925.49</v>
      </c>
      <c r="I3478" s="15">
        <v>2</v>
      </c>
      <c r="J3478" s="13" t="s">
        <v>307</v>
      </c>
      <c r="K3478" s="36">
        <f>D3478*VLOOKUP(L3478,Assumptions!$B$5:$C$11,2,FALSE)</f>
        <v>3517.19</v>
      </c>
      <c r="L3478" s="39" t="s">
        <v>4883</v>
      </c>
      <c r="M3478" s="46">
        <f>DATE(YEAR(F3478),MONTH(F3478),1)</f>
        <v>44256</v>
      </c>
      <c r="N3478" s="47" t="str">
        <f>IF(B3478="",N3477,B3478)</f>
        <v>Zephyr Ventures LLP</v>
      </c>
    </row>
    <row r="3479" spans="1:14" ht="15.75" x14ac:dyDescent="0.5">
      <c r="A3479" s="7"/>
      <c r="B3479" s="26"/>
      <c r="C3479" s="26"/>
      <c r="D3479" s="14">
        <v>3045.89</v>
      </c>
      <c r="E3479" s="13" t="s">
        <v>2981</v>
      </c>
      <c r="F3479" s="27">
        <v>44355</v>
      </c>
      <c r="G3479" s="27">
        <v>44334</v>
      </c>
      <c r="H3479" s="14">
        <v>153675.76999999999</v>
      </c>
      <c r="I3479" s="15">
        <v>1</v>
      </c>
      <c r="J3479" s="13" t="s">
        <v>300</v>
      </c>
      <c r="K3479" s="36">
        <f>D3479*VLOOKUP(L3479,Assumptions!$B$5:$C$11,2,FALSE)</f>
        <v>3045.89</v>
      </c>
      <c r="L3479" s="39" t="s">
        <v>4883</v>
      </c>
      <c r="M3479" s="46">
        <f>DATE(YEAR(F3479),MONTH(F3479),1)</f>
        <v>44348</v>
      </c>
      <c r="N3479" s="47" t="str">
        <f>IF(B3479="",N3478,B3479)</f>
        <v>Zephyr Ventures LLP</v>
      </c>
    </row>
    <row r="3480" spans="1:14" ht="15.75" x14ac:dyDescent="0.5">
      <c r="A3480" s="7"/>
      <c r="B3480" s="26"/>
      <c r="C3480" s="26"/>
      <c r="D3480" s="14">
        <v>1629.27</v>
      </c>
      <c r="E3480" s="13" t="s">
        <v>2985</v>
      </c>
      <c r="F3480" s="27">
        <v>44543</v>
      </c>
      <c r="G3480" s="27">
        <v>44487</v>
      </c>
      <c r="H3480" s="14">
        <v>123135.32</v>
      </c>
      <c r="I3480" s="15">
        <v>1</v>
      </c>
      <c r="J3480" s="13" t="s">
        <v>340</v>
      </c>
      <c r="K3480" s="36">
        <f>D3480*VLOOKUP(L3480,Assumptions!$B$5:$C$11,2,FALSE)</f>
        <v>1629.27</v>
      </c>
      <c r="L3480" s="39" t="s">
        <v>4883</v>
      </c>
      <c r="M3480" s="46">
        <f>DATE(YEAR(F3480),MONTH(F3480),1)</f>
        <v>44531</v>
      </c>
      <c r="N3480" s="47" t="str">
        <f>IF(B3480="",N3479,B3480)</f>
        <v>Zephyr Ventures LLP</v>
      </c>
    </row>
    <row r="3481" spans="1:14" ht="15.75" x14ac:dyDescent="0.5">
      <c r="A3481" s="7"/>
      <c r="B3481" s="26"/>
      <c r="C3481" s="26"/>
      <c r="D3481" s="14">
        <v>0</v>
      </c>
      <c r="E3481" s="13" t="s">
        <v>2986</v>
      </c>
      <c r="F3481" s="27">
        <v>44677</v>
      </c>
      <c r="G3481" s="27">
        <v>44489</v>
      </c>
      <c r="H3481" s="14">
        <v>152303.29</v>
      </c>
      <c r="I3481" s="15">
        <v>1</v>
      </c>
      <c r="J3481" s="13" t="s">
        <v>340</v>
      </c>
      <c r="K3481" s="36">
        <f>D3481*VLOOKUP(L3481,Assumptions!$B$5:$C$11,2,FALSE)</f>
        <v>0</v>
      </c>
      <c r="L3481" s="39" t="s">
        <v>4883</v>
      </c>
      <c r="M3481" s="46">
        <f>DATE(YEAR(F3481),MONTH(F3481),1)</f>
        <v>44652</v>
      </c>
      <c r="N3481" s="47" t="str">
        <f>IF(B3481="",N3480,B3481)</f>
        <v>Zephyr Ventures LLP</v>
      </c>
    </row>
    <row r="3482" spans="1:14" ht="15.75" x14ac:dyDescent="0.5">
      <c r="A3482" s="7"/>
      <c r="B3482" s="26"/>
      <c r="C3482" s="26"/>
      <c r="D3482" s="14">
        <v>6626.27</v>
      </c>
      <c r="E3482" s="13" t="s">
        <v>2987</v>
      </c>
      <c r="F3482" s="27">
        <v>44742</v>
      </c>
      <c r="G3482" s="27">
        <v>44596</v>
      </c>
      <c r="H3482" s="14">
        <v>99275.04</v>
      </c>
      <c r="I3482" s="15">
        <v>3</v>
      </c>
      <c r="J3482" s="13" t="s">
        <v>300</v>
      </c>
      <c r="K3482" s="36">
        <f>D3482*VLOOKUP(L3482,Assumptions!$B$5:$C$11,2,FALSE)</f>
        <v>6626.27</v>
      </c>
      <c r="L3482" s="39" t="s">
        <v>4883</v>
      </c>
      <c r="M3482" s="46">
        <f>DATE(YEAR(F3482),MONTH(F3482),1)</f>
        <v>44713</v>
      </c>
      <c r="N3482" s="47" t="str">
        <f>IF(B3482="",N3481,B3482)</f>
        <v>Zephyr Ventures LLP</v>
      </c>
    </row>
    <row r="3483" spans="1:14" ht="15.75" x14ac:dyDescent="0.5">
      <c r="A3483" s="7"/>
      <c r="B3483" s="26"/>
      <c r="C3483" s="26"/>
      <c r="D3483" s="14">
        <v>6171.15</v>
      </c>
      <c r="E3483" s="13" t="s">
        <v>2988</v>
      </c>
      <c r="F3483" s="27">
        <v>44820</v>
      </c>
      <c r="G3483" s="27">
        <v>44596</v>
      </c>
      <c r="H3483" s="14">
        <v>143333.22</v>
      </c>
      <c r="I3483" s="15">
        <v>3</v>
      </c>
      <c r="J3483" s="13" t="s">
        <v>300</v>
      </c>
      <c r="K3483" s="36">
        <f>D3483*VLOOKUP(L3483,Assumptions!$B$5:$C$11,2,FALSE)</f>
        <v>6171.15</v>
      </c>
      <c r="L3483" s="39" t="s">
        <v>4883</v>
      </c>
      <c r="M3483" s="46">
        <f>DATE(YEAR(F3483),MONTH(F3483),1)</f>
        <v>44805</v>
      </c>
      <c r="N3483" s="47" t="str">
        <f>IF(B3483="",N3482,B3483)</f>
        <v>Zephyr Ventures LLP</v>
      </c>
    </row>
    <row r="3484" spans="1:14" ht="15.75" x14ac:dyDescent="0.5">
      <c r="A3484" s="7"/>
      <c r="B3484" s="26"/>
      <c r="C3484" s="26"/>
      <c r="D3484" s="14">
        <v>2393.2399999999998</v>
      </c>
      <c r="E3484" s="13" t="s">
        <v>2989</v>
      </c>
      <c r="F3484" s="27">
        <v>45104</v>
      </c>
      <c r="G3484" s="27">
        <v>44902</v>
      </c>
      <c r="H3484" s="14">
        <v>166259.20000000001</v>
      </c>
      <c r="I3484" s="15">
        <v>1</v>
      </c>
      <c r="J3484" s="13" t="s">
        <v>300</v>
      </c>
      <c r="K3484" s="36">
        <f>D3484*VLOOKUP(L3484,Assumptions!$B$5:$C$11,2,FALSE)</f>
        <v>2393.2399999999998</v>
      </c>
      <c r="L3484" s="39" t="s">
        <v>4883</v>
      </c>
      <c r="M3484" s="46">
        <f>DATE(YEAR(F3484),MONTH(F3484),1)</f>
        <v>45078</v>
      </c>
      <c r="N3484" s="47" t="str">
        <f>IF(B3484="",N3483,B3484)</f>
        <v>Zephyr Ventures LLP</v>
      </c>
    </row>
    <row r="3485" spans="1:14" ht="15.75" x14ac:dyDescent="0.5">
      <c r="A3485" s="7"/>
      <c r="B3485" s="26"/>
      <c r="C3485" s="26"/>
      <c r="D3485" s="14">
        <v>2586.61</v>
      </c>
      <c r="E3485" s="13" t="s">
        <v>2990</v>
      </c>
      <c r="F3485" s="27">
        <v>45154</v>
      </c>
      <c r="G3485" s="27">
        <v>44958</v>
      </c>
      <c r="H3485" s="14">
        <v>133449.46</v>
      </c>
      <c r="I3485" s="15">
        <v>1</v>
      </c>
      <c r="J3485" s="13" t="s">
        <v>307</v>
      </c>
      <c r="K3485" s="36">
        <f>D3485*VLOOKUP(L3485,Assumptions!$B$5:$C$11,2,FALSE)</f>
        <v>2586.61</v>
      </c>
      <c r="L3485" s="39" t="s">
        <v>4883</v>
      </c>
      <c r="M3485" s="46">
        <f>DATE(YEAR(F3485),MONTH(F3485),1)</f>
        <v>45139</v>
      </c>
      <c r="N3485" s="47" t="str">
        <f>IF(B3485="",N3484,B3485)</f>
        <v>Zephyr Ventures LLP</v>
      </c>
    </row>
    <row r="3486" spans="1:14" ht="15.75" x14ac:dyDescent="0.5">
      <c r="A3486" s="7"/>
      <c r="B3486" s="26"/>
      <c r="C3486" s="26"/>
      <c r="D3486" s="14">
        <v>3097.7</v>
      </c>
      <c r="E3486" s="13" t="s">
        <v>2991</v>
      </c>
      <c r="F3486" s="27">
        <v>45176</v>
      </c>
      <c r="G3486" s="27">
        <v>44958</v>
      </c>
      <c r="H3486" s="14">
        <v>122336.21</v>
      </c>
      <c r="I3486" s="15">
        <v>1</v>
      </c>
      <c r="J3486" s="13" t="s">
        <v>307</v>
      </c>
      <c r="K3486" s="36">
        <f>D3486*VLOOKUP(L3486,Assumptions!$B$5:$C$11,2,FALSE)</f>
        <v>3097.7</v>
      </c>
      <c r="L3486" s="39" t="s">
        <v>4883</v>
      </c>
      <c r="M3486" s="46">
        <f>DATE(YEAR(F3486),MONTH(F3486),1)</f>
        <v>45170</v>
      </c>
      <c r="N3486" s="47" t="str">
        <f>IF(B3486="",N3485,B3486)</f>
        <v>Zephyr Ventures LLP</v>
      </c>
    </row>
    <row r="3487" spans="1:14" ht="15.75" x14ac:dyDescent="0.5">
      <c r="A3487" s="7"/>
      <c r="B3487" s="26"/>
      <c r="C3487" s="26"/>
      <c r="D3487" s="14">
        <v>2614.87</v>
      </c>
      <c r="E3487" s="13" t="s">
        <v>2992</v>
      </c>
      <c r="F3487" s="27">
        <v>45097</v>
      </c>
      <c r="G3487" s="27">
        <v>45014</v>
      </c>
      <c r="H3487" s="14">
        <v>109212.53</v>
      </c>
      <c r="I3487" s="15">
        <v>1</v>
      </c>
      <c r="J3487" s="13" t="s">
        <v>307</v>
      </c>
      <c r="K3487" s="36">
        <f>D3487*VLOOKUP(L3487,Assumptions!$B$5:$C$11,2,FALSE)</f>
        <v>2614.87</v>
      </c>
      <c r="L3487" s="39" t="s">
        <v>4883</v>
      </c>
      <c r="M3487" s="46">
        <f>DATE(YEAR(F3487),MONTH(F3487),1)</f>
        <v>45078</v>
      </c>
      <c r="N3487" s="47" t="str">
        <f>IF(B3487="",N3486,B3487)</f>
        <v>Zephyr Ventures LLP</v>
      </c>
    </row>
    <row r="3488" spans="1:14" ht="15.75" x14ac:dyDescent="0.5">
      <c r="A3488" s="7"/>
      <c r="B3488" s="26"/>
      <c r="C3488" s="26"/>
      <c r="D3488" s="14">
        <v>2198.37</v>
      </c>
      <c r="E3488" s="13" t="s">
        <v>2993</v>
      </c>
      <c r="F3488" s="27">
        <v>45543</v>
      </c>
      <c r="G3488" s="27">
        <v>45229</v>
      </c>
      <c r="H3488" s="14">
        <v>130156.34</v>
      </c>
      <c r="I3488" s="15">
        <v>1</v>
      </c>
      <c r="J3488" s="13" t="s">
        <v>307</v>
      </c>
      <c r="K3488" s="36">
        <f>D3488*VLOOKUP(L3488,Assumptions!$B$5:$C$11,2,FALSE)</f>
        <v>2198.37</v>
      </c>
      <c r="L3488" s="39" t="s">
        <v>4883</v>
      </c>
      <c r="M3488" s="46">
        <f>DATE(YEAR(F3488),MONTH(F3488),1)</f>
        <v>45536</v>
      </c>
      <c r="N3488" s="47" t="str">
        <f>IF(B3488="",N3487,B3488)</f>
        <v>Zephyr Ventures LLP</v>
      </c>
    </row>
    <row r="3489" spans="1:14" ht="15.75" x14ac:dyDescent="0.5">
      <c r="A3489" s="7"/>
      <c r="B3489" s="26"/>
      <c r="C3489" s="26"/>
      <c r="D3489" s="14">
        <v>2702.85</v>
      </c>
      <c r="E3489" s="13" t="s">
        <v>2994</v>
      </c>
      <c r="F3489" s="27">
        <v>45511</v>
      </c>
      <c r="G3489" s="27">
        <v>45243</v>
      </c>
      <c r="H3489" s="14">
        <v>153426.49</v>
      </c>
      <c r="I3489" s="15">
        <v>1</v>
      </c>
      <c r="J3489" s="13" t="s">
        <v>307</v>
      </c>
      <c r="K3489" s="36">
        <f>D3489*VLOOKUP(L3489,Assumptions!$B$5:$C$11,2,FALSE)</f>
        <v>2702.85</v>
      </c>
      <c r="L3489" s="39" t="s">
        <v>4883</v>
      </c>
      <c r="M3489" s="46">
        <f>DATE(YEAR(F3489),MONTH(F3489),1)</f>
        <v>45505</v>
      </c>
      <c r="N3489" s="47" t="str">
        <f>IF(B3489="",N3488,B3489)</f>
        <v>Zephyr Ventures LLP</v>
      </c>
    </row>
    <row r="3490" spans="1:14" ht="15.75" x14ac:dyDescent="0.5">
      <c r="A3490" s="7"/>
      <c r="B3490" s="26"/>
      <c r="C3490" s="26"/>
      <c r="D3490" s="14">
        <v>2882.76</v>
      </c>
      <c r="E3490" s="13" t="s">
        <v>2995</v>
      </c>
      <c r="F3490" s="27">
        <v>45462</v>
      </c>
      <c r="G3490" s="27">
        <v>45243</v>
      </c>
      <c r="H3490" s="14">
        <v>105987.17</v>
      </c>
      <c r="I3490" s="15">
        <v>1</v>
      </c>
      <c r="J3490" s="13" t="s">
        <v>300</v>
      </c>
      <c r="K3490" s="36">
        <f>D3490*VLOOKUP(L3490,Assumptions!$B$5:$C$11,2,FALSE)</f>
        <v>2882.76</v>
      </c>
      <c r="L3490" s="39" t="s">
        <v>4883</v>
      </c>
      <c r="M3490" s="46">
        <f>DATE(YEAR(F3490),MONTH(F3490),1)</f>
        <v>45444</v>
      </c>
      <c r="N3490" s="47" t="str">
        <f>IF(B3490="",N3489,B3490)</f>
        <v>Zephyr Ventures LLP</v>
      </c>
    </row>
    <row r="3491" spans="1:14" ht="15.75" x14ac:dyDescent="0.5">
      <c r="A3491" s="7"/>
      <c r="B3491" s="26"/>
      <c r="C3491" s="26"/>
      <c r="D3491" s="14">
        <v>2794.18</v>
      </c>
      <c r="E3491" s="13" t="s">
        <v>2996</v>
      </c>
      <c r="F3491" s="27">
        <v>45448</v>
      </c>
      <c r="G3491" s="27">
        <v>45243</v>
      </c>
      <c r="H3491" s="14">
        <v>132781.51</v>
      </c>
      <c r="I3491" s="15">
        <v>1</v>
      </c>
      <c r="J3491" s="13" t="s">
        <v>307</v>
      </c>
      <c r="K3491" s="36">
        <f>D3491*VLOOKUP(L3491,Assumptions!$B$5:$C$11,2,FALSE)</f>
        <v>2794.18</v>
      </c>
      <c r="L3491" s="39" t="s">
        <v>4883</v>
      </c>
      <c r="M3491" s="46">
        <f>DATE(YEAR(F3491),MONTH(F3491),1)</f>
        <v>45444</v>
      </c>
      <c r="N3491" s="47" t="str">
        <f>IF(B3491="",N3490,B3491)</f>
        <v>Zephyr Ventures LLP</v>
      </c>
    </row>
    <row r="3492" spans="1:14" ht="15.75" x14ac:dyDescent="0.5">
      <c r="A3492" s="7"/>
      <c r="B3492" s="26"/>
      <c r="C3492" s="26"/>
      <c r="D3492" s="14">
        <v>1920.6</v>
      </c>
      <c r="E3492" s="13" t="s">
        <v>2997</v>
      </c>
      <c r="F3492" s="27">
        <v>45692</v>
      </c>
      <c r="G3492" s="27">
        <v>45663</v>
      </c>
      <c r="H3492" s="14">
        <v>163650.17000000001</v>
      </c>
      <c r="I3492" s="15">
        <v>1</v>
      </c>
      <c r="J3492" s="13" t="s">
        <v>300</v>
      </c>
      <c r="K3492" s="36">
        <f>D3492*VLOOKUP(L3492,Assumptions!$B$5:$C$11,2,FALSE)</f>
        <v>1920.6</v>
      </c>
      <c r="L3492" s="39" t="s">
        <v>4883</v>
      </c>
      <c r="M3492" s="46">
        <f>DATE(YEAR(F3492),MONTH(F3492),1)</f>
        <v>45689</v>
      </c>
      <c r="N3492" s="47" t="str">
        <f>IF(B3492="",N3491,B3492)</f>
        <v>Zephyr Ventures LLP</v>
      </c>
    </row>
    <row r="3493" spans="1:14" ht="15.75" x14ac:dyDescent="0.5">
      <c r="A3493" s="7"/>
      <c r="B3493" s="26"/>
      <c r="C3493" s="26"/>
      <c r="D3493" s="14">
        <v>3123.33</v>
      </c>
      <c r="E3493" s="13" t="s">
        <v>2998</v>
      </c>
      <c r="F3493" s="27">
        <v>45875</v>
      </c>
      <c r="G3493" s="27">
        <v>45729</v>
      </c>
      <c r="H3493" s="14">
        <v>162909.48000000001</v>
      </c>
      <c r="I3493" s="15">
        <v>1</v>
      </c>
      <c r="J3493" s="13" t="s">
        <v>307</v>
      </c>
      <c r="K3493" s="36">
        <f>D3493*VLOOKUP(L3493,Assumptions!$B$5:$C$11,2,FALSE)</f>
        <v>3123.33</v>
      </c>
      <c r="L3493" s="39" t="s">
        <v>4883</v>
      </c>
      <c r="M3493" s="46">
        <f>DATE(YEAR(F3493),MONTH(F3493),1)</f>
        <v>45870</v>
      </c>
      <c r="N3493" s="47" t="str">
        <f>IF(B3493="",N3492,B3493)</f>
        <v>Zephyr Ventures LLP</v>
      </c>
    </row>
    <row r="3494" spans="1:14" ht="15.75" x14ac:dyDescent="0.5">
      <c r="A3494" s="7"/>
      <c r="B3494" s="26"/>
      <c r="C3494" s="26"/>
      <c r="D3494" s="14">
        <v>2933.05</v>
      </c>
      <c r="E3494" s="13" t="s">
        <v>2999</v>
      </c>
      <c r="F3494" s="27">
        <v>45814</v>
      </c>
      <c r="G3494" s="27">
        <v>45729</v>
      </c>
      <c r="H3494" s="14">
        <v>168519.83</v>
      </c>
      <c r="I3494" s="15">
        <v>1</v>
      </c>
      <c r="J3494" s="13" t="s">
        <v>346</v>
      </c>
      <c r="K3494" s="36">
        <f>D3494*VLOOKUP(L3494,Assumptions!$B$5:$C$11,2,FALSE)</f>
        <v>2933.05</v>
      </c>
      <c r="L3494" s="39" t="s">
        <v>4883</v>
      </c>
      <c r="M3494" s="46">
        <f>DATE(YEAR(F3494),MONTH(F3494),1)</f>
        <v>45809</v>
      </c>
      <c r="N3494" s="47" t="str">
        <f>IF(B3494="",N3493,B3494)</f>
        <v>Zephyr Ventures LLP</v>
      </c>
    </row>
    <row r="3495" spans="1:14" ht="15.75" x14ac:dyDescent="0.5">
      <c r="A3495" s="7"/>
      <c r="B3495" s="26"/>
      <c r="C3495" s="26"/>
      <c r="D3495" s="14">
        <v>2526.69</v>
      </c>
      <c r="E3495" s="13" t="s">
        <v>3000</v>
      </c>
      <c r="F3495" s="27">
        <v>45917</v>
      </c>
      <c r="G3495" s="27">
        <v>45729</v>
      </c>
      <c r="H3495" s="14">
        <v>102814.68</v>
      </c>
      <c r="I3495" s="15">
        <v>1</v>
      </c>
      <c r="J3495" s="13" t="s">
        <v>307</v>
      </c>
      <c r="K3495" s="36">
        <f>D3495*VLOOKUP(L3495,Assumptions!$B$5:$C$11,2,FALSE)</f>
        <v>2526.69</v>
      </c>
      <c r="L3495" s="39" t="s">
        <v>4883</v>
      </c>
      <c r="M3495" s="46">
        <f>DATE(YEAR(F3495),MONTH(F3495),1)</f>
        <v>45901</v>
      </c>
      <c r="N3495" s="47" t="str">
        <f>IF(B3495="",N3494,B3495)</f>
        <v>Zephyr Ventures LLP</v>
      </c>
    </row>
    <row r="3496" spans="1:14" ht="15.75" x14ac:dyDescent="0.5">
      <c r="A3496" s="7"/>
      <c r="B3496" s="26"/>
      <c r="C3496" s="26"/>
      <c r="D3496" s="14">
        <v>2218.3000000000002</v>
      </c>
      <c r="E3496" s="13" t="s">
        <v>3001</v>
      </c>
      <c r="F3496" s="27">
        <v>45832</v>
      </c>
      <c r="G3496" s="27">
        <v>45763</v>
      </c>
      <c r="H3496" s="14">
        <v>122394.09</v>
      </c>
      <c r="I3496" s="15">
        <v>1</v>
      </c>
      <c r="J3496" s="13" t="s">
        <v>307</v>
      </c>
      <c r="K3496" s="36">
        <f>D3496*VLOOKUP(L3496,Assumptions!$B$5:$C$11,2,FALSE)</f>
        <v>2218.3000000000002</v>
      </c>
      <c r="L3496" s="39" t="s">
        <v>4883</v>
      </c>
      <c r="M3496" s="46">
        <f>DATE(YEAR(F3496),MONTH(F3496),1)</f>
        <v>45809</v>
      </c>
      <c r="N3496" s="47" t="str">
        <f>IF(B3496="",N3495,B3496)</f>
        <v>Zephyr Ventures LLP</v>
      </c>
    </row>
    <row r="3497" spans="1:14" ht="15.75" x14ac:dyDescent="0.5">
      <c r="A3497" s="7"/>
      <c r="B3497" s="26"/>
      <c r="C3497" s="26"/>
      <c r="D3497" s="14">
        <v>2574.5500000000002</v>
      </c>
      <c r="E3497" s="13" t="s">
        <v>3002</v>
      </c>
      <c r="F3497" s="27">
        <v>45859</v>
      </c>
      <c r="G3497" s="27">
        <v>45779</v>
      </c>
      <c r="H3497" s="14">
        <v>113834.94</v>
      </c>
      <c r="I3497" s="15">
        <v>1</v>
      </c>
      <c r="J3497" s="13" t="s">
        <v>307</v>
      </c>
      <c r="K3497" s="36">
        <f>D3497*VLOOKUP(L3497,Assumptions!$B$5:$C$11,2,FALSE)</f>
        <v>2574.5500000000002</v>
      </c>
      <c r="L3497" s="39" t="s">
        <v>4883</v>
      </c>
      <c r="M3497" s="46">
        <f>DATE(YEAR(F3497),MONTH(F3497),1)</f>
        <v>45839</v>
      </c>
      <c r="N3497" s="47" t="str">
        <f>IF(B3497="",N3496,B3497)</f>
        <v>Zephyr Ventures LLP</v>
      </c>
    </row>
    <row r="3498" spans="1:14" ht="15.75" x14ac:dyDescent="0.5">
      <c r="A3498" s="7"/>
      <c r="B3498" s="26"/>
      <c r="C3498" s="26"/>
      <c r="D3498" s="14">
        <v>2649.64</v>
      </c>
      <c r="E3498" s="13" t="s">
        <v>3001</v>
      </c>
      <c r="F3498" s="27">
        <v>45818</v>
      </c>
      <c r="G3498" s="27">
        <v>45793</v>
      </c>
      <c r="H3498" s="14">
        <v>163099.31</v>
      </c>
      <c r="I3498" s="15">
        <v>1</v>
      </c>
      <c r="J3498" s="13" t="s">
        <v>307</v>
      </c>
      <c r="K3498" s="36">
        <f>D3498*VLOOKUP(L3498,Assumptions!$B$5:$C$11,2,FALSE)</f>
        <v>2649.64</v>
      </c>
      <c r="L3498" s="39" t="s">
        <v>4883</v>
      </c>
      <c r="M3498" s="46">
        <f>DATE(YEAR(F3498),MONTH(F3498),1)</f>
        <v>45809</v>
      </c>
      <c r="N3498" s="47" t="str">
        <f>IF(B3498="",N3497,B3498)</f>
        <v>Zephyr Ventures LLP</v>
      </c>
    </row>
    <row r="3499" spans="1:14" ht="15.75" x14ac:dyDescent="0.5">
      <c r="A3499" s="7"/>
      <c r="B3499" s="25" t="s">
        <v>193</v>
      </c>
      <c r="C3499" s="25"/>
      <c r="D3499" s="14">
        <v>0</v>
      </c>
      <c r="E3499" s="13" t="s">
        <v>3003</v>
      </c>
      <c r="F3499" s="27">
        <v>44597</v>
      </c>
      <c r="G3499" s="27">
        <v>44582</v>
      </c>
      <c r="H3499" s="14">
        <v>0</v>
      </c>
      <c r="I3499" s="15">
        <v>1</v>
      </c>
      <c r="J3499" s="13" t="s">
        <v>340</v>
      </c>
      <c r="K3499" s="36">
        <f>D3499*VLOOKUP(L3499,Assumptions!$B$5:$C$11,2,FALSE)</f>
        <v>0</v>
      </c>
      <c r="L3499" s="39" t="s">
        <v>4883</v>
      </c>
      <c r="M3499" s="46">
        <f>DATE(YEAR(F3499),MONTH(F3499),1)</f>
        <v>44593</v>
      </c>
      <c r="N3499" s="47" t="str">
        <f>IF(B3499="",N3498,B3499)</f>
        <v>Dunmore Trust</v>
      </c>
    </row>
    <row r="3500" spans="1:14" ht="15.75" x14ac:dyDescent="0.5">
      <c r="A3500" s="7"/>
      <c r="B3500" s="25" t="s">
        <v>194</v>
      </c>
      <c r="C3500" s="25"/>
      <c r="D3500" s="14">
        <v>4903.5200000000004</v>
      </c>
      <c r="E3500" s="13" t="s">
        <v>3004</v>
      </c>
      <c r="F3500" s="27">
        <v>45016</v>
      </c>
      <c r="G3500" s="27">
        <v>44970</v>
      </c>
      <c r="H3500" s="14">
        <v>8256.52</v>
      </c>
      <c r="I3500" s="15">
        <v>28</v>
      </c>
      <c r="J3500" s="13" t="s">
        <v>325</v>
      </c>
      <c r="K3500" s="36">
        <f>D3500*VLOOKUP(L3500,Assumptions!$B$5:$C$11,2,FALSE)</f>
        <v>4903.5200000000004</v>
      </c>
      <c r="L3500" s="39" t="s">
        <v>4883</v>
      </c>
      <c r="M3500" s="46">
        <f>DATE(YEAR(F3500),MONTH(F3500),1)</f>
        <v>44986</v>
      </c>
      <c r="N3500" s="47" t="str">
        <f>IF(B3500="",N3499,B3500)</f>
        <v>Kensington Ventures AG</v>
      </c>
    </row>
    <row r="3501" spans="1:14" ht="15.75" x14ac:dyDescent="0.5">
      <c r="A3501" s="7"/>
      <c r="B3501" s="26"/>
      <c r="C3501" s="26"/>
      <c r="D3501" s="14">
        <v>4971.59</v>
      </c>
      <c r="E3501" s="13" t="s">
        <v>3005</v>
      </c>
      <c r="F3501" s="27">
        <v>45016</v>
      </c>
      <c r="G3501" s="27">
        <v>44970</v>
      </c>
      <c r="H3501" s="14">
        <v>6647.59</v>
      </c>
      <c r="I3501" s="15">
        <v>6</v>
      </c>
      <c r="J3501" s="13" t="s">
        <v>362</v>
      </c>
      <c r="K3501" s="36">
        <f>D3501*VLOOKUP(L3501,Assumptions!$B$5:$C$11,2,FALSE)</f>
        <v>4971.59</v>
      </c>
      <c r="L3501" s="39" t="s">
        <v>4883</v>
      </c>
      <c r="M3501" s="46">
        <f>DATE(YEAR(F3501),MONTH(F3501),1)</f>
        <v>44986</v>
      </c>
      <c r="N3501" s="47" t="str">
        <f>IF(B3501="",N3500,B3501)</f>
        <v>Kensington Ventures AG</v>
      </c>
    </row>
    <row r="3502" spans="1:14" ht="15.75" x14ac:dyDescent="0.5">
      <c r="A3502" s="7"/>
      <c r="B3502" s="26"/>
      <c r="C3502" s="26"/>
      <c r="D3502" s="14">
        <v>256.69</v>
      </c>
      <c r="E3502" s="13" t="s">
        <v>3006</v>
      </c>
      <c r="F3502" s="27">
        <v>45077</v>
      </c>
      <c r="G3502" s="27">
        <v>45063</v>
      </c>
      <c r="H3502" s="14">
        <v>7835.96</v>
      </c>
      <c r="I3502" s="15">
        <v>4</v>
      </c>
      <c r="J3502" s="13" t="s">
        <v>301</v>
      </c>
      <c r="K3502" s="36">
        <f>D3502*VLOOKUP(L3502,Assumptions!$B$5:$C$11,2,FALSE)</f>
        <v>256.69</v>
      </c>
      <c r="L3502" s="39" t="s">
        <v>4883</v>
      </c>
      <c r="M3502" s="46">
        <f>DATE(YEAR(F3502),MONTH(F3502),1)</f>
        <v>45047</v>
      </c>
      <c r="N3502" s="47" t="str">
        <f>IF(B3502="",N3501,B3502)</f>
        <v>Kensington Ventures AG</v>
      </c>
    </row>
    <row r="3503" spans="1:14" ht="15.75" x14ac:dyDescent="0.5">
      <c r="A3503" s="7"/>
      <c r="B3503" s="26"/>
      <c r="C3503" s="26"/>
      <c r="D3503" s="14">
        <v>84.25</v>
      </c>
      <c r="E3503" s="13" t="s">
        <v>3007</v>
      </c>
      <c r="F3503" s="27">
        <v>45103</v>
      </c>
      <c r="G3503" s="27">
        <v>45086</v>
      </c>
      <c r="H3503" s="14">
        <v>7190.94</v>
      </c>
      <c r="I3503" s="15">
        <v>2</v>
      </c>
      <c r="J3503" s="13" t="s">
        <v>301</v>
      </c>
      <c r="K3503" s="36">
        <f>D3503*VLOOKUP(L3503,Assumptions!$B$5:$C$11,2,FALSE)</f>
        <v>84.25</v>
      </c>
      <c r="L3503" s="39" t="s">
        <v>4883</v>
      </c>
      <c r="M3503" s="46">
        <f>DATE(YEAR(F3503),MONTH(F3503),1)</f>
        <v>45078</v>
      </c>
      <c r="N3503" s="47" t="str">
        <f>IF(B3503="",N3502,B3503)</f>
        <v>Kensington Ventures AG</v>
      </c>
    </row>
    <row r="3504" spans="1:14" ht="15.75" x14ac:dyDescent="0.5">
      <c r="A3504" s="7"/>
      <c r="B3504" s="26"/>
      <c r="C3504" s="26"/>
      <c r="D3504" s="14">
        <v>386.47</v>
      </c>
      <c r="E3504" s="13" t="s">
        <v>3008</v>
      </c>
      <c r="F3504" s="27">
        <v>45153</v>
      </c>
      <c r="G3504" s="27">
        <v>45103</v>
      </c>
      <c r="H3504" s="14">
        <v>8440.17</v>
      </c>
      <c r="I3504" s="15">
        <v>1</v>
      </c>
      <c r="J3504" s="13" t="s">
        <v>301</v>
      </c>
      <c r="K3504" s="36">
        <f>D3504*VLOOKUP(L3504,Assumptions!$B$5:$C$11,2,FALSE)</f>
        <v>386.47</v>
      </c>
      <c r="L3504" s="39" t="s">
        <v>4883</v>
      </c>
      <c r="M3504" s="46">
        <f>DATE(YEAR(F3504),MONTH(F3504),1)</f>
        <v>45139</v>
      </c>
      <c r="N3504" s="47" t="str">
        <f>IF(B3504="",N3503,B3504)</f>
        <v>Kensington Ventures AG</v>
      </c>
    </row>
    <row r="3505" spans="1:14" ht="15.75" x14ac:dyDescent="0.5">
      <c r="A3505" s="7"/>
      <c r="B3505" s="26"/>
      <c r="C3505" s="26"/>
      <c r="D3505" s="14">
        <v>313.98</v>
      </c>
      <c r="E3505" s="13" t="s">
        <v>3008</v>
      </c>
      <c r="F3505" s="27">
        <v>45153</v>
      </c>
      <c r="G3505" s="27">
        <v>45103</v>
      </c>
      <c r="H3505" s="14">
        <v>5942.25</v>
      </c>
      <c r="I3505" s="15">
        <v>1</v>
      </c>
      <c r="J3505" s="13" t="s">
        <v>301</v>
      </c>
      <c r="K3505" s="36">
        <f>D3505*VLOOKUP(L3505,Assumptions!$B$5:$C$11,2,FALSE)</f>
        <v>313.98</v>
      </c>
      <c r="L3505" s="39" t="s">
        <v>4883</v>
      </c>
      <c r="M3505" s="46">
        <f>DATE(YEAR(F3505),MONTH(F3505),1)</f>
        <v>45139</v>
      </c>
      <c r="N3505" s="47" t="str">
        <f>IF(B3505="",N3504,B3505)</f>
        <v>Kensington Ventures AG</v>
      </c>
    </row>
    <row r="3506" spans="1:14" ht="15.75" x14ac:dyDescent="0.5">
      <c r="A3506" s="7"/>
      <c r="B3506" s="26"/>
      <c r="C3506" s="26"/>
      <c r="D3506" s="14">
        <v>426.45</v>
      </c>
      <c r="E3506" s="13" t="s">
        <v>3008</v>
      </c>
      <c r="F3506" s="27">
        <v>45153</v>
      </c>
      <c r="G3506" s="27">
        <v>45103</v>
      </c>
      <c r="H3506" s="14">
        <v>6710.36</v>
      </c>
      <c r="I3506" s="15">
        <v>1</v>
      </c>
      <c r="J3506" s="13" t="s">
        <v>301</v>
      </c>
      <c r="K3506" s="36">
        <f>D3506*VLOOKUP(L3506,Assumptions!$B$5:$C$11,2,FALSE)</f>
        <v>426.45</v>
      </c>
      <c r="L3506" s="39" t="s">
        <v>4883</v>
      </c>
      <c r="M3506" s="46">
        <f>DATE(YEAR(F3506),MONTH(F3506),1)</f>
        <v>45139</v>
      </c>
      <c r="N3506" s="47" t="str">
        <f>IF(B3506="",N3505,B3506)</f>
        <v>Kensington Ventures AG</v>
      </c>
    </row>
    <row r="3507" spans="1:14" ht="15.75" x14ac:dyDescent="0.5">
      <c r="A3507" s="7"/>
      <c r="B3507" s="26"/>
      <c r="C3507" s="26"/>
      <c r="D3507" s="14">
        <v>42.35</v>
      </c>
      <c r="E3507" s="13" t="s">
        <v>3009</v>
      </c>
      <c r="F3507" s="27">
        <v>45230</v>
      </c>
      <c r="G3507" s="27">
        <v>45217</v>
      </c>
      <c r="H3507" s="14">
        <v>5827.77</v>
      </c>
      <c r="I3507" s="15">
        <v>1</v>
      </c>
      <c r="J3507" s="13" t="s">
        <v>301</v>
      </c>
      <c r="K3507" s="36">
        <f>D3507*VLOOKUP(L3507,Assumptions!$B$5:$C$11,2,FALSE)</f>
        <v>42.35</v>
      </c>
      <c r="L3507" s="39" t="s">
        <v>4883</v>
      </c>
      <c r="M3507" s="46">
        <f>DATE(YEAR(F3507),MONTH(F3507),1)</f>
        <v>45200</v>
      </c>
      <c r="N3507" s="47" t="str">
        <f>IF(B3507="",N3506,B3507)</f>
        <v>Kensington Ventures AG</v>
      </c>
    </row>
    <row r="3508" spans="1:14" ht="15.75" x14ac:dyDescent="0.5">
      <c r="A3508" s="7"/>
      <c r="B3508" s="26"/>
      <c r="C3508" s="26"/>
      <c r="D3508" s="14">
        <v>97.13</v>
      </c>
      <c r="E3508" s="13" t="s">
        <v>3010</v>
      </c>
      <c r="F3508" s="27">
        <v>45260</v>
      </c>
      <c r="G3508" s="27">
        <v>45231</v>
      </c>
      <c r="H3508" s="14">
        <v>8088.51</v>
      </c>
      <c r="I3508" s="15">
        <v>2</v>
      </c>
      <c r="J3508" s="13" t="s">
        <v>301</v>
      </c>
      <c r="K3508" s="36">
        <f>D3508*VLOOKUP(L3508,Assumptions!$B$5:$C$11,2,FALSE)</f>
        <v>97.13</v>
      </c>
      <c r="L3508" s="39" t="s">
        <v>4883</v>
      </c>
      <c r="M3508" s="46">
        <f>DATE(YEAR(F3508),MONTH(F3508),1)</f>
        <v>45231</v>
      </c>
      <c r="N3508" s="47" t="str">
        <f>IF(B3508="",N3507,B3508)</f>
        <v>Kensington Ventures AG</v>
      </c>
    </row>
    <row r="3509" spans="1:14" ht="15.75" x14ac:dyDescent="0.5">
      <c r="A3509" s="7"/>
      <c r="B3509" s="26"/>
      <c r="C3509" s="26"/>
      <c r="D3509" s="14">
        <v>589.19000000000005</v>
      </c>
      <c r="E3509" s="13" t="s">
        <v>3011</v>
      </c>
      <c r="F3509" s="27">
        <v>45294</v>
      </c>
      <c r="G3509" s="27">
        <v>45258</v>
      </c>
      <c r="H3509" s="14">
        <v>7812.97</v>
      </c>
      <c r="I3509" s="15">
        <v>5</v>
      </c>
      <c r="J3509" s="13" t="s">
        <v>301</v>
      </c>
      <c r="K3509" s="36">
        <f>D3509*VLOOKUP(L3509,Assumptions!$B$5:$C$11,2,FALSE)</f>
        <v>589.19000000000005</v>
      </c>
      <c r="L3509" s="39" t="s">
        <v>4883</v>
      </c>
      <c r="M3509" s="46">
        <f>DATE(YEAR(F3509),MONTH(F3509),1)</f>
        <v>45292</v>
      </c>
      <c r="N3509" s="47" t="str">
        <f>IF(B3509="",N3508,B3509)</f>
        <v>Kensington Ventures AG</v>
      </c>
    </row>
    <row r="3510" spans="1:14" ht="15.75" x14ac:dyDescent="0.5">
      <c r="A3510" s="7"/>
      <c r="B3510" s="26"/>
      <c r="C3510" s="26"/>
      <c r="D3510" s="14">
        <v>942.3</v>
      </c>
      <c r="E3510" s="13" t="s">
        <v>3011</v>
      </c>
      <c r="F3510" s="27">
        <v>45294</v>
      </c>
      <c r="G3510" s="27">
        <v>45258</v>
      </c>
      <c r="H3510" s="14">
        <v>5358.61</v>
      </c>
      <c r="I3510" s="15">
        <v>1</v>
      </c>
      <c r="J3510" s="13" t="s">
        <v>301</v>
      </c>
      <c r="K3510" s="36">
        <f>D3510*VLOOKUP(L3510,Assumptions!$B$5:$C$11,2,FALSE)</f>
        <v>942.3</v>
      </c>
      <c r="L3510" s="39" t="s">
        <v>4883</v>
      </c>
      <c r="M3510" s="46">
        <f>DATE(YEAR(F3510),MONTH(F3510),1)</f>
        <v>45292</v>
      </c>
      <c r="N3510" s="47" t="str">
        <f>IF(B3510="",N3509,B3510)</f>
        <v>Kensington Ventures AG</v>
      </c>
    </row>
    <row r="3511" spans="1:14" ht="15.75" x14ac:dyDescent="0.5">
      <c r="A3511" s="7"/>
      <c r="B3511" s="26"/>
      <c r="C3511" s="26"/>
      <c r="D3511" s="14">
        <v>938.97</v>
      </c>
      <c r="E3511" s="13" t="s">
        <v>3011</v>
      </c>
      <c r="F3511" s="27">
        <v>45294</v>
      </c>
      <c r="G3511" s="27">
        <v>45258</v>
      </c>
      <c r="H3511" s="14">
        <v>7433.57</v>
      </c>
      <c r="I3511" s="15">
        <v>3</v>
      </c>
      <c r="J3511" s="13" t="s">
        <v>301</v>
      </c>
      <c r="K3511" s="36">
        <f>D3511*VLOOKUP(L3511,Assumptions!$B$5:$C$11,2,FALSE)</f>
        <v>938.97</v>
      </c>
      <c r="L3511" s="39" t="s">
        <v>4883</v>
      </c>
      <c r="M3511" s="46">
        <f>DATE(YEAR(F3511),MONTH(F3511),1)</f>
        <v>45292</v>
      </c>
      <c r="N3511" s="47" t="str">
        <f>IF(B3511="",N3510,B3511)</f>
        <v>Kensington Ventures AG</v>
      </c>
    </row>
    <row r="3512" spans="1:14" ht="15.75" x14ac:dyDescent="0.5">
      <c r="A3512" s="7"/>
      <c r="B3512" s="26"/>
      <c r="C3512" s="26"/>
      <c r="D3512" s="14">
        <v>189.03</v>
      </c>
      <c r="E3512" s="13" t="s">
        <v>3012</v>
      </c>
      <c r="F3512" s="27">
        <v>45275</v>
      </c>
      <c r="G3512" s="27">
        <v>45268</v>
      </c>
      <c r="H3512" s="14">
        <v>8467.75</v>
      </c>
      <c r="I3512" s="15">
        <v>1</v>
      </c>
      <c r="J3512" s="13" t="s">
        <v>301</v>
      </c>
      <c r="K3512" s="36">
        <f>D3512*VLOOKUP(L3512,Assumptions!$B$5:$C$11,2,FALSE)</f>
        <v>189.03</v>
      </c>
      <c r="L3512" s="39" t="s">
        <v>4883</v>
      </c>
      <c r="M3512" s="46">
        <f>DATE(YEAR(F3512),MONTH(F3512),1)</f>
        <v>45261</v>
      </c>
      <c r="N3512" s="47" t="str">
        <f>IF(B3512="",N3511,B3512)</f>
        <v>Kensington Ventures AG</v>
      </c>
    </row>
    <row r="3513" spans="1:14" ht="15.75" x14ac:dyDescent="0.5">
      <c r="A3513" s="7"/>
      <c r="B3513" s="26"/>
      <c r="C3513" s="26"/>
      <c r="D3513" s="14">
        <v>677.1</v>
      </c>
      <c r="E3513" s="13" t="s">
        <v>3013</v>
      </c>
      <c r="F3513" s="27">
        <v>45380</v>
      </c>
      <c r="G3513" s="27">
        <v>45327</v>
      </c>
      <c r="H3513" s="14">
        <v>8584.24</v>
      </c>
      <c r="I3513" s="15">
        <v>1</v>
      </c>
      <c r="J3513" s="13" t="s">
        <v>301</v>
      </c>
      <c r="K3513" s="36">
        <f>D3513*VLOOKUP(L3513,Assumptions!$B$5:$C$11,2,FALSE)</f>
        <v>677.1</v>
      </c>
      <c r="L3513" s="39" t="s">
        <v>4883</v>
      </c>
      <c r="M3513" s="46">
        <f>DATE(YEAR(F3513),MONTH(F3513),1)</f>
        <v>45352</v>
      </c>
      <c r="N3513" s="47" t="str">
        <f>IF(B3513="",N3512,B3513)</f>
        <v>Kensington Ventures AG</v>
      </c>
    </row>
    <row r="3514" spans="1:14" ht="15.75" x14ac:dyDescent="0.5">
      <c r="A3514" s="7"/>
      <c r="B3514" s="26"/>
      <c r="C3514" s="26"/>
      <c r="D3514" s="14">
        <v>490.23</v>
      </c>
      <c r="E3514" s="13" t="s">
        <v>3013</v>
      </c>
      <c r="F3514" s="27">
        <v>45380</v>
      </c>
      <c r="G3514" s="27">
        <v>45327</v>
      </c>
      <c r="H3514" s="14">
        <v>5570.11</v>
      </c>
      <c r="I3514" s="15">
        <v>1</v>
      </c>
      <c r="J3514" s="13" t="s">
        <v>301</v>
      </c>
      <c r="K3514" s="36">
        <f>D3514*VLOOKUP(L3514,Assumptions!$B$5:$C$11,2,FALSE)</f>
        <v>490.23</v>
      </c>
      <c r="L3514" s="39" t="s">
        <v>4883</v>
      </c>
      <c r="M3514" s="46">
        <f>DATE(YEAR(F3514),MONTH(F3514),1)</f>
        <v>45352</v>
      </c>
      <c r="N3514" s="47" t="str">
        <f>IF(B3514="",N3513,B3514)</f>
        <v>Kensington Ventures AG</v>
      </c>
    </row>
    <row r="3515" spans="1:14" ht="15.75" x14ac:dyDescent="0.5">
      <c r="A3515" s="7"/>
      <c r="B3515" s="26"/>
      <c r="C3515" s="26"/>
      <c r="D3515" s="14">
        <v>575.04</v>
      </c>
      <c r="E3515" s="13" t="s">
        <v>3013</v>
      </c>
      <c r="F3515" s="27">
        <v>45380</v>
      </c>
      <c r="G3515" s="27">
        <v>45327</v>
      </c>
      <c r="H3515" s="14">
        <v>7483.5</v>
      </c>
      <c r="I3515" s="15">
        <v>1</v>
      </c>
      <c r="J3515" s="13" t="s">
        <v>301</v>
      </c>
      <c r="K3515" s="36">
        <f>D3515*VLOOKUP(L3515,Assumptions!$B$5:$C$11,2,FALSE)</f>
        <v>575.04</v>
      </c>
      <c r="L3515" s="39" t="s">
        <v>4883</v>
      </c>
      <c r="M3515" s="46">
        <f>DATE(YEAR(F3515),MONTH(F3515),1)</f>
        <v>45352</v>
      </c>
      <c r="N3515" s="47" t="str">
        <f>IF(B3515="",N3514,B3515)</f>
        <v>Kensington Ventures AG</v>
      </c>
    </row>
    <row r="3516" spans="1:14" ht="15.75" x14ac:dyDescent="0.5">
      <c r="A3516" s="7"/>
      <c r="B3516" s="26"/>
      <c r="C3516" s="26"/>
      <c r="D3516" s="14">
        <v>549.42999999999995</v>
      </c>
      <c r="E3516" s="13" t="s">
        <v>3013</v>
      </c>
      <c r="F3516" s="27">
        <v>45380</v>
      </c>
      <c r="G3516" s="27">
        <v>45327</v>
      </c>
      <c r="H3516" s="14">
        <v>6258.17</v>
      </c>
      <c r="I3516" s="15">
        <v>1</v>
      </c>
      <c r="J3516" s="13" t="s">
        <v>301</v>
      </c>
      <c r="K3516" s="36">
        <f>D3516*VLOOKUP(L3516,Assumptions!$B$5:$C$11,2,FALSE)</f>
        <v>549.42999999999995</v>
      </c>
      <c r="L3516" s="39" t="s">
        <v>4883</v>
      </c>
      <c r="M3516" s="46">
        <f>DATE(YEAR(F3516),MONTH(F3516),1)</f>
        <v>45352</v>
      </c>
      <c r="N3516" s="47" t="str">
        <f>IF(B3516="",N3515,B3516)</f>
        <v>Kensington Ventures AG</v>
      </c>
    </row>
    <row r="3517" spans="1:14" ht="15.75" x14ac:dyDescent="0.5">
      <c r="A3517" s="7"/>
      <c r="B3517" s="26"/>
      <c r="C3517" s="26"/>
      <c r="D3517" s="14">
        <v>157.47999999999999</v>
      </c>
      <c r="E3517" s="13" t="s">
        <v>3014</v>
      </c>
      <c r="F3517" s="27">
        <v>45412</v>
      </c>
      <c r="G3517" s="27">
        <v>45387</v>
      </c>
      <c r="H3517" s="14">
        <v>5044.28</v>
      </c>
      <c r="I3517" s="15">
        <v>1</v>
      </c>
      <c r="J3517" s="13" t="s">
        <v>301</v>
      </c>
      <c r="K3517" s="36">
        <f>D3517*VLOOKUP(L3517,Assumptions!$B$5:$C$11,2,FALSE)</f>
        <v>157.47999999999999</v>
      </c>
      <c r="L3517" s="39" t="s">
        <v>4883</v>
      </c>
      <c r="M3517" s="46">
        <f>DATE(YEAR(F3517),MONTH(F3517),1)</f>
        <v>45383</v>
      </c>
      <c r="N3517" s="47" t="str">
        <f>IF(B3517="",N3516,B3517)</f>
        <v>Kensington Ventures AG</v>
      </c>
    </row>
    <row r="3518" spans="1:14" ht="15.75" x14ac:dyDescent="0.5">
      <c r="A3518" s="7"/>
      <c r="B3518" s="26"/>
      <c r="C3518" s="26"/>
      <c r="D3518" s="14">
        <v>388.91</v>
      </c>
      <c r="E3518" s="13" t="s">
        <v>3015</v>
      </c>
      <c r="F3518" s="27">
        <v>45443</v>
      </c>
      <c r="G3518" s="27">
        <v>45415</v>
      </c>
      <c r="H3518" s="14">
        <v>5938.85</v>
      </c>
      <c r="I3518" s="15">
        <v>1</v>
      </c>
      <c r="J3518" s="13" t="s">
        <v>301</v>
      </c>
      <c r="K3518" s="36">
        <f>D3518*VLOOKUP(L3518,Assumptions!$B$5:$C$11,2,FALSE)</f>
        <v>388.91</v>
      </c>
      <c r="L3518" s="39" t="s">
        <v>4883</v>
      </c>
      <c r="M3518" s="46">
        <f>DATE(YEAR(F3518),MONTH(F3518),1)</f>
        <v>45413</v>
      </c>
      <c r="N3518" s="47" t="str">
        <f>IF(B3518="",N3517,B3518)</f>
        <v>Kensington Ventures AG</v>
      </c>
    </row>
    <row r="3519" spans="1:14" ht="15.75" x14ac:dyDescent="0.5">
      <c r="A3519" s="7"/>
      <c r="B3519" s="26"/>
      <c r="C3519" s="26"/>
      <c r="D3519" s="14">
        <v>466.29</v>
      </c>
      <c r="E3519" s="13" t="s">
        <v>3015</v>
      </c>
      <c r="F3519" s="27">
        <v>45443</v>
      </c>
      <c r="G3519" s="27">
        <v>45415</v>
      </c>
      <c r="H3519" s="14">
        <v>8652.67</v>
      </c>
      <c r="I3519" s="15">
        <v>1</v>
      </c>
      <c r="J3519" s="13" t="s">
        <v>301</v>
      </c>
      <c r="K3519" s="36">
        <f>D3519*VLOOKUP(L3519,Assumptions!$B$5:$C$11,2,FALSE)</f>
        <v>466.29</v>
      </c>
      <c r="L3519" s="39" t="s">
        <v>4883</v>
      </c>
      <c r="M3519" s="46">
        <f>DATE(YEAR(F3519),MONTH(F3519),1)</f>
        <v>45413</v>
      </c>
      <c r="N3519" s="47" t="str">
        <f>IF(B3519="",N3518,B3519)</f>
        <v>Kensington Ventures AG</v>
      </c>
    </row>
    <row r="3520" spans="1:14" ht="15.75" x14ac:dyDescent="0.5">
      <c r="A3520" s="7"/>
      <c r="B3520" s="26"/>
      <c r="C3520" s="26"/>
      <c r="D3520" s="14">
        <v>384.7</v>
      </c>
      <c r="E3520" s="13" t="s">
        <v>3015</v>
      </c>
      <c r="F3520" s="27">
        <v>45443</v>
      </c>
      <c r="G3520" s="27">
        <v>45415</v>
      </c>
      <c r="H3520" s="14">
        <v>6757.4</v>
      </c>
      <c r="I3520" s="15">
        <v>1</v>
      </c>
      <c r="J3520" s="13" t="s">
        <v>301</v>
      </c>
      <c r="K3520" s="36">
        <f>D3520*VLOOKUP(L3520,Assumptions!$B$5:$C$11,2,FALSE)</f>
        <v>384.7</v>
      </c>
      <c r="L3520" s="39" t="s">
        <v>4883</v>
      </c>
      <c r="M3520" s="46">
        <f>DATE(YEAR(F3520),MONTH(F3520),1)</f>
        <v>45413</v>
      </c>
      <c r="N3520" s="47" t="str">
        <f>IF(B3520="",N3519,B3520)</f>
        <v>Kensington Ventures AG</v>
      </c>
    </row>
    <row r="3521" spans="1:14" ht="15.75" x14ac:dyDescent="0.5">
      <c r="A3521" s="7"/>
      <c r="B3521" s="26"/>
      <c r="C3521" s="26"/>
      <c r="D3521" s="14">
        <v>398.03</v>
      </c>
      <c r="E3521" s="13" t="s">
        <v>3015</v>
      </c>
      <c r="F3521" s="27">
        <v>45443</v>
      </c>
      <c r="G3521" s="27">
        <v>45415</v>
      </c>
      <c r="H3521" s="14">
        <v>7653.78</v>
      </c>
      <c r="I3521" s="15">
        <v>1</v>
      </c>
      <c r="J3521" s="13" t="s">
        <v>301</v>
      </c>
      <c r="K3521" s="36">
        <f>D3521*VLOOKUP(L3521,Assumptions!$B$5:$C$11,2,FALSE)</f>
        <v>398.03</v>
      </c>
      <c r="L3521" s="39" t="s">
        <v>4883</v>
      </c>
      <c r="M3521" s="46">
        <f>DATE(YEAR(F3521),MONTH(F3521),1)</f>
        <v>45413</v>
      </c>
      <c r="N3521" s="47" t="str">
        <f>IF(B3521="",N3520,B3521)</f>
        <v>Kensington Ventures AG</v>
      </c>
    </row>
    <row r="3522" spans="1:14" ht="15.75" x14ac:dyDescent="0.5">
      <c r="A3522" s="7"/>
      <c r="B3522" s="26"/>
      <c r="C3522" s="26"/>
      <c r="D3522" s="14">
        <v>1611.63</v>
      </c>
      <c r="E3522" s="13" t="s">
        <v>3016</v>
      </c>
      <c r="F3522" s="27">
        <v>45503</v>
      </c>
      <c r="G3522" s="27">
        <v>45453</v>
      </c>
      <c r="H3522" s="14">
        <v>8676.35</v>
      </c>
      <c r="I3522" s="15">
        <v>1</v>
      </c>
      <c r="J3522" s="13" t="s">
        <v>301</v>
      </c>
      <c r="K3522" s="36">
        <f>D3522*VLOOKUP(L3522,Assumptions!$B$5:$C$11,2,FALSE)</f>
        <v>1611.63</v>
      </c>
      <c r="L3522" s="39" t="s">
        <v>4883</v>
      </c>
      <c r="M3522" s="46">
        <f>DATE(YEAR(F3522),MONTH(F3522),1)</f>
        <v>45474</v>
      </c>
      <c r="N3522" s="47" t="str">
        <f>IF(B3522="",N3521,B3522)</f>
        <v>Kensington Ventures AG</v>
      </c>
    </row>
    <row r="3523" spans="1:14" ht="15.75" x14ac:dyDescent="0.5">
      <c r="A3523" s="7"/>
      <c r="B3523" s="26"/>
      <c r="C3523" s="26"/>
      <c r="D3523" s="14">
        <v>1512.15</v>
      </c>
      <c r="E3523" s="13" t="s">
        <v>3016</v>
      </c>
      <c r="F3523" s="27">
        <v>45503</v>
      </c>
      <c r="G3523" s="27">
        <v>45453</v>
      </c>
      <c r="H3523" s="14">
        <v>5420.59</v>
      </c>
      <c r="I3523" s="15">
        <v>3</v>
      </c>
      <c r="J3523" s="13" t="s">
        <v>301</v>
      </c>
      <c r="K3523" s="36">
        <f>D3523*VLOOKUP(L3523,Assumptions!$B$5:$C$11,2,FALSE)</f>
        <v>1512.15</v>
      </c>
      <c r="L3523" s="39" t="s">
        <v>4883</v>
      </c>
      <c r="M3523" s="46">
        <f>DATE(YEAR(F3523),MONTH(F3523),1)</f>
        <v>45474</v>
      </c>
      <c r="N3523" s="47" t="str">
        <f>IF(B3523="",N3522,B3523)</f>
        <v>Kensington Ventures AG</v>
      </c>
    </row>
    <row r="3524" spans="1:14" ht="15.75" x14ac:dyDescent="0.5">
      <c r="A3524" s="7"/>
      <c r="B3524" s="26"/>
      <c r="C3524" s="26"/>
      <c r="D3524" s="14">
        <v>1874.29</v>
      </c>
      <c r="E3524" s="13" t="s">
        <v>3016</v>
      </c>
      <c r="F3524" s="27">
        <v>45503</v>
      </c>
      <c r="G3524" s="27">
        <v>45453</v>
      </c>
      <c r="H3524" s="14">
        <v>5187.1499999999996</v>
      </c>
      <c r="I3524" s="15">
        <v>1</v>
      </c>
      <c r="J3524" s="13" t="s">
        <v>301</v>
      </c>
      <c r="K3524" s="36">
        <f>D3524*VLOOKUP(L3524,Assumptions!$B$5:$C$11,2,FALSE)</f>
        <v>1874.29</v>
      </c>
      <c r="L3524" s="39" t="s">
        <v>4883</v>
      </c>
      <c r="M3524" s="46">
        <f>DATE(YEAR(F3524),MONTH(F3524),1)</f>
        <v>45474</v>
      </c>
      <c r="N3524" s="47" t="str">
        <f>IF(B3524="",N3523,B3524)</f>
        <v>Kensington Ventures AG</v>
      </c>
    </row>
    <row r="3525" spans="1:14" ht="15.75" x14ac:dyDescent="0.5">
      <c r="A3525" s="7"/>
      <c r="B3525" s="26"/>
      <c r="C3525" s="26"/>
      <c r="D3525" s="14">
        <v>2207.21</v>
      </c>
      <c r="E3525" s="13" t="s">
        <v>3016</v>
      </c>
      <c r="F3525" s="27">
        <v>45503</v>
      </c>
      <c r="G3525" s="27">
        <v>45453</v>
      </c>
      <c r="H3525" s="14">
        <v>5543.42</v>
      </c>
      <c r="I3525" s="15">
        <v>1</v>
      </c>
      <c r="J3525" s="13" t="s">
        <v>301</v>
      </c>
      <c r="K3525" s="36">
        <f>D3525*VLOOKUP(L3525,Assumptions!$B$5:$C$11,2,FALSE)</f>
        <v>2207.21</v>
      </c>
      <c r="L3525" s="39" t="s">
        <v>4883</v>
      </c>
      <c r="M3525" s="46">
        <f>DATE(YEAR(F3525),MONTH(F3525),1)</f>
        <v>45474</v>
      </c>
      <c r="N3525" s="47" t="str">
        <f>IF(B3525="",N3524,B3525)</f>
        <v>Kensington Ventures AG</v>
      </c>
    </row>
    <row r="3526" spans="1:14" ht="15.75" x14ac:dyDescent="0.5">
      <c r="A3526" s="7"/>
      <c r="B3526" s="26"/>
      <c r="C3526" s="26"/>
      <c r="D3526" s="14">
        <v>1823.37</v>
      </c>
      <c r="E3526" s="13" t="s">
        <v>3016</v>
      </c>
      <c r="F3526" s="27">
        <v>45503</v>
      </c>
      <c r="G3526" s="27">
        <v>45453</v>
      </c>
      <c r="H3526" s="14">
        <v>8141.68</v>
      </c>
      <c r="I3526" s="15">
        <v>1</v>
      </c>
      <c r="J3526" s="13" t="s">
        <v>301</v>
      </c>
      <c r="K3526" s="36">
        <f>D3526*VLOOKUP(L3526,Assumptions!$B$5:$C$11,2,FALSE)</f>
        <v>1823.37</v>
      </c>
      <c r="L3526" s="39" t="s">
        <v>4883</v>
      </c>
      <c r="M3526" s="46">
        <f>DATE(YEAR(F3526),MONTH(F3526),1)</f>
        <v>45474</v>
      </c>
      <c r="N3526" s="47" t="str">
        <f>IF(B3526="",N3525,B3526)</f>
        <v>Kensington Ventures AG</v>
      </c>
    </row>
    <row r="3527" spans="1:14" ht="15.75" x14ac:dyDescent="0.5">
      <c r="A3527" s="7"/>
      <c r="B3527" s="26"/>
      <c r="C3527" s="26"/>
      <c r="D3527" s="14">
        <v>2043.1</v>
      </c>
      <c r="E3527" s="13" t="s">
        <v>3016</v>
      </c>
      <c r="F3527" s="27">
        <v>45503</v>
      </c>
      <c r="G3527" s="27">
        <v>45453</v>
      </c>
      <c r="H3527" s="14">
        <v>5745.4</v>
      </c>
      <c r="I3527" s="15">
        <v>1</v>
      </c>
      <c r="J3527" s="13" t="s">
        <v>301</v>
      </c>
      <c r="K3527" s="36">
        <f>D3527*VLOOKUP(L3527,Assumptions!$B$5:$C$11,2,FALSE)</f>
        <v>2043.1</v>
      </c>
      <c r="L3527" s="39" t="s">
        <v>4883</v>
      </c>
      <c r="M3527" s="46">
        <f>DATE(YEAR(F3527),MONTH(F3527),1)</f>
        <v>45474</v>
      </c>
      <c r="N3527" s="47" t="str">
        <f>IF(B3527="",N3526,B3527)</f>
        <v>Kensington Ventures AG</v>
      </c>
    </row>
    <row r="3528" spans="1:14" ht="15.75" x14ac:dyDescent="0.5">
      <c r="A3528" s="7"/>
      <c r="B3528" s="26"/>
      <c r="C3528" s="26"/>
      <c r="D3528" s="14">
        <v>1369.29</v>
      </c>
      <c r="E3528" s="13" t="s">
        <v>3016</v>
      </c>
      <c r="F3528" s="27">
        <v>45503</v>
      </c>
      <c r="G3528" s="27">
        <v>45453</v>
      </c>
      <c r="H3528" s="14">
        <v>8248.5499999999993</v>
      </c>
      <c r="I3528" s="15">
        <v>1</v>
      </c>
      <c r="J3528" s="13" t="s">
        <v>301</v>
      </c>
      <c r="K3528" s="36">
        <f>D3528*VLOOKUP(L3528,Assumptions!$B$5:$C$11,2,FALSE)</f>
        <v>1369.29</v>
      </c>
      <c r="L3528" s="39" t="s">
        <v>4883</v>
      </c>
      <c r="M3528" s="46">
        <f>DATE(YEAR(F3528),MONTH(F3528),1)</f>
        <v>45474</v>
      </c>
      <c r="N3528" s="47" t="str">
        <f>IF(B3528="",N3527,B3528)</f>
        <v>Kensington Ventures AG</v>
      </c>
    </row>
    <row r="3529" spans="1:14" ht="15.75" x14ac:dyDescent="0.5">
      <c r="A3529" s="7"/>
      <c r="B3529" s="26"/>
      <c r="C3529" s="26"/>
      <c r="D3529" s="14">
        <v>1600.39</v>
      </c>
      <c r="E3529" s="13" t="s">
        <v>3016</v>
      </c>
      <c r="F3529" s="27">
        <v>45503</v>
      </c>
      <c r="G3529" s="27">
        <v>45453</v>
      </c>
      <c r="H3529" s="14">
        <v>5192.38</v>
      </c>
      <c r="I3529" s="15">
        <v>1</v>
      </c>
      <c r="J3529" s="13" t="s">
        <v>301</v>
      </c>
      <c r="K3529" s="36">
        <f>D3529*VLOOKUP(L3529,Assumptions!$B$5:$C$11,2,FALSE)</f>
        <v>1600.39</v>
      </c>
      <c r="L3529" s="39" t="s">
        <v>4883</v>
      </c>
      <c r="M3529" s="46">
        <f>DATE(YEAR(F3529),MONTH(F3529),1)</f>
        <v>45474</v>
      </c>
      <c r="N3529" s="47" t="str">
        <f>IF(B3529="",N3528,B3529)</f>
        <v>Kensington Ventures AG</v>
      </c>
    </row>
    <row r="3530" spans="1:14" ht="15.75" x14ac:dyDescent="0.5">
      <c r="A3530" s="7"/>
      <c r="B3530" s="26"/>
      <c r="C3530" s="26"/>
      <c r="D3530" s="14">
        <v>1575.83</v>
      </c>
      <c r="E3530" s="13" t="s">
        <v>3016</v>
      </c>
      <c r="F3530" s="27">
        <v>45503</v>
      </c>
      <c r="G3530" s="27">
        <v>45453</v>
      </c>
      <c r="H3530" s="14">
        <v>7663.02</v>
      </c>
      <c r="I3530" s="15">
        <v>2</v>
      </c>
      <c r="J3530" s="13" t="s">
        <v>301</v>
      </c>
      <c r="K3530" s="36">
        <f>D3530*VLOOKUP(L3530,Assumptions!$B$5:$C$11,2,FALSE)</f>
        <v>1575.83</v>
      </c>
      <c r="L3530" s="39" t="s">
        <v>4883</v>
      </c>
      <c r="M3530" s="46">
        <f>DATE(YEAR(F3530),MONTH(F3530),1)</f>
        <v>45474</v>
      </c>
      <c r="N3530" s="47" t="str">
        <f>IF(B3530="",N3529,B3530)</f>
        <v>Kensington Ventures AG</v>
      </c>
    </row>
    <row r="3531" spans="1:14" ht="15.75" x14ac:dyDescent="0.5">
      <c r="A3531" s="7"/>
      <c r="B3531" s="26"/>
      <c r="C3531" s="26"/>
      <c r="D3531" s="14">
        <v>731.73</v>
      </c>
      <c r="E3531" s="13" t="s">
        <v>3017</v>
      </c>
      <c r="F3531" s="27">
        <v>45551</v>
      </c>
      <c r="G3531" s="27">
        <v>45531</v>
      </c>
      <c r="H3531" s="14">
        <v>6770.49</v>
      </c>
      <c r="I3531" s="15">
        <v>2</v>
      </c>
      <c r="J3531" s="13" t="s">
        <v>301</v>
      </c>
      <c r="K3531" s="36">
        <f>D3531*VLOOKUP(L3531,Assumptions!$B$5:$C$11,2,FALSE)</f>
        <v>731.73</v>
      </c>
      <c r="L3531" s="39" t="s">
        <v>4883</v>
      </c>
      <c r="M3531" s="46">
        <f>DATE(YEAR(F3531),MONTH(F3531),1)</f>
        <v>45536</v>
      </c>
      <c r="N3531" s="47" t="str">
        <f>IF(B3531="",N3530,B3531)</f>
        <v>Kensington Ventures AG</v>
      </c>
    </row>
    <row r="3532" spans="1:14" ht="15.75" x14ac:dyDescent="0.5">
      <c r="A3532" s="7"/>
      <c r="B3532" s="26"/>
      <c r="C3532" s="26"/>
      <c r="D3532" s="14">
        <v>915.31</v>
      </c>
      <c r="E3532" s="13" t="s">
        <v>3017</v>
      </c>
      <c r="F3532" s="27">
        <v>45551</v>
      </c>
      <c r="G3532" s="27">
        <v>45531</v>
      </c>
      <c r="H3532" s="14">
        <v>7855.34</v>
      </c>
      <c r="I3532" s="15">
        <v>1</v>
      </c>
      <c r="J3532" s="13" t="s">
        <v>301</v>
      </c>
      <c r="K3532" s="36">
        <f>D3532*VLOOKUP(L3532,Assumptions!$B$5:$C$11,2,FALSE)</f>
        <v>915.31</v>
      </c>
      <c r="L3532" s="39" t="s">
        <v>4883</v>
      </c>
      <c r="M3532" s="46">
        <f>DATE(YEAR(F3532),MONTH(F3532),1)</f>
        <v>45536</v>
      </c>
      <c r="N3532" s="47" t="str">
        <f>IF(B3532="",N3531,B3532)</f>
        <v>Kensington Ventures AG</v>
      </c>
    </row>
    <row r="3533" spans="1:14" ht="15.75" x14ac:dyDescent="0.5">
      <c r="A3533" s="7"/>
      <c r="B3533" s="26"/>
      <c r="C3533" s="26"/>
      <c r="D3533" s="14">
        <v>812.12</v>
      </c>
      <c r="E3533" s="13" t="s">
        <v>3017</v>
      </c>
      <c r="F3533" s="27">
        <v>45551</v>
      </c>
      <c r="G3533" s="27">
        <v>45531</v>
      </c>
      <c r="H3533" s="14">
        <v>7410.84</v>
      </c>
      <c r="I3533" s="15">
        <v>1</v>
      </c>
      <c r="J3533" s="13" t="s">
        <v>301</v>
      </c>
      <c r="K3533" s="36">
        <f>D3533*VLOOKUP(L3533,Assumptions!$B$5:$C$11,2,FALSE)</f>
        <v>812.12</v>
      </c>
      <c r="L3533" s="39" t="s">
        <v>4883</v>
      </c>
      <c r="M3533" s="46">
        <f>DATE(YEAR(F3533),MONTH(F3533),1)</f>
        <v>45536</v>
      </c>
      <c r="N3533" s="47" t="str">
        <f>IF(B3533="",N3532,B3533)</f>
        <v>Kensington Ventures AG</v>
      </c>
    </row>
    <row r="3534" spans="1:14" ht="15.75" x14ac:dyDescent="0.5">
      <c r="A3534" s="7"/>
      <c r="B3534" s="26"/>
      <c r="C3534" s="26"/>
      <c r="D3534" s="14">
        <v>716.12</v>
      </c>
      <c r="E3534" s="13" t="s">
        <v>3017</v>
      </c>
      <c r="F3534" s="27">
        <v>45551</v>
      </c>
      <c r="G3534" s="27">
        <v>45531</v>
      </c>
      <c r="H3534" s="14">
        <v>6875.92</v>
      </c>
      <c r="I3534" s="15">
        <v>1</v>
      </c>
      <c r="J3534" s="13" t="s">
        <v>301</v>
      </c>
      <c r="K3534" s="36">
        <f>D3534*VLOOKUP(L3534,Assumptions!$B$5:$C$11,2,FALSE)</f>
        <v>716.12</v>
      </c>
      <c r="L3534" s="39" t="s">
        <v>4883</v>
      </c>
      <c r="M3534" s="46">
        <f>DATE(YEAR(F3534),MONTH(F3534),1)</f>
        <v>45536</v>
      </c>
      <c r="N3534" s="47" t="str">
        <f>IF(B3534="",N3533,B3534)</f>
        <v>Kensington Ventures AG</v>
      </c>
    </row>
    <row r="3535" spans="1:14" ht="15.75" x14ac:dyDescent="0.5">
      <c r="A3535" s="7"/>
      <c r="B3535" s="26"/>
      <c r="C3535" s="26"/>
      <c r="D3535" s="14">
        <v>746.95</v>
      </c>
      <c r="E3535" s="13" t="s">
        <v>3017</v>
      </c>
      <c r="F3535" s="27">
        <v>45551</v>
      </c>
      <c r="G3535" s="27">
        <v>45531</v>
      </c>
      <c r="H3535" s="14">
        <v>5570.2</v>
      </c>
      <c r="I3535" s="15">
        <v>3</v>
      </c>
      <c r="J3535" s="13" t="s">
        <v>301</v>
      </c>
      <c r="K3535" s="36">
        <f>D3535*VLOOKUP(L3535,Assumptions!$B$5:$C$11,2,FALSE)</f>
        <v>746.95</v>
      </c>
      <c r="L3535" s="39" t="s">
        <v>4883</v>
      </c>
      <c r="M3535" s="46">
        <f>DATE(YEAR(F3535),MONTH(F3535),1)</f>
        <v>45536</v>
      </c>
      <c r="N3535" s="47" t="str">
        <f>IF(B3535="",N3534,B3535)</f>
        <v>Kensington Ventures AG</v>
      </c>
    </row>
    <row r="3536" spans="1:14" ht="15.75" x14ac:dyDescent="0.5">
      <c r="A3536" s="7"/>
      <c r="B3536" s="26"/>
      <c r="C3536" s="26"/>
      <c r="D3536" s="14">
        <v>666.63</v>
      </c>
      <c r="E3536" s="13" t="s">
        <v>3018</v>
      </c>
      <c r="F3536" s="27">
        <v>45596</v>
      </c>
      <c r="G3536" s="27">
        <v>45566</v>
      </c>
      <c r="H3536" s="14">
        <v>8508.44</v>
      </c>
      <c r="I3536" s="15">
        <v>3</v>
      </c>
      <c r="J3536" s="13" t="s">
        <v>301</v>
      </c>
      <c r="K3536" s="36">
        <f>D3536*VLOOKUP(L3536,Assumptions!$B$5:$C$11,2,FALSE)</f>
        <v>666.63</v>
      </c>
      <c r="L3536" s="39" t="s">
        <v>4883</v>
      </c>
      <c r="M3536" s="46">
        <f>DATE(YEAR(F3536),MONTH(F3536),1)</f>
        <v>45566</v>
      </c>
      <c r="N3536" s="47" t="str">
        <f>IF(B3536="",N3535,B3536)</f>
        <v>Kensington Ventures AG</v>
      </c>
    </row>
    <row r="3537" spans="1:14" ht="15.75" x14ac:dyDescent="0.5">
      <c r="A3537" s="7"/>
      <c r="B3537" s="26"/>
      <c r="C3537" s="26"/>
      <c r="D3537" s="14">
        <v>497.73</v>
      </c>
      <c r="E3537" s="13" t="s">
        <v>3018</v>
      </c>
      <c r="F3537" s="27">
        <v>45596</v>
      </c>
      <c r="G3537" s="27">
        <v>45566</v>
      </c>
      <c r="H3537" s="14">
        <v>5901.46</v>
      </c>
      <c r="I3537" s="15">
        <v>2</v>
      </c>
      <c r="J3537" s="13" t="s">
        <v>301</v>
      </c>
      <c r="K3537" s="36">
        <f>D3537*VLOOKUP(L3537,Assumptions!$B$5:$C$11,2,FALSE)</f>
        <v>497.73</v>
      </c>
      <c r="L3537" s="39" t="s">
        <v>4883</v>
      </c>
      <c r="M3537" s="46">
        <f>DATE(YEAR(F3537),MONTH(F3537),1)</f>
        <v>45566</v>
      </c>
      <c r="N3537" s="47" t="str">
        <f>IF(B3537="",N3536,B3537)</f>
        <v>Kensington Ventures AG</v>
      </c>
    </row>
    <row r="3538" spans="1:14" ht="15.75" x14ac:dyDescent="0.5">
      <c r="A3538" s="7"/>
      <c r="B3538" s="26"/>
      <c r="C3538" s="26"/>
      <c r="D3538" s="14">
        <v>929.77</v>
      </c>
      <c r="E3538" s="13" t="s">
        <v>3019</v>
      </c>
      <c r="F3538" s="27">
        <v>45644</v>
      </c>
      <c r="G3538" s="27">
        <v>45628</v>
      </c>
      <c r="H3538" s="14">
        <v>5241.41</v>
      </c>
      <c r="I3538" s="15">
        <v>1</v>
      </c>
      <c r="J3538" s="13" t="s">
        <v>301</v>
      </c>
      <c r="K3538" s="36">
        <f>D3538*VLOOKUP(L3538,Assumptions!$B$5:$C$11,2,FALSE)</f>
        <v>929.77</v>
      </c>
      <c r="L3538" s="39" t="s">
        <v>4883</v>
      </c>
      <c r="M3538" s="46">
        <f>DATE(YEAR(F3538),MONTH(F3538),1)</f>
        <v>45627</v>
      </c>
      <c r="N3538" s="47" t="str">
        <f>IF(B3538="",N3537,B3538)</f>
        <v>Kensington Ventures AG</v>
      </c>
    </row>
    <row r="3539" spans="1:14" ht="15.75" x14ac:dyDescent="0.5">
      <c r="A3539" s="7"/>
      <c r="B3539" s="26"/>
      <c r="C3539" s="26"/>
      <c r="D3539" s="14">
        <v>802.76</v>
      </c>
      <c r="E3539" s="13" t="s">
        <v>3019</v>
      </c>
      <c r="F3539" s="27">
        <v>45644</v>
      </c>
      <c r="G3539" s="27">
        <v>45628</v>
      </c>
      <c r="H3539" s="14">
        <v>7473.48</v>
      </c>
      <c r="I3539" s="15">
        <v>1</v>
      </c>
      <c r="J3539" s="13" t="s">
        <v>301</v>
      </c>
      <c r="K3539" s="36">
        <f>D3539*VLOOKUP(L3539,Assumptions!$B$5:$C$11,2,FALSE)</f>
        <v>802.76</v>
      </c>
      <c r="L3539" s="39" t="s">
        <v>4883</v>
      </c>
      <c r="M3539" s="46">
        <f>DATE(YEAR(F3539),MONTH(F3539),1)</f>
        <v>45627</v>
      </c>
      <c r="N3539" s="47" t="str">
        <f>IF(B3539="",N3538,B3539)</f>
        <v>Kensington Ventures AG</v>
      </c>
    </row>
    <row r="3540" spans="1:14" ht="15.75" x14ac:dyDescent="0.5">
      <c r="A3540" s="7"/>
      <c r="B3540" s="26"/>
      <c r="C3540" s="26"/>
      <c r="D3540" s="14">
        <v>1077.18</v>
      </c>
      <c r="E3540" s="13" t="s">
        <v>3019</v>
      </c>
      <c r="F3540" s="27">
        <v>45644</v>
      </c>
      <c r="G3540" s="27">
        <v>45628</v>
      </c>
      <c r="H3540" s="14">
        <v>5989.51</v>
      </c>
      <c r="I3540" s="15">
        <v>1</v>
      </c>
      <c r="J3540" s="13" t="s">
        <v>301</v>
      </c>
      <c r="K3540" s="36">
        <f>D3540*VLOOKUP(L3540,Assumptions!$B$5:$C$11,2,FALSE)</f>
        <v>1077.18</v>
      </c>
      <c r="L3540" s="39" t="s">
        <v>4883</v>
      </c>
      <c r="M3540" s="46">
        <f>DATE(YEAR(F3540),MONTH(F3540),1)</f>
        <v>45627</v>
      </c>
      <c r="N3540" s="47" t="str">
        <f>IF(B3540="",N3539,B3540)</f>
        <v>Kensington Ventures AG</v>
      </c>
    </row>
    <row r="3541" spans="1:14" ht="15.75" x14ac:dyDescent="0.5">
      <c r="A3541" s="7"/>
      <c r="B3541" s="26"/>
      <c r="C3541" s="26"/>
      <c r="D3541" s="14">
        <v>941.59</v>
      </c>
      <c r="E3541" s="13" t="s">
        <v>3019</v>
      </c>
      <c r="F3541" s="27">
        <v>45644</v>
      </c>
      <c r="G3541" s="27">
        <v>45628</v>
      </c>
      <c r="H3541" s="14">
        <v>5486.75</v>
      </c>
      <c r="I3541" s="15">
        <v>1</v>
      </c>
      <c r="J3541" s="13" t="s">
        <v>301</v>
      </c>
      <c r="K3541" s="36">
        <f>D3541*VLOOKUP(L3541,Assumptions!$B$5:$C$11,2,FALSE)</f>
        <v>941.59</v>
      </c>
      <c r="L3541" s="39" t="s">
        <v>4883</v>
      </c>
      <c r="M3541" s="46">
        <f>DATE(YEAR(F3541),MONTH(F3541),1)</f>
        <v>45627</v>
      </c>
      <c r="N3541" s="47" t="str">
        <f>IF(B3541="",N3540,B3541)</f>
        <v>Kensington Ventures AG</v>
      </c>
    </row>
    <row r="3542" spans="1:14" ht="15.75" x14ac:dyDescent="0.5">
      <c r="A3542" s="7"/>
      <c r="B3542" s="26"/>
      <c r="C3542" s="26"/>
      <c r="D3542" s="14">
        <v>1099.47</v>
      </c>
      <c r="E3542" s="13" t="s">
        <v>3019</v>
      </c>
      <c r="F3542" s="27">
        <v>45644</v>
      </c>
      <c r="G3542" s="27">
        <v>45628</v>
      </c>
      <c r="H3542" s="14">
        <v>5727.14</v>
      </c>
      <c r="I3542" s="15">
        <v>1</v>
      </c>
      <c r="J3542" s="13" t="s">
        <v>301</v>
      </c>
      <c r="K3542" s="36">
        <f>D3542*VLOOKUP(L3542,Assumptions!$B$5:$C$11,2,FALSE)</f>
        <v>1099.47</v>
      </c>
      <c r="L3542" s="39" t="s">
        <v>4883</v>
      </c>
      <c r="M3542" s="46">
        <f>DATE(YEAR(F3542),MONTH(F3542),1)</f>
        <v>45627</v>
      </c>
      <c r="N3542" s="47" t="str">
        <f>IF(B3542="",N3541,B3542)</f>
        <v>Kensington Ventures AG</v>
      </c>
    </row>
    <row r="3543" spans="1:14" ht="15.75" x14ac:dyDescent="0.5">
      <c r="A3543" s="7"/>
      <c r="B3543" s="26"/>
      <c r="C3543" s="26"/>
      <c r="D3543" s="16">
        <v>514.13</v>
      </c>
      <c r="E3543" s="13" t="s">
        <v>3020</v>
      </c>
      <c r="F3543" s="27">
        <v>45688</v>
      </c>
      <c r="G3543" s="27">
        <v>45665</v>
      </c>
      <c r="H3543" s="14">
        <v>6802.21</v>
      </c>
      <c r="I3543" s="15">
        <v>2</v>
      </c>
      <c r="J3543" s="13" t="s">
        <v>301</v>
      </c>
      <c r="K3543" s="36">
        <f>D3543*VLOOKUP(L3543,Assumptions!$B$5:$C$11,2,FALSE)</f>
        <v>245.29142300000001</v>
      </c>
      <c r="L3543" s="39" t="s">
        <v>4885</v>
      </c>
      <c r="M3543" s="46">
        <f>DATE(YEAR(F3543),MONTH(F3543),1)</f>
        <v>45658</v>
      </c>
      <c r="N3543" s="47" t="str">
        <f>IF(B3543="",N3542,B3543)</f>
        <v>Kensington Ventures AG</v>
      </c>
    </row>
    <row r="3544" spans="1:14" ht="15.75" x14ac:dyDescent="0.5">
      <c r="A3544" s="7"/>
      <c r="B3544" s="26"/>
      <c r="C3544" s="26"/>
      <c r="D3544" s="16">
        <v>554.09</v>
      </c>
      <c r="E3544" s="13" t="s">
        <v>3020</v>
      </c>
      <c r="F3544" s="27">
        <v>45688</v>
      </c>
      <c r="G3544" s="27">
        <v>45665</v>
      </c>
      <c r="H3544" s="14">
        <v>7140.79</v>
      </c>
      <c r="I3544" s="15">
        <v>3</v>
      </c>
      <c r="J3544" s="13" t="s">
        <v>301</v>
      </c>
      <c r="K3544" s="36">
        <f>D3544*VLOOKUP(L3544,Assumptions!$B$5:$C$11,2,FALSE)</f>
        <v>264.35633900000005</v>
      </c>
      <c r="L3544" s="39" t="s">
        <v>4885</v>
      </c>
      <c r="M3544" s="46">
        <f>DATE(YEAR(F3544),MONTH(F3544),1)</f>
        <v>45658</v>
      </c>
      <c r="N3544" s="47" t="str">
        <f>IF(B3544="",N3543,B3544)</f>
        <v>Kensington Ventures AG</v>
      </c>
    </row>
    <row r="3545" spans="1:14" ht="15.75" x14ac:dyDescent="0.5">
      <c r="A3545" s="7"/>
      <c r="B3545" s="26"/>
      <c r="C3545" s="26"/>
      <c r="D3545" s="16">
        <v>586.88</v>
      </c>
      <c r="E3545" s="13" t="s">
        <v>3020</v>
      </c>
      <c r="F3545" s="27">
        <v>45688</v>
      </c>
      <c r="G3545" s="27">
        <v>45665</v>
      </c>
      <c r="H3545" s="14">
        <v>7031.82</v>
      </c>
      <c r="I3545" s="15">
        <v>1</v>
      </c>
      <c r="J3545" s="13" t="s">
        <v>301</v>
      </c>
      <c r="K3545" s="36">
        <f>D3545*VLOOKUP(L3545,Assumptions!$B$5:$C$11,2,FALSE)</f>
        <v>280.00044800000001</v>
      </c>
      <c r="L3545" s="39" t="s">
        <v>4885</v>
      </c>
      <c r="M3545" s="46">
        <f>DATE(YEAR(F3545),MONTH(F3545),1)</f>
        <v>45658</v>
      </c>
      <c r="N3545" s="47" t="str">
        <f>IF(B3545="",N3544,B3545)</f>
        <v>Kensington Ventures AG</v>
      </c>
    </row>
    <row r="3546" spans="1:14" ht="15.75" x14ac:dyDescent="0.5">
      <c r="A3546" s="7"/>
      <c r="B3546" s="26"/>
      <c r="C3546" s="26"/>
      <c r="D3546" s="16">
        <v>579.51</v>
      </c>
      <c r="E3546" s="13" t="s">
        <v>3020</v>
      </c>
      <c r="F3546" s="27">
        <v>45688</v>
      </c>
      <c r="G3546" s="27">
        <v>45665</v>
      </c>
      <c r="H3546" s="14">
        <v>6119.26</v>
      </c>
      <c r="I3546" s="15">
        <v>1</v>
      </c>
      <c r="J3546" s="13" t="s">
        <v>301</v>
      </c>
      <c r="K3546" s="36">
        <f>D3546*VLOOKUP(L3546,Assumptions!$B$5:$C$11,2,FALSE)</f>
        <v>276.48422099999999</v>
      </c>
      <c r="L3546" s="39" t="s">
        <v>4885</v>
      </c>
      <c r="M3546" s="46">
        <f>DATE(YEAR(F3546),MONTH(F3546),1)</f>
        <v>45658</v>
      </c>
      <c r="N3546" s="47" t="str">
        <f>IF(B3546="",N3545,B3546)</f>
        <v>Kensington Ventures AG</v>
      </c>
    </row>
    <row r="3547" spans="1:14" ht="15.75" x14ac:dyDescent="0.5">
      <c r="A3547" s="7"/>
      <c r="B3547" s="26"/>
      <c r="C3547" s="26"/>
      <c r="D3547" s="16">
        <v>649.27</v>
      </c>
      <c r="E3547" s="13" t="s">
        <v>3020</v>
      </c>
      <c r="F3547" s="27">
        <v>45688</v>
      </c>
      <c r="G3547" s="27">
        <v>45665</v>
      </c>
      <c r="H3547" s="14">
        <v>7125.67</v>
      </c>
      <c r="I3547" s="15">
        <v>1</v>
      </c>
      <c r="J3547" s="13" t="s">
        <v>301</v>
      </c>
      <c r="K3547" s="36">
        <f>D3547*VLOOKUP(L3547,Assumptions!$B$5:$C$11,2,FALSE)</f>
        <v>309.76671700000003</v>
      </c>
      <c r="L3547" s="39" t="s">
        <v>4885</v>
      </c>
      <c r="M3547" s="46">
        <f>DATE(YEAR(F3547),MONTH(F3547),1)</f>
        <v>45658</v>
      </c>
      <c r="N3547" s="47" t="str">
        <f>IF(B3547="",N3546,B3547)</f>
        <v>Kensington Ventures AG</v>
      </c>
    </row>
    <row r="3548" spans="1:14" ht="15.75" x14ac:dyDescent="0.5">
      <c r="A3548" s="7"/>
      <c r="B3548" s="26"/>
      <c r="C3548" s="26"/>
      <c r="D3548" s="16">
        <v>1185.8599999999999</v>
      </c>
      <c r="E3548" s="13" t="s">
        <v>3021</v>
      </c>
      <c r="F3548" s="27">
        <v>45747</v>
      </c>
      <c r="G3548" s="27">
        <v>45721</v>
      </c>
      <c r="H3548" s="14">
        <v>5194.3599999999997</v>
      </c>
      <c r="I3548" s="15">
        <v>1</v>
      </c>
      <c r="J3548" s="13" t="s">
        <v>301</v>
      </c>
      <c r="K3548" s="36">
        <f>D3548*VLOOKUP(L3548,Assumptions!$B$5:$C$11,2,FALSE)</f>
        <v>565.77380600000004</v>
      </c>
      <c r="L3548" s="39" t="s">
        <v>4885</v>
      </c>
      <c r="M3548" s="46">
        <f>DATE(YEAR(F3548),MONTH(F3548),1)</f>
        <v>45717</v>
      </c>
      <c r="N3548" s="47" t="str">
        <f>IF(B3548="",N3547,B3548)</f>
        <v>Kensington Ventures AG</v>
      </c>
    </row>
    <row r="3549" spans="1:14" ht="15.75" x14ac:dyDescent="0.5">
      <c r="A3549" s="7"/>
      <c r="B3549" s="26"/>
      <c r="C3549" s="26"/>
      <c r="D3549" s="16">
        <v>979.49</v>
      </c>
      <c r="E3549" s="13" t="s">
        <v>3021</v>
      </c>
      <c r="F3549" s="27">
        <v>45747</v>
      </c>
      <c r="G3549" s="27">
        <v>45721</v>
      </c>
      <c r="H3549" s="14">
        <v>8586.44</v>
      </c>
      <c r="I3549" s="15">
        <v>1</v>
      </c>
      <c r="J3549" s="13" t="s">
        <v>301</v>
      </c>
      <c r="K3549" s="36">
        <f>D3549*VLOOKUP(L3549,Assumptions!$B$5:$C$11,2,FALSE)</f>
        <v>467.31467900000001</v>
      </c>
      <c r="L3549" s="39" t="s">
        <v>4885</v>
      </c>
      <c r="M3549" s="46">
        <f>DATE(YEAR(F3549),MONTH(F3549),1)</f>
        <v>45717</v>
      </c>
      <c r="N3549" s="47" t="str">
        <f>IF(B3549="",N3548,B3549)</f>
        <v>Kensington Ventures AG</v>
      </c>
    </row>
    <row r="3550" spans="1:14" ht="15.75" x14ac:dyDescent="0.5">
      <c r="A3550" s="7"/>
      <c r="B3550" s="26"/>
      <c r="C3550" s="26"/>
      <c r="D3550" s="16">
        <v>1200.3800000000001</v>
      </c>
      <c r="E3550" s="13" t="s">
        <v>3021</v>
      </c>
      <c r="F3550" s="27">
        <v>45747</v>
      </c>
      <c r="G3550" s="27">
        <v>45721</v>
      </c>
      <c r="H3550" s="14">
        <v>7452.94</v>
      </c>
      <c r="I3550" s="15">
        <v>1</v>
      </c>
      <c r="J3550" s="13" t="s">
        <v>301</v>
      </c>
      <c r="K3550" s="36">
        <f>D3550*VLOOKUP(L3550,Assumptions!$B$5:$C$11,2,FALSE)</f>
        <v>572.70129800000007</v>
      </c>
      <c r="L3550" s="39" t="s">
        <v>4885</v>
      </c>
      <c r="M3550" s="46">
        <f>DATE(YEAR(F3550),MONTH(F3550),1)</f>
        <v>45717</v>
      </c>
      <c r="N3550" s="47" t="str">
        <f>IF(B3550="",N3549,B3550)</f>
        <v>Kensington Ventures AG</v>
      </c>
    </row>
    <row r="3551" spans="1:14" ht="15.75" x14ac:dyDescent="0.5">
      <c r="A3551" s="7"/>
      <c r="B3551" s="26"/>
      <c r="C3551" s="26"/>
      <c r="D3551" s="16">
        <v>970.42</v>
      </c>
      <c r="E3551" s="13" t="s">
        <v>3021</v>
      </c>
      <c r="F3551" s="27">
        <v>45747</v>
      </c>
      <c r="G3551" s="27">
        <v>45721</v>
      </c>
      <c r="H3551" s="14">
        <v>7577.96</v>
      </c>
      <c r="I3551" s="15">
        <v>3</v>
      </c>
      <c r="J3551" s="13" t="s">
        <v>301</v>
      </c>
      <c r="K3551" s="36">
        <f>D3551*VLOOKUP(L3551,Assumptions!$B$5:$C$11,2,FALSE)</f>
        <v>462.98738200000003</v>
      </c>
      <c r="L3551" s="39" t="s">
        <v>4885</v>
      </c>
      <c r="M3551" s="46">
        <f>DATE(YEAR(F3551),MONTH(F3551),1)</f>
        <v>45717</v>
      </c>
      <c r="N3551" s="47" t="str">
        <f>IF(B3551="",N3550,B3551)</f>
        <v>Kensington Ventures AG</v>
      </c>
    </row>
    <row r="3552" spans="1:14" ht="15.75" x14ac:dyDescent="0.5">
      <c r="A3552" s="7"/>
      <c r="B3552" s="26"/>
      <c r="C3552" s="26"/>
      <c r="D3552" s="16">
        <v>460.24</v>
      </c>
      <c r="E3552" s="13" t="s">
        <v>3022</v>
      </c>
      <c r="F3552" s="27">
        <v>45807</v>
      </c>
      <c r="G3552" s="27">
        <v>45778</v>
      </c>
      <c r="H3552" s="14">
        <v>5736.98</v>
      </c>
      <c r="I3552" s="15">
        <v>1</v>
      </c>
      <c r="J3552" s="13" t="s">
        <v>301</v>
      </c>
      <c r="K3552" s="36">
        <f>D3552*VLOOKUP(L3552,Assumptions!$B$5:$C$11,2,FALSE)</f>
        <v>219.58050400000002</v>
      </c>
      <c r="L3552" s="39" t="s">
        <v>4885</v>
      </c>
      <c r="M3552" s="46">
        <f>DATE(YEAR(F3552),MONTH(F3552),1)</f>
        <v>45778</v>
      </c>
      <c r="N3552" s="47" t="str">
        <f>IF(B3552="",N3551,B3552)</f>
        <v>Kensington Ventures AG</v>
      </c>
    </row>
    <row r="3553" spans="1:14" ht="15.75" x14ac:dyDescent="0.5">
      <c r="A3553" s="7"/>
      <c r="B3553" s="26"/>
      <c r="C3553" s="26"/>
      <c r="D3553" s="16">
        <v>469</v>
      </c>
      <c r="E3553" s="13" t="s">
        <v>3022</v>
      </c>
      <c r="F3553" s="27">
        <v>45807</v>
      </c>
      <c r="G3553" s="27">
        <v>45778</v>
      </c>
      <c r="H3553" s="14">
        <v>5887.13</v>
      </c>
      <c r="I3553" s="15">
        <v>1</v>
      </c>
      <c r="J3553" s="13" t="s">
        <v>301</v>
      </c>
      <c r="K3553" s="36">
        <f>D3553*VLOOKUP(L3553,Assumptions!$B$5:$C$11,2,FALSE)</f>
        <v>223.75990000000002</v>
      </c>
      <c r="L3553" s="39" t="s">
        <v>4885</v>
      </c>
      <c r="M3553" s="46">
        <f>DATE(YEAR(F3553),MONTH(F3553),1)</f>
        <v>45778</v>
      </c>
      <c r="N3553" s="47" t="str">
        <f>IF(B3553="",N3552,B3553)</f>
        <v>Kensington Ventures AG</v>
      </c>
    </row>
    <row r="3554" spans="1:14" ht="15.75" x14ac:dyDescent="0.5">
      <c r="A3554" s="7"/>
      <c r="B3554" s="26"/>
      <c r="C3554" s="26"/>
      <c r="D3554" s="16">
        <v>429.65</v>
      </c>
      <c r="E3554" s="13" t="s">
        <v>3022</v>
      </c>
      <c r="F3554" s="27">
        <v>45807</v>
      </c>
      <c r="G3554" s="27">
        <v>45778</v>
      </c>
      <c r="H3554" s="14">
        <v>7049.56</v>
      </c>
      <c r="I3554" s="15">
        <v>2</v>
      </c>
      <c r="J3554" s="13" t="s">
        <v>301</v>
      </c>
      <c r="K3554" s="36">
        <f>D3554*VLOOKUP(L3554,Assumptions!$B$5:$C$11,2,FALSE)</f>
        <v>204.98601500000001</v>
      </c>
      <c r="L3554" s="39" t="s">
        <v>4885</v>
      </c>
      <c r="M3554" s="46">
        <f>DATE(YEAR(F3554),MONTH(F3554),1)</f>
        <v>45778</v>
      </c>
      <c r="N3554" s="47" t="str">
        <f>IF(B3554="",N3553,B3554)</f>
        <v>Kensington Ventures AG</v>
      </c>
    </row>
    <row r="3555" spans="1:14" ht="15.75" x14ac:dyDescent="0.5">
      <c r="A3555" s="7"/>
      <c r="B3555" s="25" t="s">
        <v>195</v>
      </c>
      <c r="C3555" s="25"/>
      <c r="D3555" s="12">
        <v>5345.8</v>
      </c>
      <c r="E3555" s="13" t="s">
        <v>3023</v>
      </c>
      <c r="F3555" s="27">
        <v>44937</v>
      </c>
      <c r="G3555" s="27">
        <v>44874</v>
      </c>
      <c r="H3555" s="14">
        <v>32980.379999999997</v>
      </c>
      <c r="I3555" s="15">
        <v>1</v>
      </c>
      <c r="J3555" s="13" t="s">
        <v>327</v>
      </c>
      <c r="K3555" s="36">
        <f>D3555*VLOOKUP(L3555,Assumptions!$B$5:$C$11,2,FALSE)</f>
        <v>183.36094</v>
      </c>
      <c r="L3555" s="39" t="s">
        <v>4889</v>
      </c>
      <c r="M3555" s="46">
        <f>DATE(YEAR(F3555),MONTH(F3555),1)</f>
        <v>44927</v>
      </c>
      <c r="N3555" s="47" t="str">
        <f>IF(B3555="",N3554,B3555)</f>
        <v>Dunmore Private</v>
      </c>
    </row>
    <row r="3556" spans="1:14" ht="15.75" x14ac:dyDescent="0.5">
      <c r="A3556" s="7"/>
      <c r="B3556" s="26"/>
      <c r="C3556" s="26"/>
      <c r="D3556" s="12">
        <v>7179.44</v>
      </c>
      <c r="E3556" s="13" t="s">
        <v>3024</v>
      </c>
      <c r="F3556" s="27">
        <v>44971</v>
      </c>
      <c r="G3556" s="27">
        <v>44874</v>
      </c>
      <c r="H3556" s="14">
        <v>26261.13</v>
      </c>
      <c r="I3556" s="15">
        <v>1</v>
      </c>
      <c r="J3556" s="13" t="s">
        <v>327</v>
      </c>
      <c r="K3556" s="36">
        <f>D3556*VLOOKUP(L3556,Assumptions!$B$5:$C$11,2,FALSE)</f>
        <v>246.25479199999995</v>
      </c>
      <c r="L3556" s="39" t="s">
        <v>4889</v>
      </c>
      <c r="M3556" s="46">
        <f>DATE(YEAR(F3556),MONTH(F3556),1)</f>
        <v>44958</v>
      </c>
      <c r="N3556" s="47" t="str">
        <f>IF(B3556="",N3555,B3556)</f>
        <v>Dunmore Private</v>
      </c>
    </row>
    <row r="3557" spans="1:14" ht="15.75" x14ac:dyDescent="0.5">
      <c r="A3557" s="7"/>
      <c r="B3557" s="26"/>
      <c r="C3557" s="26"/>
      <c r="D3557" s="12">
        <v>5564.06</v>
      </c>
      <c r="E3557" s="13" t="s">
        <v>3025</v>
      </c>
      <c r="F3557" s="27">
        <v>45069</v>
      </c>
      <c r="G3557" s="27">
        <v>44874</v>
      </c>
      <c r="H3557" s="14">
        <v>33368.019999999997</v>
      </c>
      <c r="I3557" s="15">
        <v>1</v>
      </c>
      <c r="J3557" s="13" t="s">
        <v>327</v>
      </c>
      <c r="K3557" s="36">
        <f>D3557*VLOOKUP(L3557,Assumptions!$B$5:$C$11,2,FALSE)</f>
        <v>190.84725800000001</v>
      </c>
      <c r="L3557" s="39" t="s">
        <v>4889</v>
      </c>
      <c r="M3557" s="46">
        <f>DATE(YEAR(F3557),MONTH(F3557),1)</f>
        <v>45047</v>
      </c>
      <c r="N3557" s="47" t="str">
        <f>IF(B3557="",N3556,B3557)</f>
        <v>Dunmore Private</v>
      </c>
    </row>
    <row r="3558" spans="1:14" ht="15.75" x14ac:dyDescent="0.5">
      <c r="A3558" s="7"/>
      <c r="B3558" s="26"/>
      <c r="C3558" s="26"/>
      <c r="D3558" s="12">
        <v>5975.47</v>
      </c>
      <c r="E3558" s="13" t="s">
        <v>3026</v>
      </c>
      <c r="F3558" s="27">
        <v>44838</v>
      </c>
      <c r="G3558" s="27">
        <v>44802</v>
      </c>
      <c r="H3558" s="14">
        <v>29611.53</v>
      </c>
      <c r="I3558" s="15">
        <v>1</v>
      </c>
      <c r="J3558" s="13" t="s">
        <v>327</v>
      </c>
      <c r="K3558" s="36">
        <f>D3558*VLOOKUP(L3558,Assumptions!$B$5:$C$11,2,FALSE)</f>
        <v>204.95862099999999</v>
      </c>
      <c r="L3558" s="39" t="s">
        <v>4889</v>
      </c>
      <c r="M3558" s="46">
        <f>DATE(YEAR(F3558),MONTH(F3558),1)</f>
        <v>44835</v>
      </c>
      <c r="N3558" s="47" t="str">
        <f>IF(B3558="",N3557,B3558)</f>
        <v>Dunmore Private</v>
      </c>
    </row>
    <row r="3559" spans="1:14" ht="15.75" x14ac:dyDescent="0.5">
      <c r="A3559" s="7"/>
      <c r="B3559" s="26"/>
      <c r="C3559" s="26"/>
      <c r="D3559" s="12">
        <v>5550.8</v>
      </c>
      <c r="E3559" s="13" t="s">
        <v>3027</v>
      </c>
      <c r="F3559" s="27">
        <v>44910</v>
      </c>
      <c r="G3559" s="27">
        <v>44802</v>
      </c>
      <c r="H3559" s="14">
        <v>35506.9</v>
      </c>
      <c r="I3559" s="15">
        <v>1</v>
      </c>
      <c r="J3559" s="13" t="s">
        <v>327</v>
      </c>
      <c r="K3559" s="36">
        <f>D3559*VLOOKUP(L3559,Assumptions!$B$5:$C$11,2,FALSE)</f>
        <v>190.39243999999999</v>
      </c>
      <c r="L3559" s="39" t="s">
        <v>4889</v>
      </c>
      <c r="M3559" s="46">
        <f>DATE(YEAR(F3559),MONTH(F3559),1)</f>
        <v>44896</v>
      </c>
      <c r="N3559" s="47" t="str">
        <f>IF(B3559="",N3558,B3559)</f>
        <v>Dunmore Private</v>
      </c>
    </row>
    <row r="3560" spans="1:14" ht="15.75" x14ac:dyDescent="0.5">
      <c r="A3560" s="7"/>
      <c r="B3560" s="26"/>
      <c r="C3560" s="26"/>
      <c r="D3560" s="12">
        <v>6713.29</v>
      </c>
      <c r="E3560" s="13" t="s">
        <v>3028</v>
      </c>
      <c r="F3560" s="27">
        <v>45272</v>
      </c>
      <c r="G3560" s="27">
        <v>45112</v>
      </c>
      <c r="H3560" s="14">
        <v>32503.58</v>
      </c>
      <c r="I3560" s="15">
        <v>1</v>
      </c>
      <c r="J3560" s="13" t="s">
        <v>327</v>
      </c>
      <c r="K3560" s="36">
        <f>D3560*VLOOKUP(L3560,Assumptions!$B$5:$C$11,2,FALSE)</f>
        <v>230.26584699999998</v>
      </c>
      <c r="L3560" s="39" t="s">
        <v>4889</v>
      </c>
      <c r="M3560" s="46">
        <f>DATE(YEAR(F3560),MONTH(F3560),1)</f>
        <v>45261</v>
      </c>
      <c r="N3560" s="47" t="str">
        <f>IF(B3560="",N3559,B3560)</f>
        <v>Dunmore Private</v>
      </c>
    </row>
    <row r="3561" spans="1:14" ht="15.75" x14ac:dyDescent="0.5">
      <c r="A3561" s="7"/>
      <c r="B3561" s="26"/>
      <c r="C3561" s="26"/>
      <c r="D3561" s="12">
        <v>7529.89</v>
      </c>
      <c r="E3561" s="13" t="s">
        <v>3029</v>
      </c>
      <c r="F3561" s="27">
        <v>45419</v>
      </c>
      <c r="G3561" s="27">
        <v>45112</v>
      </c>
      <c r="H3561" s="14">
        <v>37324.42</v>
      </c>
      <c r="I3561" s="15">
        <v>1</v>
      </c>
      <c r="J3561" s="13" t="s">
        <v>327</v>
      </c>
      <c r="K3561" s="36">
        <f>D3561*VLOOKUP(L3561,Assumptions!$B$5:$C$11,2,FALSE)</f>
        <v>258.27522699999997</v>
      </c>
      <c r="L3561" s="39" t="s">
        <v>4889</v>
      </c>
      <c r="M3561" s="46">
        <f>DATE(YEAR(F3561),MONTH(F3561),1)</f>
        <v>45413</v>
      </c>
      <c r="N3561" s="47" t="str">
        <f>IF(B3561="",N3560,B3561)</f>
        <v>Dunmore Private</v>
      </c>
    </row>
    <row r="3562" spans="1:14" ht="15.75" x14ac:dyDescent="0.5">
      <c r="A3562" s="7"/>
      <c r="B3562" s="26"/>
      <c r="C3562" s="26"/>
      <c r="D3562" s="12">
        <v>6048.68</v>
      </c>
      <c r="E3562" s="13" t="s">
        <v>3030</v>
      </c>
      <c r="F3562" s="27">
        <v>45246</v>
      </c>
      <c r="G3562" s="27">
        <v>45134</v>
      </c>
      <c r="H3562" s="14">
        <v>34300.080000000002</v>
      </c>
      <c r="I3562" s="15">
        <v>1</v>
      </c>
      <c r="J3562" s="13" t="s">
        <v>327</v>
      </c>
      <c r="K3562" s="36">
        <f>D3562*VLOOKUP(L3562,Assumptions!$B$5:$C$11,2,FALSE)</f>
        <v>207.46972399999999</v>
      </c>
      <c r="L3562" s="39" t="s">
        <v>4889</v>
      </c>
      <c r="M3562" s="46">
        <f>DATE(YEAR(F3562),MONTH(F3562),1)</f>
        <v>45231</v>
      </c>
      <c r="N3562" s="47" t="str">
        <f>IF(B3562="",N3561,B3562)</f>
        <v>Dunmore Private</v>
      </c>
    </row>
    <row r="3563" spans="1:14" ht="15.75" x14ac:dyDescent="0.5">
      <c r="A3563" s="7"/>
      <c r="B3563" s="26"/>
      <c r="C3563" s="26"/>
      <c r="D3563" s="12">
        <v>6901.85</v>
      </c>
      <c r="E3563" s="13" t="s">
        <v>3031</v>
      </c>
      <c r="F3563" s="27">
        <v>45330</v>
      </c>
      <c r="G3563" s="27">
        <v>45261</v>
      </c>
      <c r="H3563" s="14">
        <v>26302.89</v>
      </c>
      <c r="I3563" s="15">
        <v>1</v>
      </c>
      <c r="J3563" s="13" t="s">
        <v>327</v>
      </c>
      <c r="K3563" s="36">
        <f>D3563*VLOOKUP(L3563,Assumptions!$B$5:$C$11,2,FALSE)</f>
        <v>236.73345499999999</v>
      </c>
      <c r="L3563" s="39" t="s">
        <v>4889</v>
      </c>
      <c r="M3563" s="46">
        <f>DATE(YEAR(F3563),MONTH(F3563),1)</f>
        <v>45323</v>
      </c>
      <c r="N3563" s="47" t="str">
        <f>IF(B3563="",N3562,B3563)</f>
        <v>Dunmore Private</v>
      </c>
    </row>
    <row r="3564" spans="1:14" ht="15.75" x14ac:dyDescent="0.5">
      <c r="A3564" s="7"/>
      <c r="B3564" s="26"/>
      <c r="C3564" s="26"/>
      <c r="D3564" s="12">
        <v>7499.89</v>
      </c>
      <c r="E3564" s="13" t="s">
        <v>3032</v>
      </c>
      <c r="F3564" s="27">
        <v>45365</v>
      </c>
      <c r="G3564" s="27">
        <v>45261</v>
      </c>
      <c r="H3564" s="14">
        <v>27578.560000000001</v>
      </c>
      <c r="I3564" s="15">
        <v>1</v>
      </c>
      <c r="J3564" s="13" t="s">
        <v>327</v>
      </c>
      <c r="K3564" s="36">
        <f>D3564*VLOOKUP(L3564,Assumptions!$B$5:$C$11,2,FALSE)</f>
        <v>257.24622699999998</v>
      </c>
      <c r="L3564" s="39" t="s">
        <v>4889</v>
      </c>
      <c r="M3564" s="46">
        <f>DATE(YEAR(F3564),MONTH(F3564),1)</f>
        <v>45352</v>
      </c>
      <c r="N3564" s="47" t="str">
        <f>IF(B3564="",N3563,B3564)</f>
        <v>Dunmore Private</v>
      </c>
    </row>
    <row r="3565" spans="1:14" ht="15.75" x14ac:dyDescent="0.5">
      <c r="A3565" s="7"/>
      <c r="B3565" s="26"/>
      <c r="C3565" s="26"/>
      <c r="D3565" s="12">
        <v>5665.76</v>
      </c>
      <c r="E3565" s="13" t="s">
        <v>3033</v>
      </c>
      <c r="F3565" s="27">
        <v>45391</v>
      </c>
      <c r="G3565" s="27">
        <v>45342</v>
      </c>
      <c r="H3565" s="14">
        <v>22881.64</v>
      </c>
      <c r="I3565" s="15">
        <v>1</v>
      </c>
      <c r="J3565" s="13" t="s">
        <v>327</v>
      </c>
      <c r="K3565" s="36">
        <f>D3565*VLOOKUP(L3565,Assumptions!$B$5:$C$11,2,FALSE)</f>
        <v>194.33556799999999</v>
      </c>
      <c r="L3565" s="39" t="s">
        <v>4889</v>
      </c>
      <c r="M3565" s="46">
        <f>DATE(YEAR(F3565),MONTH(F3565),1)</f>
        <v>45383</v>
      </c>
      <c r="N3565" s="47" t="str">
        <f>IF(B3565="",N3564,B3565)</f>
        <v>Dunmore Private</v>
      </c>
    </row>
    <row r="3566" spans="1:14" ht="15.75" x14ac:dyDescent="0.5">
      <c r="A3566" s="7"/>
      <c r="B3566" s="26"/>
      <c r="C3566" s="26"/>
      <c r="D3566" s="12">
        <v>1166.3900000000001</v>
      </c>
      <c r="E3566" s="13" t="s">
        <v>3034</v>
      </c>
      <c r="F3566" s="27">
        <v>45573</v>
      </c>
      <c r="G3566" s="27">
        <v>45483</v>
      </c>
      <c r="H3566" s="14">
        <v>28359.45</v>
      </c>
      <c r="I3566" s="15">
        <v>1</v>
      </c>
      <c r="J3566" s="13" t="s">
        <v>340</v>
      </c>
      <c r="K3566" s="36">
        <f>D3566*VLOOKUP(L3566,Assumptions!$B$5:$C$11,2,FALSE)</f>
        <v>40.007176999999999</v>
      </c>
      <c r="L3566" s="39" t="s">
        <v>4889</v>
      </c>
      <c r="M3566" s="46">
        <f>DATE(YEAR(F3566),MONTH(F3566),1)</f>
        <v>45566</v>
      </c>
      <c r="N3566" s="47" t="str">
        <f>IF(B3566="",N3565,B3566)</f>
        <v>Dunmore Private</v>
      </c>
    </row>
    <row r="3567" spans="1:14" ht="15.75" x14ac:dyDescent="0.5">
      <c r="A3567" s="7"/>
      <c r="B3567" s="26"/>
      <c r="C3567" s="26"/>
      <c r="D3567" s="12">
        <v>0</v>
      </c>
      <c r="E3567" s="13" t="s">
        <v>3035</v>
      </c>
      <c r="F3567" s="27">
        <v>45622</v>
      </c>
      <c r="G3567" s="27">
        <v>45483</v>
      </c>
      <c r="H3567" s="14">
        <v>38876.92</v>
      </c>
      <c r="I3567" s="15">
        <v>1</v>
      </c>
      <c r="J3567" s="13" t="s">
        <v>340</v>
      </c>
      <c r="K3567" s="36">
        <f>D3567*VLOOKUP(L3567,Assumptions!$B$5:$C$11,2,FALSE)</f>
        <v>0</v>
      </c>
      <c r="L3567" s="39" t="s">
        <v>4889</v>
      </c>
      <c r="M3567" s="46">
        <f>DATE(YEAR(F3567),MONTH(F3567),1)</f>
        <v>45597</v>
      </c>
      <c r="N3567" s="47" t="str">
        <f>IF(B3567="",N3566,B3567)</f>
        <v>Dunmore Private</v>
      </c>
    </row>
    <row r="3568" spans="1:14" ht="15.75" x14ac:dyDescent="0.5">
      <c r="A3568" s="7"/>
      <c r="B3568" s="26"/>
      <c r="C3568" s="26"/>
      <c r="D3568" s="12">
        <v>0</v>
      </c>
      <c r="E3568" s="13" t="s">
        <v>3035</v>
      </c>
      <c r="F3568" s="27">
        <v>45622</v>
      </c>
      <c r="G3568" s="27">
        <v>45483</v>
      </c>
      <c r="H3568" s="14">
        <v>25033.83</v>
      </c>
      <c r="I3568" s="15">
        <v>1</v>
      </c>
      <c r="J3568" s="13" t="s">
        <v>340</v>
      </c>
      <c r="K3568" s="36">
        <f>D3568*VLOOKUP(L3568,Assumptions!$B$5:$C$11,2,FALSE)</f>
        <v>0</v>
      </c>
      <c r="L3568" s="39" t="s">
        <v>4889</v>
      </c>
      <c r="M3568" s="46">
        <f>DATE(YEAR(F3568),MONTH(F3568),1)</f>
        <v>45597</v>
      </c>
      <c r="N3568" s="47" t="str">
        <f>IF(B3568="",N3567,B3568)</f>
        <v>Dunmore Private</v>
      </c>
    </row>
    <row r="3569" spans="1:14" ht="15.75" x14ac:dyDescent="0.5">
      <c r="A3569" s="7"/>
      <c r="B3569" s="26"/>
      <c r="C3569" s="26"/>
      <c r="D3569" s="12">
        <v>0</v>
      </c>
      <c r="E3569" s="13" t="s">
        <v>3036</v>
      </c>
      <c r="F3569" s="27">
        <v>45644</v>
      </c>
      <c r="G3569" s="27">
        <v>45483</v>
      </c>
      <c r="H3569" s="14">
        <v>38708.449999999997</v>
      </c>
      <c r="I3569" s="15">
        <v>1</v>
      </c>
      <c r="J3569" s="13" t="s">
        <v>340</v>
      </c>
      <c r="K3569" s="36">
        <f>D3569*VLOOKUP(L3569,Assumptions!$B$5:$C$11,2,FALSE)</f>
        <v>0</v>
      </c>
      <c r="L3569" s="39" t="s">
        <v>4889</v>
      </c>
      <c r="M3569" s="46">
        <f>DATE(YEAR(F3569),MONTH(F3569),1)</f>
        <v>45627</v>
      </c>
      <c r="N3569" s="47" t="str">
        <f>IF(B3569="",N3568,B3569)</f>
        <v>Dunmore Private</v>
      </c>
    </row>
    <row r="3570" spans="1:14" ht="15.75" x14ac:dyDescent="0.5">
      <c r="A3570" s="7"/>
      <c r="B3570" s="26"/>
      <c r="C3570" s="26"/>
      <c r="D3570" s="12">
        <v>0</v>
      </c>
      <c r="E3570" s="13" t="s">
        <v>3036</v>
      </c>
      <c r="F3570" s="27">
        <v>45644</v>
      </c>
      <c r="G3570" s="27">
        <v>45483</v>
      </c>
      <c r="H3570" s="14">
        <v>37592.18</v>
      </c>
      <c r="I3570" s="15">
        <v>1</v>
      </c>
      <c r="J3570" s="13" t="s">
        <v>340</v>
      </c>
      <c r="K3570" s="36">
        <f>D3570*VLOOKUP(L3570,Assumptions!$B$5:$C$11,2,FALSE)</f>
        <v>0</v>
      </c>
      <c r="L3570" s="39" t="s">
        <v>4889</v>
      </c>
      <c r="M3570" s="46">
        <f>DATE(YEAR(F3570),MONTH(F3570),1)</f>
        <v>45627</v>
      </c>
      <c r="N3570" s="47" t="str">
        <f>IF(B3570="",N3569,B3570)</f>
        <v>Dunmore Private</v>
      </c>
    </row>
    <row r="3571" spans="1:14" ht="15.75" x14ac:dyDescent="0.5">
      <c r="A3571" s="7"/>
      <c r="B3571" s="26"/>
      <c r="C3571" s="26"/>
      <c r="D3571" s="12">
        <v>2254.6999999999998</v>
      </c>
      <c r="E3571" s="13" t="s">
        <v>3037</v>
      </c>
      <c r="F3571" s="27">
        <v>45673</v>
      </c>
      <c r="G3571" s="27">
        <v>45552</v>
      </c>
      <c r="H3571" s="14">
        <v>25676.36</v>
      </c>
      <c r="I3571" s="15">
        <v>1</v>
      </c>
      <c r="J3571" s="13" t="s">
        <v>340</v>
      </c>
      <c r="K3571" s="36">
        <f>D3571*VLOOKUP(L3571,Assumptions!$B$5:$C$11,2,FALSE)</f>
        <v>77.336209999999994</v>
      </c>
      <c r="L3571" s="39" t="s">
        <v>4889</v>
      </c>
      <c r="M3571" s="46">
        <f>DATE(YEAR(F3571),MONTH(F3571),1)</f>
        <v>45658</v>
      </c>
      <c r="N3571" s="47" t="str">
        <f>IF(B3571="",N3570,B3571)</f>
        <v>Dunmore Private</v>
      </c>
    </row>
    <row r="3572" spans="1:14" ht="15.75" x14ac:dyDescent="0.5">
      <c r="A3572" s="7"/>
      <c r="B3572" s="26"/>
      <c r="C3572" s="26"/>
      <c r="D3572" s="12">
        <v>2987.85</v>
      </c>
      <c r="E3572" s="13" t="s">
        <v>3038</v>
      </c>
      <c r="F3572" s="27">
        <v>45728</v>
      </c>
      <c r="G3572" s="27">
        <v>45552</v>
      </c>
      <c r="H3572" s="14">
        <v>25000.15</v>
      </c>
      <c r="I3572" s="15">
        <v>1</v>
      </c>
      <c r="J3572" s="13" t="s">
        <v>340</v>
      </c>
      <c r="K3572" s="36">
        <f>D3572*VLOOKUP(L3572,Assumptions!$B$5:$C$11,2,FALSE)</f>
        <v>102.48325499999999</v>
      </c>
      <c r="L3572" s="39" t="s">
        <v>4889</v>
      </c>
      <c r="M3572" s="46">
        <f>DATE(YEAR(F3572),MONTH(F3572),1)</f>
        <v>45717</v>
      </c>
      <c r="N3572" s="47" t="str">
        <f>IF(B3572="",N3571,B3572)</f>
        <v>Dunmore Private</v>
      </c>
    </row>
    <row r="3573" spans="1:14" ht="15.75" x14ac:dyDescent="0.5">
      <c r="A3573" s="7"/>
      <c r="B3573" s="25" t="s">
        <v>196</v>
      </c>
      <c r="C3573" s="25"/>
      <c r="D3573" s="14">
        <v>5090.6899999999996</v>
      </c>
      <c r="E3573" s="13" t="s">
        <v>3039</v>
      </c>
      <c r="F3573" s="27">
        <v>44551</v>
      </c>
      <c r="G3573" s="27">
        <v>44272</v>
      </c>
      <c r="H3573" s="14">
        <v>19935.95</v>
      </c>
      <c r="I3573" s="15">
        <v>1</v>
      </c>
      <c r="J3573" s="13" t="s">
        <v>300</v>
      </c>
      <c r="K3573" s="36">
        <f>D3573*VLOOKUP(L3573,Assumptions!$B$5:$C$11,2,FALSE)</f>
        <v>5090.6899999999996</v>
      </c>
      <c r="L3573" s="39" t="s">
        <v>4883</v>
      </c>
      <c r="M3573" s="46">
        <f>DATE(YEAR(F3573),MONTH(F3573),1)</f>
        <v>44531</v>
      </c>
      <c r="N3573" s="47" t="str">
        <f>IF(B3573="",N3572,B3573)</f>
        <v>Glendale Bancorp SA</v>
      </c>
    </row>
    <row r="3574" spans="1:14" ht="15.75" x14ac:dyDescent="0.5">
      <c r="A3574" s="7"/>
      <c r="B3574" s="26"/>
      <c r="C3574" s="26"/>
      <c r="D3574" s="14">
        <v>5857.27</v>
      </c>
      <c r="E3574" s="13" t="s">
        <v>3040</v>
      </c>
      <c r="F3574" s="27">
        <v>44551</v>
      </c>
      <c r="G3574" s="27">
        <v>44272</v>
      </c>
      <c r="H3574" s="14">
        <v>18048.93</v>
      </c>
      <c r="I3574" s="15">
        <v>1</v>
      </c>
      <c r="J3574" s="13" t="s">
        <v>307</v>
      </c>
      <c r="K3574" s="36">
        <f>D3574*VLOOKUP(L3574,Assumptions!$B$5:$C$11,2,FALSE)</f>
        <v>5857.27</v>
      </c>
      <c r="L3574" s="39" t="s">
        <v>4883</v>
      </c>
      <c r="M3574" s="46">
        <f>DATE(YEAR(F3574),MONTH(F3574),1)</f>
        <v>44531</v>
      </c>
      <c r="N3574" s="47" t="str">
        <f>IF(B3574="",N3573,B3574)</f>
        <v>Glendale Bancorp SA</v>
      </c>
    </row>
    <row r="3575" spans="1:14" ht="15.75" x14ac:dyDescent="0.5">
      <c r="A3575" s="7"/>
      <c r="B3575" s="26"/>
      <c r="C3575" s="26"/>
      <c r="D3575" s="14">
        <v>10720.16</v>
      </c>
      <c r="E3575" s="13" t="s">
        <v>3041</v>
      </c>
      <c r="F3575" s="27">
        <v>44799</v>
      </c>
      <c r="G3575" s="27">
        <v>44712</v>
      </c>
      <c r="H3575" s="14">
        <v>17119.57</v>
      </c>
      <c r="I3575" s="15">
        <v>4</v>
      </c>
      <c r="J3575" s="13" t="s">
        <v>300</v>
      </c>
      <c r="K3575" s="36">
        <f>D3575*VLOOKUP(L3575,Assumptions!$B$5:$C$11,2,FALSE)</f>
        <v>10720.16</v>
      </c>
      <c r="L3575" s="39" t="s">
        <v>4883</v>
      </c>
      <c r="M3575" s="46">
        <f>DATE(YEAR(F3575),MONTH(F3575),1)</f>
        <v>44774</v>
      </c>
      <c r="N3575" s="47" t="str">
        <f>IF(B3575="",N3574,B3575)</f>
        <v>Glendale Bancorp SA</v>
      </c>
    </row>
    <row r="3576" spans="1:14" ht="15.75" x14ac:dyDescent="0.5">
      <c r="A3576" s="7"/>
      <c r="B3576" s="26"/>
      <c r="C3576" s="26"/>
      <c r="D3576" s="14">
        <v>13403.39</v>
      </c>
      <c r="E3576" s="13" t="s">
        <v>3042</v>
      </c>
      <c r="F3576" s="27">
        <v>44799</v>
      </c>
      <c r="G3576" s="27">
        <v>44712</v>
      </c>
      <c r="H3576" s="14">
        <v>20830.84</v>
      </c>
      <c r="I3576" s="15">
        <v>5</v>
      </c>
      <c r="J3576" s="13" t="s">
        <v>331</v>
      </c>
      <c r="K3576" s="36">
        <f>D3576*VLOOKUP(L3576,Assumptions!$B$5:$C$11,2,FALSE)</f>
        <v>13403.39</v>
      </c>
      <c r="L3576" s="39" t="s">
        <v>4883</v>
      </c>
      <c r="M3576" s="46">
        <f>DATE(YEAR(F3576),MONTH(F3576),1)</f>
        <v>44774</v>
      </c>
      <c r="N3576" s="47" t="str">
        <f>IF(B3576="",N3575,B3576)</f>
        <v>Glendale Bancorp SA</v>
      </c>
    </row>
    <row r="3577" spans="1:14" ht="15.75" x14ac:dyDescent="0.5">
      <c r="A3577" s="7"/>
      <c r="B3577" s="25" t="s">
        <v>197</v>
      </c>
      <c r="C3577" s="25"/>
      <c r="D3577" s="14">
        <v>12849.39</v>
      </c>
      <c r="E3577" s="13" t="s">
        <v>3043</v>
      </c>
      <c r="F3577" s="27">
        <v>44871</v>
      </c>
      <c r="G3577" s="27">
        <v>44777</v>
      </c>
      <c r="H3577" s="14">
        <v>23363.09</v>
      </c>
      <c r="I3577" s="15">
        <v>5</v>
      </c>
      <c r="J3577" s="13" t="s">
        <v>300</v>
      </c>
      <c r="K3577" s="36">
        <f>D3577*VLOOKUP(L3577,Assumptions!$B$5:$C$11,2,FALSE)</f>
        <v>12849.39</v>
      </c>
      <c r="L3577" s="39" t="s">
        <v>4883</v>
      </c>
      <c r="M3577" s="46">
        <f>DATE(YEAR(F3577),MONTH(F3577),1)</f>
        <v>44866</v>
      </c>
      <c r="N3577" s="47" t="str">
        <f>IF(B3577="",N3576,B3577)</f>
        <v>Blackwood Trust plc</v>
      </c>
    </row>
    <row r="3578" spans="1:14" ht="15.75" x14ac:dyDescent="0.5">
      <c r="A3578" s="7"/>
      <c r="B3578" s="26"/>
      <c r="C3578" s="26"/>
      <c r="D3578" s="14">
        <v>14199.06</v>
      </c>
      <c r="E3578" s="13" t="s">
        <v>3044</v>
      </c>
      <c r="F3578" s="27">
        <v>44871</v>
      </c>
      <c r="G3578" s="27">
        <v>44777</v>
      </c>
      <c r="H3578" s="14">
        <v>16249.56</v>
      </c>
      <c r="I3578" s="15">
        <v>1</v>
      </c>
      <c r="J3578" s="13" t="s">
        <v>310</v>
      </c>
      <c r="K3578" s="36">
        <f>D3578*VLOOKUP(L3578,Assumptions!$B$5:$C$11,2,FALSE)</f>
        <v>14199.06</v>
      </c>
      <c r="L3578" s="39" t="s">
        <v>4883</v>
      </c>
      <c r="M3578" s="46">
        <f>DATE(YEAR(F3578),MONTH(F3578),1)</f>
        <v>44866</v>
      </c>
      <c r="N3578" s="47" t="str">
        <f>IF(B3578="",N3577,B3578)</f>
        <v>Blackwood Trust plc</v>
      </c>
    </row>
    <row r="3579" spans="1:14" ht="15.75" x14ac:dyDescent="0.5">
      <c r="A3579" s="7"/>
      <c r="B3579" s="26"/>
      <c r="C3579" s="26"/>
      <c r="D3579" s="14">
        <v>19351.580000000002</v>
      </c>
      <c r="E3579" s="13" t="s">
        <v>3045</v>
      </c>
      <c r="F3579" s="27">
        <v>44871</v>
      </c>
      <c r="G3579" s="27">
        <v>44777</v>
      </c>
      <c r="H3579" s="14">
        <v>17405.939999999999</v>
      </c>
      <c r="I3579" s="15">
        <v>1</v>
      </c>
      <c r="J3579" s="13" t="s">
        <v>311</v>
      </c>
      <c r="K3579" s="36">
        <f>D3579*VLOOKUP(L3579,Assumptions!$B$5:$C$11,2,FALSE)</f>
        <v>19351.580000000002</v>
      </c>
      <c r="L3579" s="39" t="s">
        <v>4883</v>
      </c>
      <c r="M3579" s="46">
        <f>DATE(YEAR(F3579),MONTH(F3579),1)</f>
        <v>44866</v>
      </c>
      <c r="N3579" s="47" t="str">
        <f>IF(B3579="",N3578,B3579)</f>
        <v>Blackwood Trust plc</v>
      </c>
    </row>
    <row r="3580" spans="1:14" ht="15.75" x14ac:dyDescent="0.5">
      <c r="A3580" s="7"/>
      <c r="B3580" s="26"/>
      <c r="C3580" s="26"/>
      <c r="D3580" s="14">
        <v>13728.79</v>
      </c>
      <c r="E3580" s="13" t="s">
        <v>3046</v>
      </c>
      <c r="F3580" s="27">
        <v>44871</v>
      </c>
      <c r="G3580" s="27">
        <v>44777</v>
      </c>
      <c r="H3580" s="14">
        <v>22031.56</v>
      </c>
      <c r="I3580" s="15">
        <v>1</v>
      </c>
      <c r="J3580" s="13" t="s">
        <v>309</v>
      </c>
      <c r="K3580" s="36">
        <f>D3580*VLOOKUP(L3580,Assumptions!$B$5:$C$11,2,FALSE)</f>
        <v>13728.79</v>
      </c>
      <c r="L3580" s="39" t="s">
        <v>4883</v>
      </c>
      <c r="M3580" s="46">
        <f>DATE(YEAR(F3580),MONTH(F3580),1)</f>
        <v>44866</v>
      </c>
      <c r="N3580" s="47" t="str">
        <f>IF(B3580="",N3579,B3580)</f>
        <v>Blackwood Trust plc</v>
      </c>
    </row>
    <row r="3581" spans="1:14" ht="15.75" x14ac:dyDescent="0.5">
      <c r="A3581" s="7"/>
      <c r="B3581" s="26"/>
      <c r="C3581" s="26"/>
      <c r="D3581" s="14">
        <v>16477.97</v>
      </c>
      <c r="E3581" s="13" t="s">
        <v>3047</v>
      </c>
      <c r="F3581" s="27">
        <v>44871</v>
      </c>
      <c r="G3581" s="27">
        <v>44777</v>
      </c>
      <c r="H3581" s="14">
        <v>15390.22</v>
      </c>
      <c r="I3581" s="15">
        <v>1</v>
      </c>
      <c r="J3581" s="13" t="s">
        <v>318</v>
      </c>
      <c r="K3581" s="36">
        <f>D3581*VLOOKUP(L3581,Assumptions!$B$5:$C$11,2,FALSE)</f>
        <v>16477.97</v>
      </c>
      <c r="L3581" s="39" t="s">
        <v>4883</v>
      </c>
      <c r="M3581" s="46">
        <f>DATE(YEAR(F3581),MONTH(F3581),1)</f>
        <v>44866</v>
      </c>
      <c r="N3581" s="47" t="str">
        <f>IF(B3581="",N3580,B3581)</f>
        <v>Blackwood Trust plc</v>
      </c>
    </row>
    <row r="3582" spans="1:14" ht="15.75" x14ac:dyDescent="0.5">
      <c r="A3582" s="7"/>
      <c r="B3582" s="26"/>
      <c r="C3582" s="26"/>
      <c r="D3582" s="14">
        <v>2055.34</v>
      </c>
      <c r="E3582" s="13" t="s">
        <v>3048</v>
      </c>
      <c r="F3582" s="27">
        <v>45243</v>
      </c>
      <c r="G3582" s="27">
        <v>45147</v>
      </c>
      <c r="H3582" s="14">
        <v>15428.22</v>
      </c>
      <c r="I3582" s="15">
        <v>1</v>
      </c>
      <c r="J3582" s="13" t="s">
        <v>307</v>
      </c>
      <c r="K3582" s="36">
        <f>D3582*VLOOKUP(L3582,Assumptions!$B$5:$C$11,2,FALSE)</f>
        <v>2055.34</v>
      </c>
      <c r="L3582" s="39" t="s">
        <v>4883</v>
      </c>
      <c r="M3582" s="46">
        <f>DATE(YEAR(F3582),MONTH(F3582),1)</f>
        <v>45231</v>
      </c>
      <c r="N3582" s="47" t="str">
        <f>IF(B3582="",N3581,B3582)</f>
        <v>Blackwood Trust plc</v>
      </c>
    </row>
    <row r="3583" spans="1:14" ht="15.75" x14ac:dyDescent="0.5">
      <c r="A3583" s="7"/>
      <c r="B3583" s="26"/>
      <c r="C3583" s="26"/>
      <c r="D3583" s="14">
        <v>2286.6799999999998</v>
      </c>
      <c r="E3583" s="13" t="s">
        <v>3049</v>
      </c>
      <c r="F3583" s="27">
        <v>45616</v>
      </c>
      <c r="G3583" s="27">
        <v>45226</v>
      </c>
      <c r="H3583" s="14">
        <v>21769.49</v>
      </c>
      <c r="I3583" s="15">
        <v>1</v>
      </c>
      <c r="J3583" s="13" t="s">
        <v>307</v>
      </c>
      <c r="K3583" s="36">
        <f>D3583*VLOOKUP(L3583,Assumptions!$B$5:$C$11,2,FALSE)</f>
        <v>2286.6799999999998</v>
      </c>
      <c r="L3583" s="39" t="s">
        <v>4883</v>
      </c>
      <c r="M3583" s="46">
        <f>DATE(YEAR(F3583),MONTH(F3583),1)</f>
        <v>45597</v>
      </c>
      <c r="N3583" s="47" t="str">
        <f>IF(B3583="",N3582,B3583)</f>
        <v>Blackwood Trust plc</v>
      </c>
    </row>
    <row r="3584" spans="1:14" ht="15.75" x14ac:dyDescent="0.5">
      <c r="A3584" s="7"/>
      <c r="B3584" s="26"/>
      <c r="C3584" s="26"/>
      <c r="D3584" s="14">
        <v>2143.7600000000002</v>
      </c>
      <c r="E3584" s="13" t="s">
        <v>3050</v>
      </c>
      <c r="F3584" s="27">
        <v>45433</v>
      </c>
      <c r="G3584" s="27">
        <v>45400</v>
      </c>
      <c r="H3584" s="14">
        <v>21678.7</v>
      </c>
      <c r="I3584" s="15">
        <v>1</v>
      </c>
      <c r="J3584" s="13" t="s">
        <v>307</v>
      </c>
      <c r="K3584" s="36">
        <f>D3584*VLOOKUP(L3584,Assumptions!$B$5:$C$11,2,FALSE)</f>
        <v>2143.7600000000002</v>
      </c>
      <c r="L3584" s="39" t="s">
        <v>4883</v>
      </c>
      <c r="M3584" s="46">
        <f>DATE(YEAR(F3584),MONTH(F3584),1)</f>
        <v>45413</v>
      </c>
      <c r="N3584" s="47" t="str">
        <f>IF(B3584="",N3583,B3584)</f>
        <v>Blackwood Trust plc</v>
      </c>
    </row>
    <row r="3585" spans="1:14" ht="15.75" x14ac:dyDescent="0.5">
      <c r="A3585" s="7"/>
      <c r="B3585" s="26"/>
      <c r="C3585" s="26"/>
      <c r="D3585" s="14">
        <v>34292.120000000003</v>
      </c>
      <c r="E3585" s="13" t="s">
        <v>3051</v>
      </c>
      <c r="F3585" s="27">
        <v>45853</v>
      </c>
      <c r="G3585" s="27">
        <v>45609</v>
      </c>
      <c r="H3585" s="14">
        <v>14654.12</v>
      </c>
      <c r="I3585" s="15">
        <v>12</v>
      </c>
      <c r="J3585" s="13" t="s">
        <v>300</v>
      </c>
      <c r="K3585" s="36">
        <f>D3585*VLOOKUP(L3585,Assumptions!$B$5:$C$11,2,FALSE)</f>
        <v>34292.120000000003</v>
      </c>
      <c r="L3585" s="39" t="s">
        <v>4883</v>
      </c>
      <c r="M3585" s="46">
        <f>DATE(YEAR(F3585),MONTH(F3585),1)</f>
        <v>45839</v>
      </c>
      <c r="N3585" s="47" t="str">
        <f>IF(B3585="",N3584,B3585)</f>
        <v>Blackwood Trust plc</v>
      </c>
    </row>
    <row r="3586" spans="1:14" ht="15.75" x14ac:dyDescent="0.5">
      <c r="A3586" s="7"/>
      <c r="B3586" s="26"/>
      <c r="C3586" s="26"/>
      <c r="D3586" s="14">
        <v>1724.51</v>
      </c>
      <c r="E3586" s="13" t="s">
        <v>3052</v>
      </c>
      <c r="F3586" s="27">
        <v>45733</v>
      </c>
      <c r="G3586" s="27">
        <v>45687</v>
      </c>
      <c r="H3586" s="14">
        <v>13883.67</v>
      </c>
      <c r="I3586" s="15">
        <v>1</v>
      </c>
      <c r="J3586" s="13" t="s">
        <v>307</v>
      </c>
      <c r="K3586" s="36">
        <f>D3586*VLOOKUP(L3586,Assumptions!$B$5:$C$11,2,FALSE)</f>
        <v>1724.51</v>
      </c>
      <c r="L3586" s="39" t="s">
        <v>4883</v>
      </c>
      <c r="M3586" s="46">
        <f>DATE(YEAR(F3586),MONTH(F3586),1)</f>
        <v>45717</v>
      </c>
      <c r="N3586" s="47" t="str">
        <f>IF(B3586="",N3585,B3586)</f>
        <v>Blackwood Trust plc</v>
      </c>
    </row>
    <row r="3587" spans="1:14" ht="15.75" x14ac:dyDescent="0.5">
      <c r="A3587" s="7"/>
      <c r="B3587" s="25" t="s">
        <v>198</v>
      </c>
      <c r="C3587" s="25"/>
      <c r="D3587" s="12">
        <v>1838.51</v>
      </c>
      <c r="E3587" s="13" t="s">
        <v>3053</v>
      </c>
      <c r="F3587" s="27">
        <v>45224</v>
      </c>
      <c r="G3587" s="27">
        <v>45154</v>
      </c>
      <c r="H3587" s="14">
        <v>1121.8499999999999</v>
      </c>
      <c r="I3587" s="15">
        <v>1</v>
      </c>
      <c r="J3587" s="13" t="s">
        <v>340</v>
      </c>
      <c r="K3587" s="36">
        <f>D3587*VLOOKUP(L3587,Assumptions!$B$5:$C$11,2,FALSE)</f>
        <v>63.060892999999993</v>
      </c>
      <c r="L3587" s="39" t="s">
        <v>4889</v>
      </c>
      <c r="M3587" s="46">
        <f>DATE(YEAR(F3587),MONTH(F3587),1)</f>
        <v>45200</v>
      </c>
      <c r="N3587" s="47" t="str">
        <f>IF(B3587="",N3586,B3587)</f>
        <v>Thornfield Private</v>
      </c>
    </row>
    <row r="3588" spans="1:14" ht="15.75" x14ac:dyDescent="0.5">
      <c r="A3588" s="7"/>
      <c r="B3588" s="25" t="s">
        <v>199</v>
      </c>
      <c r="C3588" s="25"/>
      <c r="D3588" s="12">
        <v>12374.83</v>
      </c>
      <c r="E3588" s="13" t="s">
        <v>3054</v>
      </c>
      <c r="F3588" s="27">
        <v>44215</v>
      </c>
      <c r="G3588" s="27">
        <v>44167</v>
      </c>
      <c r="H3588" s="14">
        <v>639065.09</v>
      </c>
      <c r="I3588" s="15">
        <v>2</v>
      </c>
      <c r="J3588" s="13" t="s">
        <v>300</v>
      </c>
      <c r="K3588" s="36">
        <f>D3588*VLOOKUP(L3588,Assumptions!$B$5:$C$11,2,FALSE)</f>
        <v>424.45666899999998</v>
      </c>
      <c r="L3588" s="39" t="s">
        <v>4889</v>
      </c>
      <c r="M3588" s="46">
        <f>DATE(YEAR(F3588),MONTH(F3588),1)</f>
        <v>44197</v>
      </c>
      <c r="N3588" s="47" t="str">
        <f>IF(B3588="",N3587,B3588)</f>
        <v>Kilburn Securities plc</v>
      </c>
    </row>
    <row r="3589" spans="1:14" ht="15.75" x14ac:dyDescent="0.5">
      <c r="A3589" s="7"/>
      <c r="B3589" s="26"/>
      <c r="C3589" s="26"/>
      <c r="D3589" s="12">
        <v>11745.73</v>
      </c>
      <c r="E3589" s="13" t="s">
        <v>3055</v>
      </c>
      <c r="F3589" s="27">
        <v>44215</v>
      </c>
      <c r="G3589" s="27">
        <v>44167</v>
      </c>
      <c r="H3589" s="14">
        <v>914010.21</v>
      </c>
      <c r="I3589" s="15">
        <v>9</v>
      </c>
      <c r="J3589" s="13" t="s">
        <v>305</v>
      </c>
      <c r="K3589" s="36">
        <f>D3589*VLOOKUP(L3589,Assumptions!$B$5:$C$11,2,FALSE)</f>
        <v>402.87853899999993</v>
      </c>
      <c r="L3589" s="39" t="s">
        <v>4889</v>
      </c>
      <c r="M3589" s="46">
        <f>DATE(YEAR(F3589),MONTH(F3589),1)</f>
        <v>44197</v>
      </c>
      <c r="N3589" s="47" t="str">
        <f>IF(B3589="",N3588,B3589)</f>
        <v>Kilburn Securities plc</v>
      </c>
    </row>
    <row r="3590" spans="1:14" ht="15.75" x14ac:dyDescent="0.5">
      <c r="A3590" s="7"/>
      <c r="B3590" s="26"/>
      <c r="C3590" s="26"/>
      <c r="D3590" s="12">
        <v>13248.5</v>
      </c>
      <c r="E3590" s="13" t="s">
        <v>3056</v>
      </c>
      <c r="F3590" s="27">
        <v>44215</v>
      </c>
      <c r="G3590" s="27">
        <v>44167</v>
      </c>
      <c r="H3590" s="14">
        <v>693683.03</v>
      </c>
      <c r="I3590" s="15">
        <v>9</v>
      </c>
      <c r="J3590" s="13" t="s">
        <v>328</v>
      </c>
      <c r="K3590" s="36">
        <f>D3590*VLOOKUP(L3590,Assumptions!$B$5:$C$11,2,FALSE)</f>
        <v>454.42354999999998</v>
      </c>
      <c r="L3590" s="39" t="s">
        <v>4889</v>
      </c>
      <c r="M3590" s="46">
        <f>DATE(YEAR(F3590),MONTH(F3590),1)</f>
        <v>44197</v>
      </c>
      <c r="N3590" s="47" t="str">
        <f>IF(B3590="",N3589,B3590)</f>
        <v>Kilburn Securities plc</v>
      </c>
    </row>
    <row r="3591" spans="1:14" ht="15.75" x14ac:dyDescent="0.5">
      <c r="A3591" s="7"/>
      <c r="B3591" s="26"/>
      <c r="C3591" s="26"/>
      <c r="D3591" s="12">
        <v>12404.04</v>
      </c>
      <c r="E3591" s="13" t="s">
        <v>3057</v>
      </c>
      <c r="F3591" s="27">
        <v>44215</v>
      </c>
      <c r="G3591" s="27">
        <v>44167</v>
      </c>
      <c r="H3591" s="14">
        <v>730913.31</v>
      </c>
      <c r="I3591" s="15">
        <v>9</v>
      </c>
      <c r="J3591" s="13" t="s">
        <v>333</v>
      </c>
      <c r="K3591" s="36">
        <f>D3591*VLOOKUP(L3591,Assumptions!$B$5:$C$11,2,FALSE)</f>
        <v>425.458572</v>
      </c>
      <c r="L3591" s="39" t="s">
        <v>4889</v>
      </c>
      <c r="M3591" s="46">
        <f>DATE(YEAR(F3591),MONTH(F3591),1)</f>
        <v>44197</v>
      </c>
      <c r="N3591" s="47" t="str">
        <f>IF(B3591="",N3590,B3591)</f>
        <v>Kilburn Securities plc</v>
      </c>
    </row>
    <row r="3592" spans="1:14" ht="15.75" x14ac:dyDescent="0.5">
      <c r="A3592" s="7"/>
      <c r="B3592" s="26"/>
      <c r="C3592" s="26"/>
      <c r="D3592" s="12">
        <v>9558.4</v>
      </c>
      <c r="E3592" s="13" t="s">
        <v>3058</v>
      </c>
      <c r="F3592" s="27">
        <v>44215</v>
      </c>
      <c r="G3592" s="27">
        <v>44167</v>
      </c>
      <c r="H3592" s="14">
        <v>698482.95</v>
      </c>
      <c r="I3592" s="15">
        <v>9</v>
      </c>
      <c r="J3592" s="13" t="s">
        <v>336</v>
      </c>
      <c r="K3592" s="36">
        <f>D3592*VLOOKUP(L3592,Assumptions!$B$5:$C$11,2,FALSE)</f>
        <v>327.85311999999993</v>
      </c>
      <c r="L3592" s="39" t="s">
        <v>4889</v>
      </c>
      <c r="M3592" s="46">
        <f>DATE(YEAR(F3592),MONTH(F3592),1)</f>
        <v>44197</v>
      </c>
      <c r="N3592" s="47" t="str">
        <f>IF(B3592="",N3591,B3592)</f>
        <v>Kilburn Securities plc</v>
      </c>
    </row>
    <row r="3593" spans="1:14" ht="15.75" x14ac:dyDescent="0.5">
      <c r="A3593" s="7"/>
      <c r="B3593" s="26"/>
      <c r="C3593" s="26"/>
      <c r="D3593" s="12">
        <v>13108.25</v>
      </c>
      <c r="E3593" s="13" t="s">
        <v>3059</v>
      </c>
      <c r="F3593" s="27">
        <v>44250</v>
      </c>
      <c r="G3593" s="27">
        <v>44167</v>
      </c>
      <c r="H3593" s="14">
        <v>853998.73</v>
      </c>
      <c r="I3593" s="15">
        <v>2</v>
      </c>
      <c r="J3593" s="13" t="s">
        <v>300</v>
      </c>
      <c r="K3593" s="36">
        <f>D3593*VLOOKUP(L3593,Assumptions!$B$5:$C$11,2,FALSE)</f>
        <v>449.61297499999995</v>
      </c>
      <c r="L3593" s="39" t="s">
        <v>4889</v>
      </c>
      <c r="M3593" s="46">
        <f>DATE(YEAR(F3593),MONTH(F3593),1)</f>
        <v>44228</v>
      </c>
      <c r="N3593" s="47" t="str">
        <f>IF(B3593="",N3592,B3593)</f>
        <v>Kilburn Securities plc</v>
      </c>
    </row>
    <row r="3594" spans="1:14" ht="15.75" x14ac:dyDescent="0.5">
      <c r="A3594" s="7"/>
      <c r="B3594" s="26"/>
      <c r="C3594" s="26"/>
      <c r="D3594" s="12">
        <v>7718.96</v>
      </c>
      <c r="E3594" s="13" t="s">
        <v>3060</v>
      </c>
      <c r="F3594" s="27">
        <v>44250</v>
      </c>
      <c r="G3594" s="27">
        <v>44167</v>
      </c>
      <c r="H3594" s="14">
        <v>941640.51</v>
      </c>
      <c r="I3594" s="15">
        <v>7</v>
      </c>
      <c r="J3594" s="13" t="s">
        <v>333</v>
      </c>
      <c r="K3594" s="36">
        <f>D3594*VLOOKUP(L3594,Assumptions!$B$5:$C$11,2,FALSE)</f>
        <v>264.76032799999996</v>
      </c>
      <c r="L3594" s="39" t="s">
        <v>4889</v>
      </c>
      <c r="M3594" s="46">
        <f>DATE(YEAR(F3594),MONTH(F3594),1)</f>
        <v>44228</v>
      </c>
      <c r="N3594" s="47" t="str">
        <f>IF(B3594="",N3593,B3594)</f>
        <v>Kilburn Securities plc</v>
      </c>
    </row>
    <row r="3595" spans="1:14" ht="15.75" x14ac:dyDescent="0.5">
      <c r="A3595" s="7"/>
      <c r="B3595" s="26"/>
      <c r="C3595" s="26"/>
      <c r="D3595" s="12">
        <v>9799.39</v>
      </c>
      <c r="E3595" s="13" t="s">
        <v>3061</v>
      </c>
      <c r="F3595" s="27">
        <v>44250</v>
      </c>
      <c r="G3595" s="27">
        <v>44167</v>
      </c>
      <c r="H3595" s="14">
        <v>749255.16</v>
      </c>
      <c r="I3595" s="15">
        <v>7</v>
      </c>
      <c r="J3595" s="13" t="s">
        <v>334</v>
      </c>
      <c r="K3595" s="36">
        <f>D3595*VLOOKUP(L3595,Assumptions!$B$5:$C$11,2,FALSE)</f>
        <v>336.11907699999995</v>
      </c>
      <c r="L3595" s="39" t="s">
        <v>4889</v>
      </c>
      <c r="M3595" s="46">
        <f>DATE(YEAR(F3595),MONTH(F3595),1)</f>
        <v>44228</v>
      </c>
      <c r="N3595" s="47" t="str">
        <f>IF(B3595="",N3594,B3595)</f>
        <v>Kilburn Securities plc</v>
      </c>
    </row>
    <row r="3596" spans="1:14" ht="15.75" x14ac:dyDescent="0.5">
      <c r="A3596" s="7"/>
      <c r="B3596" s="26"/>
      <c r="C3596" s="26"/>
      <c r="D3596" s="12">
        <v>9178.61</v>
      </c>
      <c r="E3596" s="13" t="s">
        <v>3062</v>
      </c>
      <c r="F3596" s="27">
        <v>44250</v>
      </c>
      <c r="G3596" s="27">
        <v>44167</v>
      </c>
      <c r="H3596" s="14">
        <v>931792.9</v>
      </c>
      <c r="I3596" s="15">
        <v>7</v>
      </c>
      <c r="J3596" s="13" t="s">
        <v>322</v>
      </c>
      <c r="K3596" s="36">
        <f>D3596*VLOOKUP(L3596,Assumptions!$B$5:$C$11,2,FALSE)</f>
        <v>314.826323</v>
      </c>
      <c r="L3596" s="39" t="s">
        <v>4889</v>
      </c>
      <c r="M3596" s="46">
        <f>DATE(YEAR(F3596),MONTH(F3596),1)</f>
        <v>44228</v>
      </c>
      <c r="N3596" s="47" t="str">
        <f>IF(B3596="",N3595,B3596)</f>
        <v>Kilburn Securities plc</v>
      </c>
    </row>
    <row r="3597" spans="1:14" ht="15.75" x14ac:dyDescent="0.5">
      <c r="A3597" s="7"/>
      <c r="B3597" s="26"/>
      <c r="C3597" s="26"/>
      <c r="D3597" s="12">
        <v>8425.51</v>
      </c>
      <c r="E3597" s="13" t="s">
        <v>3063</v>
      </c>
      <c r="F3597" s="27">
        <v>44284</v>
      </c>
      <c r="G3597" s="27">
        <v>44172</v>
      </c>
      <c r="H3597" s="14">
        <v>663488.01</v>
      </c>
      <c r="I3597" s="15">
        <v>2</v>
      </c>
      <c r="J3597" s="13" t="s">
        <v>300</v>
      </c>
      <c r="K3597" s="36">
        <f>D3597*VLOOKUP(L3597,Assumptions!$B$5:$C$11,2,FALSE)</f>
        <v>288.99499299999997</v>
      </c>
      <c r="L3597" s="39" t="s">
        <v>4889</v>
      </c>
      <c r="M3597" s="46">
        <f>DATE(YEAR(F3597),MONTH(F3597),1)</f>
        <v>44256</v>
      </c>
      <c r="N3597" s="47" t="str">
        <f>IF(B3597="",N3596,B3597)</f>
        <v>Kilburn Securities plc</v>
      </c>
    </row>
    <row r="3598" spans="1:14" ht="15.75" x14ac:dyDescent="0.5">
      <c r="A3598" s="7"/>
      <c r="B3598" s="26"/>
      <c r="C3598" s="26"/>
      <c r="D3598" s="12">
        <v>11342.86</v>
      </c>
      <c r="E3598" s="13" t="s">
        <v>3064</v>
      </c>
      <c r="F3598" s="27">
        <v>44284</v>
      </c>
      <c r="G3598" s="27">
        <v>44172</v>
      </c>
      <c r="H3598" s="14">
        <v>628239.54</v>
      </c>
      <c r="I3598" s="15">
        <v>9</v>
      </c>
      <c r="J3598" s="13" t="s">
        <v>333</v>
      </c>
      <c r="K3598" s="36">
        <f>D3598*VLOOKUP(L3598,Assumptions!$B$5:$C$11,2,FALSE)</f>
        <v>389.06009799999998</v>
      </c>
      <c r="L3598" s="39" t="s">
        <v>4889</v>
      </c>
      <c r="M3598" s="46">
        <f>DATE(YEAR(F3598),MONTH(F3598),1)</f>
        <v>44256</v>
      </c>
      <c r="N3598" s="47" t="str">
        <f>IF(B3598="",N3597,B3598)</f>
        <v>Kilburn Securities plc</v>
      </c>
    </row>
    <row r="3599" spans="1:14" ht="15.75" x14ac:dyDescent="0.5">
      <c r="A3599" s="7"/>
      <c r="B3599" s="26"/>
      <c r="C3599" s="26"/>
      <c r="D3599" s="12">
        <v>8537.5</v>
      </c>
      <c r="E3599" s="13" t="s">
        <v>3065</v>
      </c>
      <c r="F3599" s="27">
        <v>44284</v>
      </c>
      <c r="G3599" s="27">
        <v>44172</v>
      </c>
      <c r="H3599" s="14">
        <v>735444.32</v>
      </c>
      <c r="I3599" s="15">
        <v>9</v>
      </c>
      <c r="J3599" s="13" t="s">
        <v>334</v>
      </c>
      <c r="K3599" s="36">
        <f>D3599*VLOOKUP(L3599,Assumptions!$B$5:$C$11,2,FALSE)</f>
        <v>292.83624999999995</v>
      </c>
      <c r="L3599" s="39" t="s">
        <v>4889</v>
      </c>
      <c r="M3599" s="46">
        <f>DATE(YEAR(F3599),MONTH(F3599),1)</f>
        <v>44256</v>
      </c>
      <c r="N3599" s="47" t="str">
        <f>IF(B3599="",N3598,B3599)</f>
        <v>Kilburn Securities plc</v>
      </c>
    </row>
    <row r="3600" spans="1:14" ht="15.75" x14ac:dyDescent="0.5">
      <c r="A3600" s="7"/>
      <c r="B3600" s="26"/>
      <c r="C3600" s="26"/>
      <c r="D3600" s="12">
        <v>7645.71</v>
      </c>
      <c r="E3600" s="13" t="s">
        <v>3066</v>
      </c>
      <c r="F3600" s="27">
        <v>44284</v>
      </c>
      <c r="G3600" s="27">
        <v>44172</v>
      </c>
      <c r="H3600" s="14">
        <v>897866.89</v>
      </c>
      <c r="I3600" s="15">
        <v>9</v>
      </c>
      <c r="J3600" s="13" t="s">
        <v>322</v>
      </c>
      <c r="K3600" s="36">
        <f>D3600*VLOOKUP(L3600,Assumptions!$B$5:$C$11,2,FALSE)</f>
        <v>262.24785299999996</v>
      </c>
      <c r="L3600" s="39" t="s">
        <v>4889</v>
      </c>
      <c r="M3600" s="46">
        <f>DATE(YEAR(F3600),MONTH(F3600),1)</f>
        <v>44256</v>
      </c>
      <c r="N3600" s="47" t="str">
        <f>IF(B3600="",N3599,B3600)</f>
        <v>Kilburn Securities plc</v>
      </c>
    </row>
    <row r="3601" spans="1:14" ht="15.75" x14ac:dyDescent="0.5">
      <c r="A3601" s="7"/>
      <c r="B3601" s="26"/>
      <c r="C3601" s="26"/>
      <c r="D3601" s="12">
        <v>47433.27</v>
      </c>
      <c r="E3601" s="13" t="s">
        <v>3067</v>
      </c>
      <c r="F3601" s="27">
        <v>44361</v>
      </c>
      <c r="G3601" s="27">
        <v>44172</v>
      </c>
      <c r="H3601" s="14">
        <v>679279.71</v>
      </c>
      <c r="I3601" s="15">
        <v>6</v>
      </c>
      <c r="J3601" s="13" t="s">
        <v>300</v>
      </c>
      <c r="K3601" s="36">
        <f>D3601*VLOOKUP(L3601,Assumptions!$B$5:$C$11,2,FALSE)</f>
        <v>1626.9611609999997</v>
      </c>
      <c r="L3601" s="39" t="s">
        <v>4889</v>
      </c>
      <c r="M3601" s="46">
        <f>DATE(YEAR(F3601),MONTH(F3601),1)</f>
        <v>44348</v>
      </c>
      <c r="N3601" s="47" t="str">
        <f>IF(B3601="",N3600,B3601)</f>
        <v>Kilburn Securities plc</v>
      </c>
    </row>
    <row r="3602" spans="1:14" ht="15.75" x14ac:dyDescent="0.5">
      <c r="A3602" s="7"/>
      <c r="B3602" s="26"/>
      <c r="C3602" s="26"/>
      <c r="D3602" s="12">
        <v>41262.47</v>
      </c>
      <c r="E3602" s="13" t="s">
        <v>3068</v>
      </c>
      <c r="F3602" s="27">
        <v>44361</v>
      </c>
      <c r="G3602" s="27">
        <v>44172</v>
      </c>
      <c r="H3602" s="14">
        <v>967076.8</v>
      </c>
      <c r="I3602" s="15">
        <v>6</v>
      </c>
      <c r="J3602" s="13" t="s">
        <v>330</v>
      </c>
      <c r="K3602" s="36">
        <f>D3602*VLOOKUP(L3602,Assumptions!$B$5:$C$11,2,FALSE)</f>
        <v>1415.302721</v>
      </c>
      <c r="L3602" s="39" t="s">
        <v>4889</v>
      </c>
      <c r="M3602" s="46">
        <f>DATE(YEAR(F3602),MONTH(F3602),1)</f>
        <v>44348</v>
      </c>
      <c r="N3602" s="47" t="str">
        <f>IF(B3602="",N3601,B3602)</f>
        <v>Kilburn Securities plc</v>
      </c>
    </row>
    <row r="3603" spans="1:14" ht="15.75" x14ac:dyDescent="0.5">
      <c r="A3603" s="7"/>
      <c r="B3603" s="26"/>
      <c r="C3603" s="26"/>
      <c r="D3603" s="12">
        <v>42525.61</v>
      </c>
      <c r="E3603" s="13" t="s">
        <v>3069</v>
      </c>
      <c r="F3603" s="27">
        <v>44361</v>
      </c>
      <c r="G3603" s="27">
        <v>44172</v>
      </c>
      <c r="H3603" s="14">
        <v>848281.62</v>
      </c>
      <c r="I3603" s="15">
        <v>58</v>
      </c>
      <c r="J3603" s="13" t="s">
        <v>305</v>
      </c>
      <c r="K3603" s="36">
        <f>D3603*VLOOKUP(L3603,Assumptions!$B$5:$C$11,2,FALSE)</f>
        <v>1458.6284229999999</v>
      </c>
      <c r="L3603" s="39" t="s">
        <v>4889</v>
      </c>
      <c r="M3603" s="46">
        <f>DATE(YEAR(F3603),MONTH(F3603),1)</f>
        <v>44348</v>
      </c>
      <c r="N3603" s="47" t="str">
        <f>IF(B3603="",N3602,B3603)</f>
        <v>Kilburn Securities plc</v>
      </c>
    </row>
    <row r="3604" spans="1:14" ht="15.75" x14ac:dyDescent="0.5">
      <c r="A3604" s="7"/>
      <c r="B3604" s="26"/>
      <c r="C3604" s="26"/>
      <c r="D3604" s="12">
        <v>49052.15</v>
      </c>
      <c r="E3604" s="13" t="s">
        <v>3070</v>
      </c>
      <c r="F3604" s="27">
        <v>44361</v>
      </c>
      <c r="G3604" s="27">
        <v>44172</v>
      </c>
      <c r="H3604" s="14">
        <v>700549.34</v>
      </c>
      <c r="I3604" s="15">
        <v>58</v>
      </c>
      <c r="J3604" s="13" t="s">
        <v>328</v>
      </c>
      <c r="K3604" s="36">
        <f>D3604*VLOOKUP(L3604,Assumptions!$B$5:$C$11,2,FALSE)</f>
        <v>1682.4887449999999</v>
      </c>
      <c r="L3604" s="39" t="s">
        <v>4889</v>
      </c>
      <c r="M3604" s="46">
        <f>DATE(YEAR(F3604),MONTH(F3604),1)</f>
        <v>44348</v>
      </c>
      <c r="N3604" s="47" t="str">
        <f>IF(B3604="",N3603,B3604)</f>
        <v>Kilburn Securities plc</v>
      </c>
    </row>
    <row r="3605" spans="1:14" ht="15.75" x14ac:dyDescent="0.5">
      <c r="A3605" s="7"/>
      <c r="B3605" s="26"/>
      <c r="C3605" s="26"/>
      <c r="D3605" s="12">
        <v>35645.410000000003</v>
      </c>
      <c r="E3605" s="13" t="s">
        <v>3071</v>
      </c>
      <c r="F3605" s="27">
        <v>44361</v>
      </c>
      <c r="G3605" s="27">
        <v>44172</v>
      </c>
      <c r="H3605" s="14">
        <v>617993.76</v>
      </c>
      <c r="I3605" s="15">
        <v>58</v>
      </c>
      <c r="J3605" s="13" t="s">
        <v>333</v>
      </c>
      <c r="K3605" s="36">
        <f>D3605*VLOOKUP(L3605,Assumptions!$B$5:$C$11,2,FALSE)</f>
        <v>1222.637563</v>
      </c>
      <c r="L3605" s="39" t="s">
        <v>4889</v>
      </c>
      <c r="M3605" s="46">
        <f>DATE(YEAR(F3605),MONTH(F3605),1)</f>
        <v>44348</v>
      </c>
      <c r="N3605" s="47" t="str">
        <f>IF(B3605="",N3604,B3605)</f>
        <v>Kilburn Securities plc</v>
      </c>
    </row>
    <row r="3606" spans="1:14" ht="15.75" x14ac:dyDescent="0.5">
      <c r="A3606" s="7"/>
      <c r="B3606" s="26"/>
      <c r="C3606" s="26"/>
      <c r="D3606" s="12">
        <v>28442.09</v>
      </c>
      <c r="E3606" s="13" t="s">
        <v>3072</v>
      </c>
      <c r="F3606" s="27">
        <v>44361</v>
      </c>
      <c r="G3606" s="27">
        <v>44172</v>
      </c>
      <c r="H3606" s="14">
        <v>841980.03</v>
      </c>
      <c r="I3606" s="15">
        <v>58</v>
      </c>
      <c r="J3606" s="13" t="s">
        <v>336</v>
      </c>
      <c r="K3606" s="36">
        <f>D3606*VLOOKUP(L3606,Assumptions!$B$5:$C$11,2,FALSE)</f>
        <v>975.56368699999996</v>
      </c>
      <c r="L3606" s="39" t="s">
        <v>4889</v>
      </c>
      <c r="M3606" s="46">
        <f>DATE(YEAR(F3606),MONTH(F3606),1)</f>
        <v>44348</v>
      </c>
      <c r="N3606" s="47" t="str">
        <f>IF(B3606="",N3605,B3606)</f>
        <v>Kilburn Securities plc</v>
      </c>
    </row>
    <row r="3607" spans="1:14" ht="15.75" x14ac:dyDescent="0.5">
      <c r="A3607" s="7"/>
      <c r="B3607" s="26"/>
      <c r="C3607" s="26"/>
      <c r="D3607" s="12">
        <v>156650.51</v>
      </c>
      <c r="E3607" s="13" t="s">
        <v>3073</v>
      </c>
      <c r="F3607" s="27">
        <v>44395</v>
      </c>
      <c r="G3607" s="27">
        <v>44172</v>
      </c>
      <c r="H3607" s="14">
        <v>924670.9</v>
      </c>
      <c r="I3607" s="15">
        <v>17</v>
      </c>
      <c r="J3607" s="13" t="s">
        <v>330</v>
      </c>
      <c r="K3607" s="36">
        <f>D3607*VLOOKUP(L3607,Assumptions!$B$5:$C$11,2,FALSE)</f>
        <v>5373.1124929999996</v>
      </c>
      <c r="L3607" s="39" t="s">
        <v>4889</v>
      </c>
      <c r="M3607" s="46">
        <f>DATE(YEAR(F3607),MONTH(F3607),1)</f>
        <v>44378</v>
      </c>
      <c r="N3607" s="47" t="str">
        <f>IF(B3607="",N3606,B3607)</f>
        <v>Kilburn Securities plc</v>
      </c>
    </row>
    <row r="3608" spans="1:14" ht="15.75" x14ac:dyDescent="0.5">
      <c r="A3608" s="7"/>
      <c r="B3608" s="26"/>
      <c r="C3608" s="26"/>
      <c r="D3608" s="12">
        <v>155509.04999999999</v>
      </c>
      <c r="E3608" s="13" t="s">
        <v>3074</v>
      </c>
      <c r="F3608" s="27">
        <v>44395</v>
      </c>
      <c r="G3608" s="27">
        <v>44172</v>
      </c>
      <c r="H3608" s="14">
        <v>649077.43999999994</v>
      </c>
      <c r="I3608" s="15">
        <v>17</v>
      </c>
      <c r="J3608" s="13" t="s">
        <v>300</v>
      </c>
      <c r="K3608" s="36">
        <f>D3608*VLOOKUP(L3608,Assumptions!$B$5:$C$11,2,FALSE)</f>
        <v>5333.9604149999996</v>
      </c>
      <c r="L3608" s="39" t="s">
        <v>4889</v>
      </c>
      <c r="M3608" s="46">
        <f>DATE(YEAR(F3608),MONTH(F3608),1)</f>
        <v>44378</v>
      </c>
      <c r="N3608" s="47" t="str">
        <f>IF(B3608="",N3607,B3608)</f>
        <v>Kilburn Securities plc</v>
      </c>
    </row>
    <row r="3609" spans="1:14" ht="15.75" x14ac:dyDescent="0.5">
      <c r="A3609" s="7"/>
      <c r="B3609" s="26"/>
      <c r="C3609" s="26"/>
      <c r="D3609" s="12">
        <v>147810.92000000001</v>
      </c>
      <c r="E3609" s="13" t="s">
        <v>3074</v>
      </c>
      <c r="F3609" s="27">
        <v>44395</v>
      </c>
      <c r="G3609" s="27">
        <v>44172</v>
      </c>
      <c r="H3609" s="14">
        <v>778459.59</v>
      </c>
      <c r="I3609" s="15">
        <v>3</v>
      </c>
      <c r="J3609" s="13" t="s">
        <v>300</v>
      </c>
      <c r="K3609" s="36">
        <f>D3609*VLOOKUP(L3609,Assumptions!$B$5:$C$11,2,FALSE)</f>
        <v>5069.9145559999997</v>
      </c>
      <c r="L3609" s="39" t="s">
        <v>4889</v>
      </c>
      <c r="M3609" s="46">
        <f>DATE(YEAR(F3609),MONTH(F3609),1)</f>
        <v>44378</v>
      </c>
      <c r="N3609" s="47" t="str">
        <f>IF(B3609="",N3608,B3609)</f>
        <v>Kilburn Securities plc</v>
      </c>
    </row>
    <row r="3610" spans="1:14" ht="15.75" x14ac:dyDescent="0.5">
      <c r="A3610" s="7"/>
      <c r="B3610" s="26"/>
      <c r="C3610" s="26"/>
      <c r="D3610" s="12">
        <v>173759.83</v>
      </c>
      <c r="E3610" s="13" t="s">
        <v>3075</v>
      </c>
      <c r="F3610" s="27">
        <v>44395</v>
      </c>
      <c r="G3610" s="27">
        <v>44172</v>
      </c>
      <c r="H3610" s="14">
        <v>972724.98</v>
      </c>
      <c r="I3610" s="15">
        <v>75</v>
      </c>
      <c r="J3610" s="13" t="s">
        <v>305</v>
      </c>
      <c r="K3610" s="36">
        <f>D3610*VLOOKUP(L3610,Assumptions!$B$5:$C$11,2,FALSE)</f>
        <v>5959.9621689999994</v>
      </c>
      <c r="L3610" s="39" t="s">
        <v>4889</v>
      </c>
      <c r="M3610" s="46">
        <f>DATE(YEAR(F3610),MONTH(F3610),1)</f>
        <v>44378</v>
      </c>
      <c r="N3610" s="47" t="str">
        <f>IF(B3610="",N3609,B3610)</f>
        <v>Kilburn Securities plc</v>
      </c>
    </row>
    <row r="3611" spans="1:14" ht="15.75" x14ac:dyDescent="0.5">
      <c r="A3611" s="7"/>
      <c r="B3611" s="26"/>
      <c r="C3611" s="26"/>
      <c r="D3611" s="12">
        <v>112797.65</v>
      </c>
      <c r="E3611" s="13" t="s">
        <v>3076</v>
      </c>
      <c r="F3611" s="27">
        <v>44395</v>
      </c>
      <c r="G3611" s="27">
        <v>44172</v>
      </c>
      <c r="H3611" s="14">
        <v>963818.18</v>
      </c>
      <c r="I3611" s="15">
        <v>86</v>
      </c>
      <c r="J3611" s="13" t="s">
        <v>319</v>
      </c>
      <c r="K3611" s="36">
        <f>D3611*VLOOKUP(L3611,Assumptions!$B$5:$C$11,2,FALSE)</f>
        <v>3868.9593949999994</v>
      </c>
      <c r="L3611" s="39" t="s">
        <v>4889</v>
      </c>
      <c r="M3611" s="46">
        <f>DATE(YEAR(F3611),MONTH(F3611),1)</f>
        <v>44378</v>
      </c>
      <c r="N3611" s="47" t="str">
        <f>IF(B3611="",N3610,B3611)</f>
        <v>Kilburn Securities plc</v>
      </c>
    </row>
    <row r="3612" spans="1:14" ht="15.75" x14ac:dyDescent="0.5">
      <c r="A3612" s="7"/>
      <c r="B3612" s="26"/>
      <c r="C3612" s="26"/>
      <c r="D3612" s="12">
        <v>120162.02</v>
      </c>
      <c r="E3612" s="13" t="s">
        <v>3077</v>
      </c>
      <c r="F3612" s="27">
        <v>44395</v>
      </c>
      <c r="G3612" s="27">
        <v>44172</v>
      </c>
      <c r="H3612" s="14">
        <v>869179.79</v>
      </c>
      <c r="I3612" s="15">
        <v>86</v>
      </c>
      <c r="J3612" s="13" t="s">
        <v>320</v>
      </c>
      <c r="K3612" s="36">
        <f>D3612*VLOOKUP(L3612,Assumptions!$B$5:$C$11,2,FALSE)</f>
        <v>4121.5572860000002</v>
      </c>
      <c r="L3612" s="39" t="s">
        <v>4889</v>
      </c>
      <c r="M3612" s="46">
        <f>DATE(YEAR(F3612),MONTH(F3612),1)</f>
        <v>44378</v>
      </c>
      <c r="N3612" s="47" t="str">
        <f>IF(B3612="",N3611,B3612)</f>
        <v>Kilburn Securities plc</v>
      </c>
    </row>
    <row r="3613" spans="1:14" ht="15.75" x14ac:dyDescent="0.5">
      <c r="A3613" s="7"/>
      <c r="B3613" s="26"/>
      <c r="C3613" s="26"/>
      <c r="D3613" s="12">
        <v>146447.75</v>
      </c>
      <c r="E3613" s="13" t="s">
        <v>3078</v>
      </c>
      <c r="F3613" s="27">
        <v>44395</v>
      </c>
      <c r="G3613" s="27">
        <v>44172</v>
      </c>
      <c r="H3613" s="14">
        <v>642747.21</v>
      </c>
      <c r="I3613" s="15">
        <v>86</v>
      </c>
      <c r="J3613" s="13" t="s">
        <v>321</v>
      </c>
      <c r="K3613" s="36">
        <f>D3613*VLOOKUP(L3613,Assumptions!$B$5:$C$11,2,FALSE)</f>
        <v>5023.1578249999993</v>
      </c>
      <c r="L3613" s="39" t="s">
        <v>4889</v>
      </c>
      <c r="M3613" s="46">
        <f>DATE(YEAR(F3613),MONTH(F3613),1)</f>
        <v>44378</v>
      </c>
      <c r="N3613" s="47" t="str">
        <f>IF(B3613="",N3612,B3613)</f>
        <v>Kilburn Securities plc</v>
      </c>
    </row>
    <row r="3614" spans="1:14" ht="15.75" x14ac:dyDescent="0.5">
      <c r="A3614" s="7"/>
      <c r="B3614" s="26"/>
      <c r="C3614" s="26"/>
      <c r="D3614" s="12">
        <v>130074.52</v>
      </c>
      <c r="E3614" s="13" t="s">
        <v>3079</v>
      </c>
      <c r="F3614" s="27">
        <v>44395</v>
      </c>
      <c r="G3614" s="27">
        <v>44172</v>
      </c>
      <c r="H3614" s="14">
        <v>571810.81000000006</v>
      </c>
      <c r="I3614" s="15">
        <v>86</v>
      </c>
      <c r="J3614" s="13" t="s">
        <v>331</v>
      </c>
      <c r="K3614" s="36">
        <f>D3614*VLOOKUP(L3614,Assumptions!$B$5:$C$11,2,FALSE)</f>
        <v>4461.5560359999999</v>
      </c>
      <c r="L3614" s="39" t="s">
        <v>4889</v>
      </c>
      <c r="M3614" s="46">
        <f>DATE(YEAR(F3614),MONTH(F3614),1)</f>
        <v>44378</v>
      </c>
      <c r="N3614" s="47" t="str">
        <f>IF(B3614="",N3613,B3614)</f>
        <v>Kilburn Securities plc</v>
      </c>
    </row>
    <row r="3615" spans="1:14" ht="15.75" x14ac:dyDescent="0.5">
      <c r="A3615" s="7"/>
      <c r="B3615" s="26"/>
      <c r="C3615" s="26"/>
      <c r="D3615" s="12">
        <v>18042.509999999998</v>
      </c>
      <c r="E3615" s="13" t="s">
        <v>3080</v>
      </c>
      <c r="F3615" s="27">
        <v>44297</v>
      </c>
      <c r="G3615" s="27">
        <v>44266</v>
      </c>
      <c r="H3615" s="14">
        <v>950520.76</v>
      </c>
      <c r="I3615" s="15">
        <v>3</v>
      </c>
      <c r="J3615" s="13" t="s">
        <v>300</v>
      </c>
      <c r="K3615" s="36">
        <f>D3615*VLOOKUP(L3615,Assumptions!$B$5:$C$11,2,FALSE)</f>
        <v>618.85809299999994</v>
      </c>
      <c r="L3615" s="39" t="s">
        <v>4889</v>
      </c>
      <c r="M3615" s="46">
        <f>DATE(YEAR(F3615),MONTH(F3615),1)</f>
        <v>44287</v>
      </c>
      <c r="N3615" s="47" t="str">
        <f>IF(B3615="",N3614,B3615)</f>
        <v>Kilburn Securities plc</v>
      </c>
    </row>
    <row r="3616" spans="1:14" ht="15.75" x14ac:dyDescent="0.5">
      <c r="A3616" s="7"/>
      <c r="B3616" s="26"/>
      <c r="C3616" s="26"/>
      <c r="D3616" s="12">
        <v>19292.75</v>
      </c>
      <c r="E3616" s="13" t="s">
        <v>3081</v>
      </c>
      <c r="F3616" s="27">
        <v>44297</v>
      </c>
      <c r="G3616" s="27">
        <v>44266</v>
      </c>
      <c r="H3616" s="14">
        <v>609107.42000000004</v>
      </c>
      <c r="I3616" s="15">
        <v>12</v>
      </c>
      <c r="J3616" s="13" t="s">
        <v>328</v>
      </c>
      <c r="K3616" s="36">
        <f>D3616*VLOOKUP(L3616,Assumptions!$B$5:$C$11,2,FALSE)</f>
        <v>661.74132499999996</v>
      </c>
      <c r="L3616" s="39" t="s">
        <v>4889</v>
      </c>
      <c r="M3616" s="46">
        <f>DATE(YEAR(F3616),MONTH(F3616),1)</f>
        <v>44287</v>
      </c>
      <c r="N3616" s="47" t="str">
        <f>IF(B3616="",N3615,B3616)</f>
        <v>Kilburn Securities plc</v>
      </c>
    </row>
    <row r="3617" spans="1:14" ht="15.75" x14ac:dyDescent="0.5">
      <c r="A3617" s="7"/>
      <c r="B3617" s="26"/>
      <c r="C3617" s="26"/>
      <c r="D3617" s="12">
        <v>15821.32</v>
      </c>
      <c r="E3617" s="13" t="s">
        <v>3082</v>
      </c>
      <c r="F3617" s="27">
        <v>44297</v>
      </c>
      <c r="G3617" s="27">
        <v>44266</v>
      </c>
      <c r="H3617" s="14">
        <v>828682.3</v>
      </c>
      <c r="I3617" s="15">
        <v>12</v>
      </c>
      <c r="J3617" s="13" t="s">
        <v>333</v>
      </c>
      <c r="K3617" s="36">
        <f>D3617*VLOOKUP(L3617,Assumptions!$B$5:$C$11,2,FALSE)</f>
        <v>542.67127599999992</v>
      </c>
      <c r="L3617" s="39" t="s">
        <v>4889</v>
      </c>
      <c r="M3617" s="46">
        <f>DATE(YEAR(F3617),MONTH(F3617),1)</f>
        <v>44287</v>
      </c>
      <c r="N3617" s="47" t="str">
        <f>IF(B3617="",N3616,B3617)</f>
        <v>Kilburn Securities plc</v>
      </c>
    </row>
    <row r="3618" spans="1:14" ht="15.75" x14ac:dyDescent="0.5">
      <c r="A3618" s="7"/>
      <c r="B3618" s="26"/>
      <c r="C3618" s="26"/>
      <c r="D3618" s="12">
        <v>15669.07</v>
      </c>
      <c r="E3618" s="13" t="s">
        <v>3083</v>
      </c>
      <c r="F3618" s="27">
        <v>44297</v>
      </c>
      <c r="G3618" s="27">
        <v>44266</v>
      </c>
      <c r="H3618" s="14">
        <v>779931.35</v>
      </c>
      <c r="I3618" s="15">
        <v>12</v>
      </c>
      <c r="J3618" s="13" t="s">
        <v>336</v>
      </c>
      <c r="K3618" s="36">
        <f>D3618*VLOOKUP(L3618,Assumptions!$B$5:$C$11,2,FALSE)</f>
        <v>537.44910099999993</v>
      </c>
      <c r="L3618" s="39" t="s">
        <v>4889</v>
      </c>
      <c r="M3618" s="46">
        <f>DATE(YEAR(F3618),MONTH(F3618),1)</f>
        <v>44287</v>
      </c>
      <c r="N3618" s="47" t="str">
        <f>IF(B3618="",N3617,B3618)</f>
        <v>Kilburn Securities plc</v>
      </c>
    </row>
    <row r="3619" spans="1:14" ht="15.75" x14ac:dyDescent="0.5">
      <c r="A3619" s="7"/>
      <c r="B3619" s="26"/>
      <c r="C3619" s="26"/>
      <c r="D3619" s="12">
        <v>1844.03</v>
      </c>
      <c r="E3619" s="13" t="s">
        <v>3084</v>
      </c>
      <c r="F3619" s="27">
        <v>44311</v>
      </c>
      <c r="G3619" s="27">
        <v>44306</v>
      </c>
      <c r="H3619" s="14">
        <v>722215.76</v>
      </c>
      <c r="I3619" s="15">
        <v>2</v>
      </c>
      <c r="J3619" s="13" t="s">
        <v>315</v>
      </c>
      <c r="K3619" s="36">
        <f>D3619*VLOOKUP(L3619,Assumptions!$B$5:$C$11,2,FALSE)</f>
        <v>63.250228999999997</v>
      </c>
      <c r="L3619" s="39" t="s">
        <v>4889</v>
      </c>
      <c r="M3619" s="46">
        <f>DATE(YEAR(F3619),MONTH(F3619),1)</f>
        <v>44287</v>
      </c>
      <c r="N3619" s="47" t="str">
        <f>IF(B3619="",N3618,B3619)</f>
        <v>Kilburn Securities plc</v>
      </c>
    </row>
    <row r="3620" spans="1:14" ht="15.75" x14ac:dyDescent="0.5">
      <c r="A3620" s="7"/>
      <c r="B3620" s="26"/>
      <c r="C3620" s="26"/>
      <c r="D3620" s="12">
        <v>1808.1</v>
      </c>
      <c r="E3620" s="13" t="s">
        <v>3085</v>
      </c>
      <c r="F3620" s="27">
        <v>44311</v>
      </c>
      <c r="G3620" s="27">
        <v>44306</v>
      </c>
      <c r="H3620" s="14">
        <v>690331.97</v>
      </c>
      <c r="I3620" s="15">
        <v>1</v>
      </c>
      <c r="J3620" s="13" t="s">
        <v>304</v>
      </c>
      <c r="K3620" s="36">
        <f>D3620*VLOOKUP(L3620,Assumptions!$B$5:$C$11,2,FALSE)</f>
        <v>62.017829999999989</v>
      </c>
      <c r="L3620" s="39" t="s">
        <v>4889</v>
      </c>
      <c r="M3620" s="46">
        <f>DATE(YEAR(F3620),MONTH(F3620),1)</f>
        <v>44287</v>
      </c>
      <c r="N3620" s="47" t="str">
        <f>IF(B3620="",N3619,B3620)</f>
        <v>Kilburn Securities plc</v>
      </c>
    </row>
    <row r="3621" spans="1:14" ht="15.75" x14ac:dyDescent="0.5">
      <c r="A3621" s="7"/>
      <c r="B3621" s="26"/>
      <c r="C3621" s="26"/>
      <c r="D3621" s="12">
        <v>12946.4</v>
      </c>
      <c r="E3621" s="13" t="s">
        <v>3086</v>
      </c>
      <c r="F3621" s="27">
        <v>44536</v>
      </c>
      <c r="G3621" s="27">
        <v>44446</v>
      </c>
      <c r="H3621" s="14">
        <v>961381.9</v>
      </c>
      <c r="I3621" s="15">
        <v>2</v>
      </c>
      <c r="J3621" s="13" t="s">
        <v>300</v>
      </c>
      <c r="K3621" s="36">
        <f>D3621*VLOOKUP(L3621,Assumptions!$B$5:$C$11,2,FALSE)</f>
        <v>444.06151999999997</v>
      </c>
      <c r="L3621" s="39" t="s">
        <v>4889</v>
      </c>
      <c r="M3621" s="46">
        <f>DATE(YEAR(F3621),MONTH(F3621),1)</f>
        <v>44531</v>
      </c>
      <c r="N3621" s="47" t="str">
        <f>IF(B3621="",N3620,B3621)</f>
        <v>Kilburn Securities plc</v>
      </c>
    </row>
    <row r="3622" spans="1:14" ht="15.75" x14ac:dyDescent="0.5">
      <c r="A3622" s="7"/>
      <c r="B3622" s="26"/>
      <c r="C3622" s="26"/>
      <c r="D3622" s="12">
        <v>10592.06</v>
      </c>
      <c r="E3622" s="13" t="s">
        <v>3087</v>
      </c>
      <c r="F3622" s="27">
        <v>44536</v>
      </c>
      <c r="G3622" s="27">
        <v>44446</v>
      </c>
      <c r="H3622" s="14">
        <v>734268.67</v>
      </c>
      <c r="I3622" s="15">
        <v>13</v>
      </c>
      <c r="J3622" s="13" t="s">
        <v>305</v>
      </c>
      <c r="K3622" s="36">
        <f>D3622*VLOOKUP(L3622,Assumptions!$B$5:$C$11,2,FALSE)</f>
        <v>363.30765799999995</v>
      </c>
      <c r="L3622" s="39" t="s">
        <v>4889</v>
      </c>
      <c r="M3622" s="46">
        <f>DATE(YEAR(F3622),MONTH(F3622),1)</f>
        <v>44531</v>
      </c>
      <c r="N3622" s="47" t="str">
        <f>IF(B3622="",N3621,B3622)</f>
        <v>Kilburn Securities plc</v>
      </c>
    </row>
    <row r="3623" spans="1:14" ht="15.75" x14ac:dyDescent="0.5">
      <c r="A3623" s="7"/>
      <c r="B3623" s="26"/>
      <c r="C3623" s="26"/>
      <c r="D3623" s="12">
        <v>12881.71</v>
      </c>
      <c r="E3623" s="13" t="s">
        <v>3088</v>
      </c>
      <c r="F3623" s="27">
        <v>44536</v>
      </c>
      <c r="G3623" s="27">
        <v>44446</v>
      </c>
      <c r="H3623" s="14">
        <v>933792.59</v>
      </c>
      <c r="I3623" s="15">
        <v>13</v>
      </c>
      <c r="J3623" s="13" t="s">
        <v>321</v>
      </c>
      <c r="K3623" s="36">
        <f>D3623*VLOOKUP(L3623,Assumptions!$B$5:$C$11,2,FALSE)</f>
        <v>441.84265299999993</v>
      </c>
      <c r="L3623" s="39" t="s">
        <v>4889</v>
      </c>
      <c r="M3623" s="46">
        <f>DATE(YEAR(F3623),MONTH(F3623),1)</f>
        <v>44531</v>
      </c>
      <c r="N3623" s="47" t="str">
        <f>IF(B3623="",N3622,B3623)</f>
        <v>Kilburn Securities plc</v>
      </c>
    </row>
    <row r="3624" spans="1:14" ht="15.75" x14ac:dyDescent="0.5">
      <c r="A3624" s="7"/>
      <c r="B3624" s="26"/>
      <c r="C3624" s="26"/>
      <c r="D3624" s="12">
        <v>3007.74</v>
      </c>
      <c r="E3624" s="13" t="s">
        <v>3089</v>
      </c>
      <c r="F3624" s="27">
        <v>44382</v>
      </c>
      <c r="G3624" s="27">
        <v>44349</v>
      </c>
      <c r="H3624" s="14">
        <v>600885.69999999995</v>
      </c>
      <c r="I3624" s="15">
        <v>1</v>
      </c>
      <c r="J3624" s="13" t="s">
        <v>340</v>
      </c>
      <c r="K3624" s="36">
        <f>D3624*VLOOKUP(L3624,Assumptions!$B$5:$C$11,2,FALSE)</f>
        <v>103.16548199999998</v>
      </c>
      <c r="L3624" s="39" t="s">
        <v>4889</v>
      </c>
      <c r="M3624" s="46">
        <f>DATE(YEAR(F3624),MONTH(F3624),1)</f>
        <v>44378</v>
      </c>
      <c r="N3624" s="47" t="str">
        <f>IF(B3624="",N3623,B3624)</f>
        <v>Kilburn Securities plc</v>
      </c>
    </row>
    <row r="3625" spans="1:14" ht="15.75" x14ac:dyDescent="0.5">
      <c r="A3625" s="7"/>
      <c r="B3625" s="26"/>
      <c r="C3625" s="26"/>
      <c r="D3625" s="12">
        <v>2283.15</v>
      </c>
      <c r="E3625" s="13" t="s">
        <v>3090</v>
      </c>
      <c r="F3625" s="27">
        <v>44383</v>
      </c>
      <c r="G3625" s="27">
        <v>44384</v>
      </c>
      <c r="H3625" s="14">
        <v>590962.46</v>
      </c>
      <c r="I3625" s="15">
        <v>6</v>
      </c>
      <c r="J3625" s="13" t="s">
        <v>315</v>
      </c>
      <c r="K3625" s="36">
        <f>D3625*VLOOKUP(L3625,Assumptions!$B$5:$C$11,2,FALSE)</f>
        <v>78.312044999999998</v>
      </c>
      <c r="L3625" s="39" t="s">
        <v>4889</v>
      </c>
      <c r="M3625" s="46">
        <f>DATE(YEAR(F3625),MONTH(F3625),1)</f>
        <v>44378</v>
      </c>
      <c r="N3625" s="47" t="str">
        <f>IF(B3625="",N3624,B3625)</f>
        <v>Kilburn Securities plc</v>
      </c>
    </row>
    <row r="3626" spans="1:14" ht="15.75" x14ac:dyDescent="0.5">
      <c r="A3626" s="7"/>
      <c r="B3626" s="26"/>
      <c r="C3626" s="26"/>
      <c r="D3626" s="12">
        <v>8008.32</v>
      </c>
      <c r="E3626" s="13" t="s">
        <v>3091</v>
      </c>
      <c r="F3626" s="27">
        <v>44578</v>
      </c>
      <c r="G3626" s="27">
        <v>44489</v>
      </c>
      <c r="H3626" s="14">
        <v>960490.1</v>
      </c>
      <c r="I3626" s="15">
        <v>2</v>
      </c>
      <c r="J3626" s="13" t="s">
        <v>300</v>
      </c>
      <c r="K3626" s="36">
        <f>D3626*VLOOKUP(L3626,Assumptions!$B$5:$C$11,2,FALSE)</f>
        <v>274.68537599999996</v>
      </c>
      <c r="L3626" s="39" t="s">
        <v>4889</v>
      </c>
      <c r="M3626" s="46">
        <f>DATE(YEAR(F3626),MONTH(F3626),1)</f>
        <v>44562</v>
      </c>
      <c r="N3626" s="47" t="str">
        <f>IF(B3626="",N3625,B3626)</f>
        <v>Kilburn Securities plc</v>
      </c>
    </row>
    <row r="3627" spans="1:14" ht="15.75" x14ac:dyDescent="0.5">
      <c r="A3627" s="7"/>
      <c r="B3627" s="26"/>
      <c r="C3627" s="26"/>
      <c r="D3627" s="12">
        <v>11135.66</v>
      </c>
      <c r="E3627" s="13" t="s">
        <v>3092</v>
      </c>
      <c r="F3627" s="27">
        <v>44578</v>
      </c>
      <c r="G3627" s="27">
        <v>44489</v>
      </c>
      <c r="H3627" s="14">
        <v>768942.31</v>
      </c>
      <c r="I3627" s="15">
        <v>9</v>
      </c>
      <c r="J3627" s="13" t="s">
        <v>305</v>
      </c>
      <c r="K3627" s="36">
        <f>D3627*VLOOKUP(L3627,Assumptions!$B$5:$C$11,2,FALSE)</f>
        <v>381.95313799999997</v>
      </c>
      <c r="L3627" s="39" t="s">
        <v>4889</v>
      </c>
      <c r="M3627" s="46">
        <f>DATE(YEAR(F3627),MONTH(F3627),1)</f>
        <v>44562</v>
      </c>
      <c r="N3627" s="47" t="str">
        <f>IF(B3627="",N3626,B3627)</f>
        <v>Kilburn Securities plc</v>
      </c>
    </row>
    <row r="3628" spans="1:14" ht="15.75" x14ac:dyDescent="0.5">
      <c r="A3628" s="7"/>
      <c r="B3628" s="26"/>
      <c r="C3628" s="26"/>
      <c r="D3628" s="12">
        <v>13003.6</v>
      </c>
      <c r="E3628" s="13" t="s">
        <v>3093</v>
      </c>
      <c r="F3628" s="27">
        <v>44578</v>
      </c>
      <c r="G3628" s="27">
        <v>44489</v>
      </c>
      <c r="H3628" s="14">
        <v>726729.68</v>
      </c>
      <c r="I3628" s="15">
        <v>9</v>
      </c>
      <c r="J3628" s="13" t="s">
        <v>328</v>
      </c>
      <c r="K3628" s="36">
        <f>D3628*VLOOKUP(L3628,Assumptions!$B$5:$C$11,2,FALSE)</f>
        <v>446.02347999999995</v>
      </c>
      <c r="L3628" s="39" t="s">
        <v>4889</v>
      </c>
      <c r="M3628" s="46">
        <f>DATE(YEAR(F3628),MONTH(F3628),1)</f>
        <v>44562</v>
      </c>
      <c r="N3628" s="47" t="str">
        <f>IF(B3628="",N3627,B3628)</f>
        <v>Kilburn Securities plc</v>
      </c>
    </row>
    <row r="3629" spans="1:14" ht="15.75" x14ac:dyDescent="0.5">
      <c r="A3629" s="7"/>
      <c r="B3629" s="26"/>
      <c r="C3629" s="26"/>
      <c r="D3629" s="12">
        <v>11682.5</v>
      </c>
      <c r="E3629" s="13" t="s">
        <v>3094</v>
      </c>
      <c r="F3629" s="27">
        <v>44578</v>
      </c>
      <c r="G3629" s="27">
        <v>44489</v>
      </c>
      <c r="H3629" s="14">
        <v>572627.35</v>
      </c>
      <c r="I3629" s="15">
        <v>9</v>
      </c>
      <c r="J3629" s="13" t="s">
        <v>333</v>
      </c>
      <c r="K3629" s="36">
        <f>D3629*VLOOKUP(L3629,Assumptions!$B$5:$C$11,2,FALSE)</f>
        <v>400.70974999999999</v>
      </c>
      <c r="L3629" s="39" t="s">
        <v>4889</v>
      </c>
      <c r="M3629" s="46">
        <f>DATE(YEAR(F3629),MONTH(F3629),1)</f>
        <v>44562</v>
      </c>
      <c r="N3629" s="47" t="str">
        <f>IF(B3629="",N3628,B3629)</f>
        <v>Kilburn Securities plc</v>
      </c>
    </row>
    <row r="3630" spans="1:14" ht="15.75" x14ac:dyDescent="0.5">
      <c r="A3630" s="7"/>
      <c r="B3630" s="26"/>
      <c r="C3630" s="26"/>
      <c r="D3630" s="12">
        <v>12258.27</v>
      </c>
      <c r="E3630" s="13" t="s">
        <v>3095</v>
      </c>
      <c r="F3630" s="27">
        <v>44578</v>
      </c>
      <c r="G3630" s="27">
        <v>44489</v>
      </c>
      <c r="H3630" s="14">
        <v>875197.92</v>
      </c>
      <c r="I3630" s="15">
        <v>9</v>
      </c>
      <c r="J3630" s="13" t="s">
        <v>336</v>
      </c>
      <c r="K3630" s="36">
        <f>D3630*VLOOKUP(L3630,Assumptions!$B$5:$C$11,2,FALSE)</f>
        <v>420.45866100000001</v>
      </c>
      <c r="L3630" s="39" t="s">
        <v>4889</v>
      </c>
      <c r="M3630" s="46">
        <f>DATE(YEAR(F3630),MONTH(F3630),1)</f>
        <v>44562</v>
      </c>
      <c r="N3630" s="47" t="str">
        <f>IF(B3630="",N3629,B3630)</f>
        <v>Kilburn Securities plc</v>
      </c>
    </row>
    <row r="3631" spans="1:14" ht="15.75" x14ac:dyDescent="0.5">
      <c r="A3631" s="7"/>
      <c r="B3631" s="26"/>
      <c r="C3631" s="26"/>
      <c r="D3631" s="12">
        <v>12219.49</v>
      </c>
      <c r="E3631" s="13" t="s">
        <v>3096</v>
      </c>
      <c r="F3631" s="27">
        <v>44620</v>
      </c>
      <c r="G3631" s="27">
        <v>44489</v>
      </c>
      <c r="H3631" s="14">
        <v>831129.71</v>
      </c>
      <c r="I3631" s="15">
        <v>2</v>
      </c>
      <c r="J3631" s="13" t="s">
        <v>300</v>
      </c>
      <c r="K3631" s="36">
        <f>D3631*VLOOKUP(L3631,Assumptions!$B$5:$C$11,2,FALSE)</f>
        <v>419.12850699999996</v>
      </c>
      <c r="L3631" s="39" t="s">
        <v>4889</v>
      </c>
      <c r="M3631" s="46">
        <f>DATE(YEAR(F3631),MONTH(F3631),1)</f>
        <v>44593</v>
      </c>
      <c r="N3631" s="47" t="str">
        <f>IF(B3631="",N3630,B3631)</f>
        <v>Kilburn Securities plc</v>
      </c>
    </row>
    <row r="3632" spans="1:14" ht="15.75" x14ac:dyDescent="0.5">
      <c r="A3632" s="7"/>
      <c r="B3632" s="26"/>
      <c r="C3632" s="26"/>
      <c r="D3632" s="12">
        <v>8380.8700000000008</v>
      </c>
      <c r="E3632" s="13" t="s">
        <v>3097</v>
      </c>
      <c r="F3632" s="27">
        <v>44620</v>
      </c>
      <c r="G3632" s="27">
        <v>44489</v>
      </c>
      <c r="H3632" s="14">
        <v>973375.63</v>
      </c>
      <c r="I3632" s="15">
        <v>17</v>
      </c>
      <c r="J3632" s="13" t="s">
        <v>334</v>
      </c>
      <c r="K3632" s="36">
        <f>D3632*VLOOKUP(L3632,Assumptions!$B$5:$C$11,2,FALSE)</f>
        <v>287.463841</v>
      </c>
      <c r="L3632" s="39" t="s">
        <v>4889</v>
      </c>
      <c r="M3632" s="46">
        <f>DATE(YEAR(F3632),MONTH(F3632),1)</f>
        <v>44593</v>
      </c>
      <c r="N3632" s="47" t="str">
        <f>IF(B3632="",N3631,B3632)</f>
        <v>Kilburn Securities plc</v>
      </c>
    </row>
    <row r="3633" spans="1:14" ht="15.75" x14ac:dyDescent="0.5">
      <c r="A3633" s="7"/>
      <c r="B3633" s="26"/>
      <c r="C3633" s="26"/>
      <c r="D3633" s="12">
        <v>9355.8700000000008</v>
      </c>
      <c r="E3633" s="13" t="s">
        <v>3098</v>
      </c>
      <c r="F3633" s="27">
        <v>44620</v>
      </c>
      <c r="G3633" s="27">
        <v>44489</v>
      </c>
      <c r="H3633" s="14">
        <v>611488.68999999994</v>
      </c>
      <c r="I3633" s="15">
        <v>17</v>
      </c>
      <c r="J3633" s="13" t="s">
        <v>322</v>
      </c>
      <c r="K3633" s="36">
        <f>D3633*VLOOKUP(L3633,Assumptions!$B$5:$C$11,2,FALSE)</f>
        <v>320.906341</v>
      </c>
      <c r="L3633" s="39" t="s">
        <v>4889</v>
      </c>
      <c r="M3633" s="46">
        <f>DATE(YEAR(F3633),MONTH(F3633),1)</f>
        <v>44593</v>
      </c>
      <c r="N3633" s="47" t="str">
        <f>IF(B3633="",N3632,B3633)</f>
        <v>Kilburn Securities plc</v>
      </c>
    </row>
    <row r="3634" spans="1:14" ht="15.75" x14ac:dyDescent="0.5">
      <c r="A3634" s="7"/>
      <c r="B3634" s="26"/>
      <c r="C3634" s="26"/>
      <c r="D3634" s="12">
        <v>12539</v>
      </c>
      <c r="E3634" s="13" t="s">
        <v>3099</v>
      </c>
      <c r="F3634" s="27">
        <v>44620</v>
      </c>
      <c r="G3634" s="27">
        <v>44489</v>
      </c>
      <c r="H3634" s="14">
        <v>935313.42</v>
      </c>
      <c r="I3634" s="15">
        <v>17</v>
      </c>
      <c r="J3634" s="13" t="s">
        <v>333</v>
      </c>
      <c r="K3634" s="36">
        <f>D3634*VLOOKUP(L3634,Assumptions!$B$5:$C$11,2,FALSE)</f>
        <v>430.08769999999998</v>
      </c>
      <c r="L3634" s="39" t="s">
        <v>4889</v>
      </c>
      <c r="M3634" s="46">
        <f>DATE(YEAR(F3634),MONTH(F3634),1)</f>
        <v>44593</v>
      </c>
      <c r="N3634" s="47" t="str">
        <f>IF(B3634="",N3633,B3634)</f>
        <v>Kilburn Securities plc</v>
      </c>
    </row>
    <row r="3635" spans="1:14" ht="15.75" x14ac:dyDescent="0.5">
      <c r="A3635" s="7"/>
      <c r="B3635" s="26"/>
      <c r="C3635" s="26"/>
      <c r="D3635" s="12">
        <v>12394.17</v>
      </c>
      <c r="E3635" s="13" t="s">
        <v>3100</v>
      </c>
      <c r="F3635" s="27">
        <v>44677</v>
      </c>
      <c r="G3635" s="27">
        <v>44489</v>
      </c>
      <c r="H3635" s="14">
        <v>752473.03</v>
      </c>
      <c r="I3635" s="15">
        <v>2</v>
      </c>
      <c r="J3635" s="13" t="s">
        <v>300</v>
      </c>
      <c r="K3635" s="36">
        <f>D3635*VLOOKUP(L3635,Assumptions!$B$5:$C$11,2,FALSE)</f>
        <v>425.12003099999998</v>
      </c>
      <c r="L3635" s="39" t="s">
        <v>4889</v>
      </c>
      <c r="M3635" s="46">
        <f>DATE(YEAR(F3635),MONTH(F3635),1)</f>
        <v>44652</v>
      </c>
      <c r="N3635" s="47" t="str">
        <f>IF(B3635="",N3634,B3635)</f>
        <v>Kilburn Securities plc</v>
      </c>
    </row>
    <row r="3636" spans="1:14" ht="15.75" x14ac:dyDescent="0.5">
      <c r="A3636" s="7"/>
      <c r="B3636" s="26"/>
      <c r="C3636" s="26"/>
      <c r="D3636" s="12">
        <v>8006.01</v>
      </c>
      <c r="E3636" s="13" t="s">
        <v>3101</v>
      </c>
      <c r="F3636" s="27">
        <v>44677</v>
      </c>
      <c r="G3636" s="27">
        <v>44489</v>
      </c>
      <c r="H3636" s="14">
        <v>676810.9</v>
      </c>
      <c r="I3636" s="15">
        <v>8</v>
      </c>
      <c r="J3636" s="13" t="s">
        <v>334</v>
      </c>
      <c r="K3636" s="36">
        <f>D3636*VLOOKUP(L3636,Assumptions!$B$5:$C$11,2,FALSE)</f>
        <v>274.60614299999997</v>
      </c>
      <c r="L3636" s="39" t="s">
        <v>4889</v>
      </c>
      <c r="M3636" s="46">
        <f>DATE(YEAR(F3636),MONTH(F3636),1)</f>
        <v>44652</v>
      </c>
      <c r="N3636" s="47" t="str">
        <f>IF(B3636="",N3635,B3636)</f>
        <v>Kilburn Securities plc</v>
      </c>
    </row>
    <row r="3637" spans="1:14" ht="15.75" x14ac:dyDescent="0.5">
      <c r="A3637" s="7"/>
      <c r="B3637" s="26"/>
      <c r="C3637" s="26"/>
      <c r="D3637" s="12">
        <v>10755.48</v>
      </c>
      <c r="E3637" s="13" t="s">
        <v>3102</v>
      </c>
      <c r="F3637" s="27">
        <v>44677</v>
      </c>
      <c r="G3637" s="27">
        <v>44489</v>
      </c>
      <c r="H3637" s="14">
        <v>969853.19</v>
      </c>
      <c r="I3637" s="15">
        <v>8</v>
      </c>
      <c r="J3637" s="13" t="s">
        <v>333</v>
      </c>
      <c r="K3637" s="36">
        <f>D3637*VLOOKUP(L3637,Assumptions!$B$5:$C$11,2,FALSE)</f>
        <v>368.91296399999993</v>
      </c>
      <c r="L3637" s="39" t="s">
        <v>4889</v>
      </c>
      <c r="M3637" s="46">
        <f>DATE(YEAR(F3637),MONTH(F3637),1)</f>
        <v>44652</v>
      </c>
      <c r="N3637" s="47" t="str">
        <f>IF(B3637="",N3636,B3637)</f>
        <v>Kilburn Securities plc</v>
      </c>
    </row>
    <row r="3638" spans="1:14" ht="15.75" x14ac:dyDescent="0.5">
      <c r="A3638" s="7"/>
      <c r="B3638" s="26"/>
      <c r="C3638" s="26"/>
      <c r="D3638" s="12">
        <v>13032.23</v>
      </c>
      <c r="E3638" s="13" t="s">
        <v>3103</v>
      </c>
      <c r="F3638" s="27">
        <v>44677</v>
      </c>
      <c r="G3638" s="27">
        <v>44489</v>
      </c>
      <c r="H3638" s="14">
        <v>634503.84</v>
      </c>
      <c r="I3638" s="15">
        <v>8</v>
      </c>
      <c r="J3638" s="13" t="s">
        <v>322</v>
      </c>
      <c r="K3638" s="36">
        <f>D3638*VLOOKUP(L3638,Assumptions!$B$5:$C$11,2,FALSE)</f>
        <v>447.00548899999995</v>
      </c>
      <c r="L3638" s="39" t="s">
        <v>4889</v>
      </c>
      <c r="M3638" s="46">
        <f>DATE(YEAR(F3638),MONTH(F3638),1)</f>
        <v>44652</v>
      </c>
      <c r="N3638" s="47" t="str">
        <f>IF(B3638="",N3637,B3638)</f>
        <v>Kilburn Securities plc</v>
      </c>
    </row>
    <row r="3639" spans="1:14" ht="15.75" x14ac:dyDescent="0.5">
      <c r="A3639" s="7"/>
      <c r="B3639" s="26"/>
      <c r="C3639" s="26"/>
      <c r="D3639" s="12">
        <v>55724.36</v>
      </c>
      <c r="E3639" s="13" t="s">
        <v>3104</v>
      </c>
      <c r="F3639" s="27">
        <v>44721</v>
      </c>
      <c r="G3639" s="27">
        <v>44489</v>
      </c>
      <c r="H3639" s="14">
        <v>829115.66</v>
      </c>
      <c r="I3639" s="15">
        <v>6</v>
      </c>
      <c r="J3639" s="13" t="s">
        <v>330</v>
      </c>
      <c r="K3639" s="36">
        <f>D3639*VLOOKUP(L3639,Assumptions!$B$5:$C$11,2,FALSE)</f>
        <v>1911.3455479999998</v>
      </c>
      <c r="L3639" s="39" t="s">
        <v>4889</v>
      </c>
      <c r="M3639" s="46">
        <f>DATE(YEAR(F3639),MONTH(F3639),1)</f>
        <v>44713</v>
      </c>
      <c r="N3639" s="47" t="str">
        <f>IF(B3639="",N3638,B3639)</f>
        <v>Kilburn Securities plc</v>
      </c>
    </row>
    <row r="3640" spans="1:14" ht="15.75" x14ac:dyDescent="0.5">
      <c r="A3640" s="7"/>
      <c r="B3640" s="26"/>
      <c r="C3640" s="26"/>
      <c r="D3640" s="12">
        <v>48588.77</v>
      </c>
      <c r="E3640" s="13" t="s">
        <v>3105</v>
      </c>
      <c r="F3640" s="27">
        <v>44721</v>
      </c>
      <c r="G3640" s="27">
        <v>44489</v>
      </c>
      <c r="H3640" s="14">
        <v>882158.41</v>
      </c>
      <c r="I3640" s="15">
        <v>60</v>
      </c>
      <c r="J3640" s="13" t="s">
        <v>328</v>
      </c>
      <c r="K3640" s="36">
        <f>D3640*VLOOKUP(L3640,Assumptions!$B$5:$C$11,2,FALSE)</f>
        <v>1666.5948109999997</v>
      </c>
      <c r="L3640" s="39" t="s">
        <v>4889</v>
      </c>
      <c r="M3640" s="46">
        <f>DATE(YEAR(F3640),MONTH(F3640),1)</f>
        <v>44713</v>
      </c>
      <c r="N3640" s="47" t="str">
        <f>IF(B3640="",N3639,B3640)</f>
        <v>Kilburn Securities plc</v>
      </c>
    </row>
    <row r="3641" spans="1:14" ht="15.75" x14ac:dyDescent="0.5">
      <c r="A3641" s="7"/>
      <c r="B3641" s="26"/>
      <c r="C3641" s="26"/>
      <c r="D3641" s="12">
        <v>48024.34</v>
      </c>
      <c r="E3641" s="13" t="s">
        <v>3106</v>
      </c>
      <c r="F3641" s="27">
        <v>44721</v>
      </c>
      <c r="G3641" s="27">
        <v>44489</v>
      </c>
      <c r="H3641" s="14">
        <v>629642.1</v>
      </c>
      <c r="I3641" s="15">
        <v>60</v>
      </c>
      <c r="J3641" s="13" t="s">
        <v>333</v>
      </c>
      <c r="K3641" s="36">
        <f>D3641*VLOOKUP(L3641,Assumptions!$B$5:$C$11,2,FALSE)</f>
        <v>1647.2348619999998</v>
      </c>
      <c r="L3641" s="39" t="s">
        <v>4889</v>
      </c>
      <c r="M3641" s="46">
        <f>DATE(YEAR(F3641),MONTH(F3641),1)</f>
        <v>44713</v>
      </c>
      <c r="N3641" s="47" t="str">
        <f>IF(B3641="",N3640,B3641)</f>
        <v>Kilburn Securities plc</v>
      </c>
    </row>
    <row r="3642" spans="1:14" ht="15.75" x14ac:dyDescent="0.5">
      <c r="A3642" s="7"/>
      <c r="B3642" s="26"/>
      <c r="C3642" s="26"/>
      <c r="D3642" s="12">
        <v>54490.9</v>
      </c>
      <c r="E3642" s="13" t="s">
        <v>3107</v>
      </c>
      <c r="F3642" s="27">
        <v>44721</v>
      </c>
      <c r="G3642" s="27">
        <v>44489</v>
      </c>
      <c r="H3642" s="14">
        <v>862792.78</v>
      </c>
      <c r="I3642" s="15">
        <v>60</v>
      </c>
      <c r="J3642" s="13" t="s">
        <v>336</v>
      </c>
      <c r="K3642" s="36">
        <f>D3642*VLOOKUP(L3642,Assumptions!$B$5:$C$11,2,FALSE)</f>
        <v>1869.0378699999999</v>
      </c>
      <c r="L3642" s="39" t="s">
        <v>4889</v>
      </c>
      <c r="M3642" s="46">
        <f>DATE(YEAR(F3642),MONTH(F3642),1)</f>
        <v>44713</v>
      </c>
      <c r="N3642" s="47" t="str">
        <f>IF(B3642="",N3641,B3642)</f>
        <v>Kilburn Securities plc</v>
      </c>
    </row>
    <row r="3643" spans="1:14" ht="15.75" x14ac:dyDescent="0.5">
      <c r="A3643" s="7"/>
      <c r="B3643" s="26"/>
      <c r="C3643" s="26"/>
      <c r="D3643" s="12">
        <v>34941.019999999997</v>
      </c>
      <c r="E3643" s="13" t="s">
        <v>3108</v>
      </c>
      <c r="F3643" s="27">
        <v>44721</v>
      </c>
      <c r="G3643" s="27">
        <v>44489</v>
      </c>
      <c r="H3643" s="14">
        <v>768916.21</v>
      </c>
      <c r="I3643" s="15">
        <v>60</v>
      </c>
      <c r="J3643" s="13" t="s">
        <v>305</v>
      </c>
      <c r="K3643" s="36">
        <f>D3643*VLOOKUP(L3643,Assumptions!$B$5:$C$11,2,FALSE)</f>
        <v>1198.4769859999999</v>
      </c>
      <c r="L3643" s="39" t="s">
        <v>4889</v>
      </c>
      <c r="M3643" s="46">
        <f>DATE(YEAR(F3643),MONTH(F3643),1)</f>
        <v>44713</v>
      </c>
      <c r="N3643" s="47" t="str">
        <f>IF(B3643="",N3642,B3643)</f>
        <v>Kilburn Securities plc</v>
      </c>
    </row>
    <row r="3644" spans="1:14" ht="15.75" x14ac:dyDescent="0.5">
      <c r="A3644" s="7"/>
      <c r="B3644" s="26"/>
      <c r="C3644" s="26"/>
      <c r="D3644" s="12">
        <v>44645.59</v>
      </c>
      <c r="E3644" s="13" t="s">
        <v>3109</v>
      </c>
      <c r="F3644" s="27">
        <v>44721</v>
      </c>
      <c r="G3644" s="27">
        <v>44489</v>
      </c>
      <c r="H3644" s="14">
        <v>728845.84</v>
      </c>
      <c r="I3644" s="15">
        <v>7</v>
      </c>
      <c r="J3644" s="13" t="s">
        <v>327</v>
      </c>
      <c r="K3644" s="36">
        <f>D3644*VLOOKUP(L3644,Assumptions!$B$5:$C$11,2,FALSE)</f>
        <v>1531.3437369999997</v>
      </c>
      <c r="L3644" s="39" t="s">
        <v>4889</v>
      </c>
      <c r="M3644" s="46">
        <f>DATE(YEAR(F3644),MONTH(F3644),1)</f>
        <v>44713</v>
      </c>
      <c r="N3644" s="47" t="str">
        <f>IF(B3644="",N3643,B3644)</f>
        <v>Kilburn Securities plc</v>
      </c>
    </row>
    <row r="3645" spans="1:14" ht="15.75" x14ac:dyDescent="0.5">
      <c r="A3645" s="7"/>
      <c r="B3645" s="26"/>
      <c r="C3645" s="26"/>
      <c r="D3645" s="12">
        <v>12145.32</v>
      </c>
      <c r="E3645" s="13" t="s">
        <v>3110</v>
      </c>
      <c r="F3645" s="27">
        <v>44719</v>
      </c>
      <c r="G3645" s="27">
        <v>44489</v>
      </c>
      <c r="H3645" s="14">
        <v>619430.37</v>
      </c>
      <c r="I3645" s="15">
        <v>3</v>
      </c>
      <c r="J3645" s="13" t="s">
        <v>300</v>
      </c>
      <c r="K3645" s="36">
        <f>D3645*VLOOKUP(L3645,Assumptions!$B$5:$C$11,2,FALSE)</f>
        <v>416.58447599999994</v>
      </c>
      <c r="L3645" s="39" t="s">
        <v>4889</v>
      </c>
      <c r="M3645" s="46">
        <f>DATE(YEAR(F3645),MONTH(F3645),1)</f>
        <v>44713</v>
      </c>
      <c r="N3645" s="47" t="str">
        <f>IF(B3645="",N3644,B3645)</f>
        <v>Kilburn Securities plc</v>
      </c>
    </row>
    <row r="3646" spans="1:14" ht="15.75" x14ac:dyDescent="0.5">
      <c r="A3646" s="7"/>
      <c r="B3646" s="26"/>
      <c r="C3646" s="26"/>
      <c r="D3646" s="12">
        <v>18901.509999999998</v>
      </c>
      <c r="E3646" s="13" t="s">
        <v>3108</v>
      </c>
      <c r="F3646" s="27">
        <v>44719</v>
      </c>
      <c r="G3646" s="27">
        <v>44489</v>
      </c>
      <c r="H3646" s="14">
        <v>852480.7</v>
      </c>
      <c r="I3646" s="15">
        <v>12</v>
      </c>
      <c r="J3646" s="13" t="s">
        <v>305</v>
      </c>
      <c r="K3646" s="36">
        <f>D3646*VLOOKUP(L3646,Assumptions!$B$5:$C$11,2,FALSE)</f>
        <v>648.32179299999984</v>
      </c>
      <c r="L3646" s="39" t="s">
        <v>4889</v>
      </c>
      <c r="M3646" s="46">
        <f>DATE(YEAR(F3646),MONTH(F3646),1)</f>
        <v>44713</v>
      </c>
      <c r="N3646" s="47" t="str">
        <f>IF(B3646="",N3645,B3646)</f>
        <v>Kilburn Securities plc</v>
      </c>
    </row>
    <row r="3647" spans="1:14" ht="15.75" x14ac:dyDescent="0.5">
      <c r="A3647" s="7"/>
      <c r="B3647" s="26"/>
      <c r="C3647" s="26"/>
      <c r="D3647" s="12">
        <v>15959.62</v>
      </c>
      <c r="E3647" s="13" t="s">
        <v>3105</v>
      </c>
      <c r="F3647" s="27">
        <v>44719</v>
      </c>
      <c r="G3647" s="27">
        <v>44489</v>
      </c>
      <c r="H3647" s="14">
        <v>758050.71</v>
      </c>
      <c r="I3647" s="15">
        <v>12</v>
      </c>
      <c r="J3647" s="13" t="s">
        <v>328</v>
      </c>
      <c r="K3647" s="36">
        <f>D3647*VLOOKUP(L3647,Assumptions!$B$5:$C$11,2,FALSE)</f>
        <v>547.41496599999994</v>
      </c>
      <c r="L3647" s="39" t="s">
        <v>4889</v>
      </c>
      <c r="M3647" s="46">
        <f>DATE(YEAR(F3647),MONTH(F3647),1)</f>
        <v>44713</v>
      </c>
      <c r="N3647" s="47" t="str">
        <f>IF(B3647="",N3646,B3647)</f>
        <v>Kilburn Securities plc</v>
      </c>
    </row>
    <row r="3648" spans="1:14" ht="15.75" x14ac:dyDescent="0.5">
      <c r="A3648" s="7"/>
      <c r="B3648" s="26"/>
      <c r="C3648" s="26"/>
      <c r="D3648" s="12">
        <v>13213.98</v>
      </c>
      <c r="E3648" s="13" t="s">
        <v>3106</v>
      </c>
      <c r="F3648" s="27">
        <v>44719</v>
      </c>
      <c r="G3648" s="27">
        <v>44489</v>
      </c>
      <c r="H3648" s="14">
        <v>575611</v>
      </c>
      <c r="I3648" s="15">
        <v>12</v>
      </c>
      <c r="J3648" s="13" t="s">
        <v>333</v>
      </c>
      <c r="K3648" s="36">
        <f>D3648*VLOOKUP(L3648,Assumptions!$B$5:$C$11,2,FALSE)</f>
        <v>453.23951399999993</v>
      </c>
      <c r="L3648" s="39" t="s">
        <v>4889</v>
      </c>
      <c r="M3648" s="46">
        <f>DATE(YEAR(F3648),MONTH(F3648),1)</f>
        <v>44713</v>
      </c>
      <c r="N3648" s="47" t="str">
        <f>IF(B3648="",N3647,B3648)</f>
        <v>Kilburn Securities plc</v>
      </c>
    </row>
    <row r="3649" spans="1:14" ht="15.75" x14ac:dyDescent="0.5">
      <c r="A3649" s="7"/>
      <c r="B3649" s="26"/>
      <c r="C3649" s="26"/>
      <c r="D3649" s="12">
        <v>19048.89</v>
      </c>
      <c r="E3649" s="13" t="s">
        <v>3107</v>
      </c>
      <c r="F3649" s="27">
        <v>44719</v>
      </c>
      <c r="G3649" s="27">
        <v>44489</v>
      </c>
      <c r="H3649" s="14">
        <v>950914.03</v>
      </c>
      <c r="I3649" s="15">
        <v>12</v>
      </c>
      <c r="J3649" s="13" t="s">
        <v>336</v>
      </c>
      <c r="K3649" s="36">
        <f>D3649*VLOOKUP(L3649,Assumptions!$B$5:$C$11,2,FALSE)</f>
        <v>653.37692699999991</v>
      </c>
      <c r="L3649" s="39" t="s">
        <v>4889</v>
      </c>
      <c r="M3649" s="46">
        <f>DATE(YEAR(F3649),MONTH(F3649),1)</f>
        <v>44713</v>
      </c>
      <c r="N3649" s="47" t="str">
        <f>IF(B3649="",N3648,B3649)</f>
        <v>Kilburn Securities plc</v>
      </c>
    </row>
    <row r="3650" spans="1:14" ht="15.75" x14ac:dyDescent="0.5">
      <c r="A3650" s="7"/>
      <c r="B3650" s="26"/>
      <c r="C3650" s="26"/>
      <c r="D3650" s="12">
        <v>163827.39000000001</v>
      </c>
      <c r="E3650" s="13" t="s">
        <v>3111</v>
      </c>
      <c r="F3650" s="27">
        <v>44767</v>
      </c>
      <c r="G3650" s="27">
        <v>44489</v>
      </c>
      <c r="H3650" s="14">
        <v>619714.31000000006</v>
      </c>
      <c r="I3650" s="15">
        <v>17</v>
      </c>
      <c r="J3650" s="13" t="s">
        <v>300</v>
      </c>
      <c r="K3650" s="36">
        <f>D3650*VLOOKUP(L3650,Assumptions!$B$5:$C$11,2,FALSE)</f>
        <v>5619.279477</v>
      </c>
      <c r="L3650" s="39" t="s">
        <v>4889</v>
      </c>
      <c r="M3650" s="46">
        <f>DATE(YEAR(F3650),MONTH(F3650),1)</f>
        <v>44743</v>
      </c>
      <c r="N3650" s="47" t="str">
        <f>IF(B3650="",N3649,B3650)</f>
        <v>Kilburn Securities plc</v>
      </c>
    </row>
    <row r="3651" spans="1:14" ht="15.75" x14ac:dyDescent="0.5">
      <c r="A3651" s="7"/>
      <c r="B3651" s="26"/>
      <c r="C3651" s="26"/>
      <c r="D3651" s="12">
        <v>114512.95</v>
      </c>
      <c r="E3651" s="13" t="s">
        <v>3112</v>
      </c>
      <c r="F3651" s="27">
        <v>44767</v>
      </c>
      <c r="G3651" s="27">
        <v>44489</v>
      </c>
      <c r="H3651" s="14">
        <v>587133.32999999996</v>
      </c>
      <c r="I3651" s="15">
        <v>76</v>
      </c>
      <c r="J3651" s="13" t="s">
        <v>321</v>
      </c>
      <c r="K3651" s="36">
        <f>D3651*VLOOKUP(L3651,Assumptions!$B$5:$C$11,2,FALSE)</f>
        <v>3927.7941849999997</v>
      </c>
      <c r="L3651" s="39" t="s">
        <v>4889</v>
      </c>
      <c r="M3651" s="46">
        <f>DATE(YEAR(F3651),MONTH(F3651),1)</f>
        <v>44743</v>
      </c>
      <c r="N3651" s="47" t="str">
        <f>IF(B3651="",N3650,B3651)</f>
        <v>Kilburn Securities plc</v>
      </c>
    </row>
    <row r="3652" spans="1:14" ht="15.75" x14ac:dyDescent="0.5">
      <c r="A3652" s="7"/>
      <c r="B3652" s="26"/>
      <c r="C3652" s="26"/>
      <c r="D3652" s="12">
        <v>156454</v>
      </c>
      <c r="E3652" s="13" t="s">
        <v>3113</v>
      </c>
      <c r="F3652" s="27">
        <v>44767</v>
      </c>
      <c r="G3652" s="27">
        <v>44489</v>
      </c>
      <c r="H3652" s="14">
        <v>674910.36</v>
      </c>
      <c r="I3652" s="15">
        <v>1</v>
      </c>
      <c r="J3652" s="13" t="s">
        <v>301</v>
      </c>
      <c r="K3652" s="36">
        <f>D3652*VLOOKUP(L3652,Assumptions!$B$5:$C$11,2,FALSE)</f>
        <v>5366.3721999999998</v>
      </c>
      <c r="L3652" s="39" t="s">
        <v>4889</v>
      </c>
      <c r="M3652" s="46">
        <f>DATE(YEAR(F3652),MONTH(F3652),1)</f>
        <v>44743</v>
      </c>
      <c r="N3652" s="47" t="str">
        <f>IF(B3652="",N3651,B3652)</f>
        <v>Kilburn Securities plc</v>
      </c>
    </row>
    <row r="3653" spans="1:14" ht="15.75" x14ac:dyDescent="0.5">
      <c r="A3653" s="7"/>
      <c r="B3653" s="26"/>
      <c r="C3653" s="26"/>
      <c r="D3653" s="12">
        <v>108835.52</v>
      </c>
      <c r="E3653" s="13" t="s">
        <v>3114</v>
      </c>
      <c r="F3653" s="27">
        <v>44767</v>
      </c>
      <c r="G3653" s="27">
        <v>44489</v>
      </c>
      <c r="H3653" s="14">
        <v>758779.18</v>
      </c>
      <c r="I3653" s="15">
        <v>76</v>
      </c>
      <c r="J3653" s="13" t="s">
        <v>319</v>
      </c>
      <c r="K3653" s="36">
        <f>D3653*VLOOKUP(L3653,Assumptions!$B$5:$C$11,2,FALSE)</f>
        <v>3733.0583360000001</v>
      </c>
      <c r="L3653" s="39" t="s">
        <v>4889</v>
      </c>
      <c r="M3653" s="46">
        <f>DATE(YEAR(F3653),MONTH(F3653),1)</f>
        <v>44743</v>
      </c>
      <c r="N3653" s="47" t="str">
        <f>IF(B3653="",N3652,B3653)</f>
        <v>Kilburn Securities plc</v>
      </c>
    </row>
    <row r="3654" spans="1:14" ht="15.75" x14ac:dyDescent="0.5">
      <c r="A3654" s="7"/>
      <c r="B3654" s="26"/>
      <c r="C3654" s="26"/>
      <c r="D3654" s="12">
        <v>111746.69</v>
      </c>
      <c r="E3654" s="13" t="s">
        <v>3115</v>
      </c>
      <c r="F3654" s="27">
        <v>44767</v>
      </c>
      <c r="G3654" s="27">
        <v>44489</v>
      </c>
      <c r="H3654" s="14">
        <v>757074.25</v>
      </c>
      <c r="I3654" s="15">
        <v>76</v>
      </c>
      <c r="J3654" s="13" t="s">
        <v>320</v>
      </c>
      <c r="K3654" s="36">
        <f>D3654*VLOOKUP(L3654,Assumptions!$B$5:$C$11,2,FALSE)</f>
        <v>3832.9114669999999</v>
      </c>
      <c r="L3654" s="39" t="s">
        <v>4889</v>
      </c>
      <c r="M3654" s="46">
        <f>DATE(YEAR(F3654),MONTH(F3654),1)</f>
        <v>44743</v>
      </c>
      <c r="N3654" s="47" t="str">
        <f>IF(B3654="",N3653,B3654)</f>
        <v>Kilburn Securities plc</v>
      </c>
    </row>
    <row r="3655" spans="1:14" ht="15.75" x14ac:dyDescent="0.5">
      <c r="A3655" s="7"/>
      <c r="B3655" s="26"/>
      <c r="C3655" s="26"/>
      <c r="D3655" s="12">
        <v>122480.2</v>
      </c>
      <c r="E3655" s="13" t="s">
        <v>3116</v>
      </c>
      <c r="F3655" s="27">
        <v>44767</v>
      </c>
      <c r="G3655" s="27">
        <v>44489</v>
      </c>
      <c r="H3655" s="14">
        <v>713251.21</v>
      </c>
      <c r="I3655" s="15">
        <v>76</v>
      </c>
      <c r="J3655" s="13" t="s">
        <v>331</v>
      </c>
      <c r="K3655" s="36">
        <f>D3655*VLOOKUP(L3655,Assumptions!$B$5:$C$11,2,FALSE)</f>
        <v>4201.0708599999998</v>
      </c>
      <c r="L3655" s="39" t="s">
        <v>4889</v>
      </c>
      <c r="M3655" s="46">
        <f>DATE(YEAR(F3655),MONTH(F3655),1)</f>
        <v>44743</v>
      </c>
      <c r="N3655" s="47" t="str">
        <f>IF(B3655="",N3654,B3655)</f>
        <v>Kilburn Securities plc</v>
      </c>
    </row>
    <row r="3656" spans="1:14" ht="15.75" x14ac:dyDescent="0.5">
      <c r="A3656" s="7"/>
      <c r="B3656" s="26"/>
      <c r="C3656" s="26"/>
      <c r="D3656" s="12">
        <v>174083.69</v>
      </c>
      <c r="E3656" s="13" t="s">
        <v>3117</v>
      </c>
      <c r="F3656" s="27">
        <v>44767</v>
      </c>
      <c r="G3656" s="27">
        <v>44489</v>
      </c>
      <c r="H3656" s="14">
        <v>697428.21</v>
      </c>
      <c r="I3656" s="15">
        <v>69</v>
      </c>
      <c r="J3656" s="13" t="s">
        <v>305</v>
      </c>
      <c r="K3656" s="36">
        <f>D3656*VLOOKUP(L3656,Assumptions!$B$5:$C$11,2,FALSE)</f>
        <v>5971.0705669999998</v>
      </c>
      <c r="L3656" s="39" t="s">
        <v>4889</v>
      </c>
      <c r="M3656" s="46">
        <f>DATE(YEAR(F3656),MONTH(F3656),1)</f>
        <v>44743</v>
      </c>
      <c r="N3656" s="47" t="str">
        <f>IF(B3656="",N3655,B3656)</f>
        <v>Kilburn Securities plc</v>
      </c>
    </row>
    <row r="3657" spans="1:14" ht="15.75" x14ac:dyDescent="0.5">
      <c r="A3657" s="7"/>
      <c r="B3657" s="26"/>
      <c r="C3657" s="26"/>
      <c r="D3657" s="12">
        <v>105969.8</v>
      </c>
      <c r="E3657" s="13" t="s">
        <v>3118</v>
      </c>
      <c r="F3657" s="27">
        <v>44767</v>
      </c>
      <c r="G3657" s="27">
        <v>44489</v>
      </c>
      <c r="H3657" s="14">
        <v>892859.35</v>
      </c>
      <c r="I3657" s="15">
        <v>17</v>
      </c>
      <c r="J3657" s="13" t="s">
        <v>330</v>
      </c>
      <c r="K3657" s="36">
        <f>D3657*VLOOKUP(L3657,Assumptions!$B$5:$C$11,2,FALSE)</f>
        <v>3634.7641399999998</v>
      </c>
      <c r="L3657" s="39" t="s">
        <v>4889</v>
      </c>
      <c r="M3657" s="46">
        <f>DATE(YEAR(F3657),MONTH(F3657),1)</f>
        <v>44743</v>
      </c>
      <c r="N3657" s="47" t="str">
        <f>IF(B3657="",N3656,B3657)</f>
        <v>Kilburn Securities plc</v>
      </c>
    </row>
    <row r="3658" spans="1:14" ht="15.75" x14ac:dyDescent="0.5">
      <c r="A3658" s="7"/>
      <c r="B3658" s="26"/>
      <c r="C3658" s="26"/>
      <c r="D3658" s="12">
        <v>125022.57</v>
      </c>
      <c r="E3658" s="13" t="s">
        <v>3111</v>
      </c>
      <c r="F3658" s="27">
        <v>44767</v>
      </c>
      <c r="G3658" s="27">
        <v>44489</v>
      </c>
      <c r="H3658" s="14">
        <v>948528.79</v>
      </c>
      <c r="I3658" s="15">
        <v>3</v>
      </c>
      <c r="J3658" s="13" t="s">
        <v>300</v>
      </c>
      <c r="K3658" s="36">
        <f>D3658*VLOOKUP(L3658,Assumptions!$B$5:$C$11,2,FALSE)</f>
        <v>4288.2741509999996</v>
      </c>
      <c r="L3658" s="39" t="s">
        <v>4889</v>
      </c>
      <c r="M3658" s="46">
        <f>DATE(YEAR(F3658),MONTH(F3658),1)</f>
        <v>44743</v>
      </c>
      <c r="N3658" s="47" t="str">
        <f>IF(B3658="",N3657,B3658)</f>
        <v>Kilburn Securities plc</v>
      </c>
    </row>
    <row r="3659" spans="1:14" ht="15.75" x14ac:dyDescent="0.5">
      <c r="A3659" s="7"/>
      <c r="B3659" s="26"/>
      <c r="C3659" s="26"/>
      <c r="D3659" s="12">
        <v>3164.71</v>
      </c>
      <c r="E3659" s="13" t="s">
        <v>3119</v>
      </c>
      <c r="F3659" s="27">
        <v>44658</v>
      </c>
      <c r="G3659" s="27">
        <v>44658</v>
      </c>
      <c r="H3659" s="14">
        <v>605467.32999999996</v>
      </c>
      <c r="I3659" s="15">
        <v>6</v>
      </c>
      <c r="J3659" s="13" t="s">
        <v>315</v>
      </c>
      <c r="K3659" s="36">
        <f>D3659*VLOOKUP(L3659,Assumptions!$B$5:$C$11,2,FALSE)</f>
        <v>108.54955299999999</v>
      </c>
      <c r="L3659" s="39" t="s">
        <v>4889</v>
      </c>
      <c r="M3659" s="46">
        <f>DATE(YEAR(F3659),MONTH(F3659),1)</f>
        <v>44652</v>
      </c>
      <c r="N3659" s="47" t="str">
        <f>IF(B3659="",N3658,B3659)</f>
        <v>Kilburn Securities plc</v>
      </c>
    </row>
    <row r="3660" spans="1:14" ht="15.75" x14ac:dyDescent="0.5">
      <c r="A3660" s="7"/>
      <c r="B3660" s="26"/>
      <c r="C3660" s="26"/>
      <c r="D3660" s="12">
        <v>1940.03</v>
      </c>
      <c r="E3660" s="13" t="s">
        <v>3120</v>
      </c>
      <c r="F3660" s="27">
        <v>44759</v>
      </c>
      <c r="G3660" s="27">
        <v>44670</v>
      </c>
      <c r="H3660" s="14">
        <v>678857.9</v>
      </c>
      <c r="I3660" s="15">
        <v>1</v>
      </c>
      <c r="J3660" s="13" t="s">
        <v>340</v>
      </c>
      <c r="K3660" s="36">
        <f>D3660*VLOOKUP(L3660,Assumptions!$B$5:$C$11,2,FALSE)</f>
        <v>66.54302899999999</v>
      </c>
      <c r="L3660" s="39" t="s">
        <v>4889</v>
      </c>
      <c r="M3660" s="46">
        <f>DATE(YEAR(F3660),MONTH(F3660),1)</f>
        <v>44743</v>
      </c>
      <c r="N3660" s="47" t="str">
        <f>IF(B3660="",N3659,B3660)</f>
        <v>Kilburn Securities plc</v>
      </c>
    </row>
    <row r="3661" spans="1:14" ht="15.75" x14ac:dyDescent="0.5">
      <c r="A3661" s="7"/>
      <c r="B3661" s="26"/>
      <c r="C3661" s="26"/>
      <c r="D3661" s="12">
        <v>2554.65</v>
      </c>
      <c r="E3661" s="13" t="s">
        <v>3120</v>
      </c>
      <c r="F3661" s="27">
        <v>44748</v>
      </c>
      <c r="G3661" s="27">
        <v>44692</v>
      </c>
      <c r="H3661" s="14">
        <v>957959.19</v>
      </c>
      <c r="I3661" s="15">
        <v>1</v>
      </c>
      <c r="J3661" s="13" t="s">
        <v>340</v>
      </c>
      <c r="K3661" s="36">
        <f>D3661*VLOOKUP(L3661,Assumptions!$B$5:$C$11,2,FALSE)</f>
        <v>87.624494999999996</v>
      </c>
      <c r="L3661" s="39" t="s">
        <v>4889</v>
      </c>
      <c r="M3661" s="46">
        <f>DATE(YEAR(F3661),MONTH(F3661),1)</f>
        <v>44743</v>
      </c>
      <c r="N3661" s="47" t="str">
        <f>IF(B3661="",N3660,B3661)</f>
        <v>Kilburn Securities plc</v>
      </c>
    </row>
    <row r="3662" spans="1:14" ht="15.75" x14ac:dyDescent="0.5">
      <c r="A3662" s="7"/>
      <c r="B3662" s="26"/>
      <c r="C3662" s="26"/>
      <c r="D3662" s="12">
        <v>19339.48</v>
      </c>
      <c r="E3662" s="13" t="s">
        <v>3121</v>
      </c>
      <c r="F3662" s="27">
        <v>44900</v>
      </c>
      <c r="G3662" s="27">
        <v>44707</v>
      </c>
      <c r="H3662" s="14">
        <v>851436.82</v>
      </c>
      <c r="I3662" s="15">
        <v>3</v>
      </c>
      <c r="J3662" s="13" t="s">
        <v>300</v>
      </c>
      <c r="K3662" s="36">
        <f>D3662*VLOOKUP(L3662,Assumptions!$B$5:$C$11,2,FALSE)</f>
        <v>663.34416399999998</v>
      </c>
      <c r="L3662" s="39" t="s">
        <v>4889</v>
      </c>
      <c r="M3662" s="46">
        <f>DATE(YEAR(F3662),MONTH(F3662),1)</f>
        <v>44896</v>
      </c>
      <c r="N3662" s="47" t="str">
        <f>IF(B3662="",N3661,B3662)</f>
        <v>Kilburn Securities plc</v>
      </c>
    </row>
    <row r="3663" spans="1:14" ht="15.75" x14ac:dyDescent="0.5">
      <c r="A3663" s="7"/>
      <c r="B3663" s="26"/>
      <c r="C3663" s="26"/>
      <c r="D3663" s="12">
        <v>14354.61</v>
      </c>
      <c r="E3663" s="13" t="s">
        <v>3122</v>
      </c>
      <c r="F3663" s="27">
        <v>44900</v>
      </c>
      <c r="G3663" s="27">
        <v>44707</v>
      </c>
      <c r="H3663" s="14">
        <v>575498.01</v>
      </c>
      <c r="I3663" s="15">
        <v>14</v>
      </c>
      <c r="J3663" s="13" t="s">
        <v>305</v>
      </c>
      <c r="K3663" s="36">
        <f>D3663*VLOOKUP(L3663,Assumptions!$B$5:$C$11,2,FALSE)</f>
        <v>492.36312299999997</v>
      </c>
      <c r="L3663" s="39" t="s">
        <v>4889</v>
      </c>
      <c r="M3663" s="46">
        <f>DATE(YEAR(F3663),MONTH(F3663),1)</f>
        <v>44896</v>
      </c>
      <c r="N3663" s="47" t="str">
        <f>IF(B3663="",N3662,B3663)</f>
        <v>Kilburn Securities plc</v>
      </c>
    </row>
    <row r="3664" spans="1:14" ht="15.75" x14ac:dyDescent="0.5">
      <c r="A3664" s="7"/>
      <c r="B3664" s="26"/>
      <c r="C3664" s="26"/>
      <c r="D3664" s="12">
        <v>19835.27</v>
      </c>
      <c r="E3664" s="13" t="s">
        <v>3123</v>
      </c>
      <c r="F3664" s="27">
        <v>44900</v>
      </c>
      <c r="G3664" s="27">
        <v>44707</v>
      </c>
      <c r="H3664" s="14">
        <v>713678.21</v>
      </c>
      <c r="I3664" s="15">
        <v>12</v>
      </c>
      <c r="J3664" s="13" t="s">
        <v>338</v>
      </c>
      <c r="K3664" s="36">
        <f>D3664*VLOOKUP(L3664,Assumptions!$B$5:$C$11,2,FALSE)</f>
        <v>680.34976099999994</v>
      </c>
      <c r="L3664" s="39" t="s">
        <v>4889</v>
      </c>
      <c r="M3664" s="46">
        <f>DATE(YEAR(F3664),MONTH(F3664),1)</f>
        <v>44896</v>
      </c>
      <c r="N3664" s="47" t="str">
        <f>IF(B3664="",N3663,B3664)</f>
        <v>Kilburn Securities plc</v>
      </c>
    </row>
    <row r="3665" spans="1:14" ht="15.75" x14ac:dyDescent="0.5">
      <c r="A3665" s="7"/>
      <c r="B3665" s="26"/>
      <c r="C3665" s="26"/>
      <c r="D3665" s="12">
        <v>3022.38</v>
      </c>
      <c r="E3665" s="13" t="s">
        <v>3120</v>
      </c>
      <c r="F3665" s="27">
        <v>44760</v>
      </c>
      <c r="G3665" s="27">
        <v>44736</v>
      </c>
      <c r="H3665" s="14">
        <v>811268.55</v>
      </c>
      <c r="I3665" s="15">
        <v>1</v>
      </c>
      <c r="J3665" s="13" t="s">
        <v>340</v>
      </c>
      <c r="K3665" s="36">
        <f>D3665*VLOOKUP(L3665,Assumptions!$B$5:$C$11,2,FALSE)</f>
        <v>103.66763399999999</v>
      </c>
      <c r="L3665" s="39" t="s">
        <v>4889</v>
      </c>
      <c r="M3665" s="46">
        <f>DATE(YEAR(F3665),MONTH(F3665),1)</f>
        <v>44743</v>
      </c>
      <c r="N3665" s="47" t="str">
        <f>IF(B3665="",N3664,B3665)</f>
        <v>Kilburn Securities plc</v>
      </c>
    </row>
    <row r="3666" spans="1:14" ht="15.75" x14ac:dyDescent="0.5">
      <c r="A3666" s="7"/>
      <c r="B3666" s="26"/>
      <c r="C3666" s="26"/>
      <c r="D3666" s="12">
        <v>12079.12</v>
      </c>
      <c r="E3666" s="13" t="s">
        <v>3124</v>
      </c>
      <c r="F3666" s="27">
        <v>44942</v>
      </c>
      <c r="G3666" s="27">
        <v>44860</v>
      </c>
      <c r="H3666" s="14">
        <v>885601.38</v>
      </c>
      <c r="I3666" s="15">
        <v>2</v>
      </c>
      <c r="J3666" s="13" t="s">
        <v>300</v>
      </c>
      <c r="K3666" s="36">
        <f>D3666*VLOOKUP(L3666,Assumptions!$B$5:$C$11,2,FALSE)</f>
        <v>414.31381599999997</v>
      </c>
      <c r="L3666" s="39" t="s">
        <v>4889</v>
      </c>
      <c r="M3666" s="46">
        <f>DATE(YEAR(F3666),MONTH(F3666),1)</f>
        <v>44927</v>
      </c>
      <c r="N3666" s="47" t="str">
        <f>IF(B3666="",N3665,B3666)</f>
        <v>Kilburn Securities plc</v>
      </c>
    </row>
    <row r="3667" spans="1:14" ht="15.75" x14ac:dyDescent="0.5">
      <c r="A3667" s="7"/>
      <c r="B3667" s="26"/>
      <c r="C3667" s="26"/>
      <c r="D3667" s="12">
        <v>9876.25</v>
      </c>
      <c r="E3667" s="13" t="s">
        <v>3125</v>
      </c>
      <c r="F3667" s="27">
        <v>44942</v>
      </c>
      <c r="G3667" s="27">
        <v>44860</v>
      </c>
      <c r="H3667" s="14">
        <v>939227.03</v>
      </c>
      <c r="I3667" s="15">
        <v>12</v>
      </c>
      <c r="J3667" s="13" t="s">
        <v>305</v>
      </c>
      <c r="K3667" s="36">
        <f>D3667*VLOOKUP(L3667,Assumptions!$B$5:$C$11,2,FALSE)</f>
        <v>338.75537499999996</v>
      </c>
      <c r="L3667" s="39" t="s">
        <v>4889</v>
      </c>
      <c r="M3667" s="46">
        <f>DATE(YEAR(F3667),MONTH(F3667),1)</f>
        <v>44927</v>
      </c>
      <c r="N3667" s="47" t="str">
        <f>IF(B3667="",N3666,B3667)</f>
        <v>Kilburn Securities plc</v>
      </c>
    </row>
    <row r="3668" spans="1:14" ht="15.75" x14ac:dyDescent="0.5">
      <c r="A3668" s="7"/>
      <c r="B3668" s="26"/>
      <c r="C3668" s="26"/>
      <c r="D3668" s="12">
        <v>9684.73</v>
      </c>
      <c r="E3668" s="13" t="s">
        <v>3126</v>
      </c>
      <c r="F3668" s="27">
        <v>44942</v>
      </c>
      <c r="G3668" s="27">
        <v>44860</v>
      </c>
      <c r="H3668" s="14">
        <v>717077.9</v>
      </c>
      <c r="I3668" s="15">
        <v>12</v>
      </c>
      <c r="J3668" s="13" t="s">
        <v>328</v>
      </c>
      <c r="K3668" s="36">
        <f>D3668*VLOOKUP(L3668,Assumptions!$B$5:$C$11,2,FALSE)</f>
        <v>332.18623899999994</v>
      </c>
      <c r="L3668" s="39" t="s">
        <v>4889</v>
      </c>
      <c r="M3668" s="46">
        <f>DATE(YEAR(F3668),MONTH(F3668),1)</f>
        <v>44927</v>
      </c>
      <c r="N3668" s="47" t="str">
        <f>IF(B3668="",N3667,B3668)</f>
        <v>Kilburn Securities plc</v>
      </c>
    </row>
    <row r="3669" spans="1:14" ht="15.75" x14ac:dyDescent="0.5">
      <c r="A3669" s="7"/>
      <c r="B3669" s="26"/>
      <c r="C3669" s="26"/>
      <c r="D3669" s="12">
        <v>10744.36</v>
      </c>
      <c r="E3669" s="13" t="s">
        <v>3127</v>
      </c>
      <c r="F3669" s="27">
        <v>44942</v>
      </c>
      <c r="G3669" s="27">
        <v>44860</v>
      </c>
      <c r="H3669" s="14">
        <v>689394.36</v>
      </c>
      <c r="I3669" s="15">
        <v>12</v>
      </c>
      <c r="J3669" s="13" t="s">
        <v>333</v>
      </c>
      <c r="K3669" s="36">
        <f>D3669*VLOOKUP(L3669,Assumptions!$B$5:$C$11,2,FALSE)</f>
        <v>368.53154799999999</v>
      </c>
      <c r="L3669" s="39" t="s">
        <v>4889</v>
      </c>
      <c r="M3669" s="46">
        <f>DATE(YEAR(F3669),MONTH(F3669),1)</f>
        <v>44927</v>
      </c>
      <c r="N3669" s="47" t="str">
        <f>IF(B3669="",N3668,B3669)</f>
        <v>Kilburn Securities plc</v>
      </c>
    </row>
    <row r="3670" spans="1:14" ht="15.75" x14ac:dyDescent="0.5">
      <c r="A3670" s="7"/>
      <c r="B3670" s="26"/>
      <c r="C3670" s="26"/>
      <c r="D3670" s="12">
        <v>8985.18</v>
      </c>
      <c r="E3670" s="13" t="s">
        <v>3128</v>
      </c>
      <c r="F3670" s="27">
        <v>44942</v>
      </c>
      <c r="G3670" s="27">
        <v>44860</v>
      </c>
      <c r="H3670" s="14">
        <v>916480.76</v>
      </c>
      <c r="I3670" s="15">
        <v>12</v>
      </c>
      <c r="J3670" s="13" t="s">
        <v>336</v>
      </c>
      <c r="K3670" s="36">
        <f>D3670*VLOOKUP(L3670,Assumptions!$B$5:$C$11,2,FALSE)</f>
        <v>308.19167399999998</v>
      </c>
      <c r="L3670" s="39" t="s">
        <v>4889</v>
      </c>
      <c r="M3670" s="46">
        <f>DATE(YEAR(F3670),MONTH(F3670),1)</f>
        <v>44927</v>
      </c>
      <c r="N3670" s="47" t="str">
        <f>IF(B3670="",N3669,B3670)</f>
        <v>Kilburn Securities plc</v>
      </c>
    </row>
    <row r="3671" spans="1:14" ht="15.75" x14ac:dyDescent="0.5">
      <c r="A3671" s="7"/>
      <c r="B3671" s="26"/>
      <c r="C3671" s="26"/>
      <c r="D3671" s="12">
        <v>9869.27</v>
      </c>
      <c r="E3671" s="13" t="s">
        <v>3129</v>
      </c>
      <c r="F3671" s="27">
        <v>44984</v>
      </c>
      <c r="G3671" s="27">
        <v>44860</v>
      </c>
      <c r="H3671" s="14">
        <v>937229.15</v>
      </c>
      <c r="I3671" s="15">
        <v>2</v>
      </c>
      <c r="J3671" s="13" t="s">
        <v>300</v>
      </c>
      <c r="K3671" s="36">
        <f>D3671*VLOOKUP(L3671,Assumptions!$B$5:$C$11,2,FALSE)</f>
        <v>338.515961</v>
      </c>
      <c r="L3671" s="39" t="s">
        <v>4889</v>
      </c>
      <c r="M3671" s="46">
        <f>DATE(YEAR(F3671),MONTH(F3671),1)</f>
        <v>44958</v>
      </c>
      <c r="N3671" s="47" t="str">
        <f>IF(B3671="",N3670,B3671)</f>
        <v>Kilburn Securities plc</v>
      </c>
    </row>
    <row r="3672" spans="1:14" ht="15.75" x14ac:dyDescent="0.5">
      <c r="A3672" s="7"/>
      <c r="B3672" s="26"/>
      <c r="C3672" s="26"/>
      <c r="D3672" s="12">
        <v>7809.34</v>
      </c>
      <c r="E3672" s="13" t="s">
        <v>3130</v>
      </c>
      <c r="F3672" s="27">
        <v>44984</v>
      </c>
      <c r="G3672" s="27">
        <v>44860</v>
      </c>
      <c r="H3672" s="14">
        <v>797327.59</v>
      </c>
      <c r="I3672" s="15">
        <v>8</v>
      </c>
      <c r="J3672" s="13" t="s">
        <v>336</v>
      </c>
      <c r="K3672" s="36">
        <f>D3672*VLOOKUP(L3672,Assumptions!$B$5:$C$11,2,FALSE)</f>
        <v>267.86036200000001</v>
      </c>
      <c r="L3672" s="39" t="s">
        <v>4889</v>
      </c>
      <c r="M3672" s="46">
        <f>DATE(YEAR(F3672),MONTH(F3672),1)</f>
        <v>44958</v>
      </c>
      <c r="N3672" s="47" t="str">
        <f>IF(B3672="",N3671,B3672)</f>
        <v>Kilburn Securities plc</v>
      </c>
    </row>
    <row r="3673" spans="1:14" ht="15.75" x14ac:dyDescent="0.5">
      <c r="A3673" s="7"/>
      <c r="B3673" s="26"/>
      <c r="C3673" s="26"/>
      <c r="D3673" s="12">
        <v>10249.42</v>
      </c>
      <c r="E3673" s="13" t="s">
        <v>3131</v>
      </c>
      <c r="F3673" s="27">
        <v>44984</v>
      </c>
      <c r="G3673" s="27">
        <v>44860</v>
      </c>
      <c r="H3673" s="14">
        <v>600396.67000000004</v>
      </c>
      <c r="I3673" s="15">
        <v>8</v>
      </c>
      <c r="J3673" s="13" t="s">
        <v>333</v>
      </c>
      <c r="K3673" s="36">
        <f>D3673*VLOOKUP(L3673,Assumptions!$B$5:$C$11,2,FALSE)</f>
        <v>351.55510599999997</v>
      </c>
      <c r="L3673" s="39" t="s">
        <v>4889</v>
      </c>
      <c r="M3673" s="46">
        <f>DATE(YEAR(F3673),MONTH(F3673),1)</f>
        <v>44958</v>
      </c>
      <c r="N3673" s="47" t="str">
        <f>IF(B3673="",N3672,B3673)</f>
        <v>Kilburn Securities plc</v>
      </c>
    </row>
    <row r="3674" spans="1:14" ht="15.75" x14ac:dyDescent="0.5">
      <c r="A3674" s="7"/>
      <c r="B3674" s="26"/>
      <c r="C3674" s="26"/>
      <c r="D3674" s="12">
        <v>10654.68</v>
      </c>
      <c r="E3674" s="13" t="s">
        <v>3132</v>
      </c>
      <c r="F3674" s="27">
        <v>44984</v>
      </c>
      <c r="G3674" s="27">
        <v>44860</v>
      </c>
      <c r="H3674" s="14">
        <v>902338.57</v>
      </c>
      <c r="I3674" s="15">
        <v>8</v>
      </c>
      <c r="J3674" s="13" t="s">
        <v>328</v>
      </c>
      <c r="K3674" s="36">
        <f>D3674*VLOOKUP(L3674,Assumptions!$B$5:$C$11,2,FALSE)</f>
        <v>365.45552399999997</v>
      </c>
      <c r="L3674" s="39" t="s">
        <v>4889</v>
      </c>
      <c r="M3674" s="46">
        <f>DATE(YEAR(F3674),MONTH(F3674),1)</f>
        <v>44958</v>
      </c>
      <c r="N3674" s="47" t="str">
        <f>IF(B3674="",N3673,B3674)</f>
        <v>Kilburn Securities plc</v>
      </c>
    </row>
    <row r="3675" spans="1:14" ht="15.75" x14ac:dyDescent="0.5">
      <c r="A3675" s="7"/>
      <c r="B3675" s="26"/>
      <c r="C3675" s="26"/>
      <c r="D3675" s="12">
        <v>25616.53</v>
      </c>
      <c r="E3675" s="13" t="s">
        <v>3133</v>
      </c>
      <c r="F3675" s="27">
        <v>45081</v>
      </c>
      <c r="G3675" s="27">
        <v>44860</v>
      </c>
      <c r="H3675" s="14">
        <v>838700.78</v>
      </c>
      <c r="I3675" s="15">
        <v>5</v>
      </c>
      <c r="J3675" s="13" t="s">
        <v>300</v>
      </c>
      <c r="K3675" s="36">
        <f>D3675*VLOOKUP(L3675,Assumptions!$B$5:$C$11,2,FALSE)</f>
        <v>878.64697899999987</v>
      </c>
      <c r="L3675" s="39" t="s">
        <v>4889</v>
      </c>
      <c r="M3675" s="46">
        <f>DATE(YEAR(F3675),MONTH(F3675),1)</f>
        <v>45078</v>
      </c>
      <c r="N3675" s="47" t="str">
        <f>IF(B3675="",N3674,B3675)</f>
        <v>Kilburn Securities plc</v>
      </c>
    </row>
    <row r="3676" spans="1:14" ht="15.75" x14ac:dyDescent="0.5">
      <c r="A3676" s="7"/>
      <c r="B3676" s="26"/>
      <c r="C3676" s="26"/>
      <c r="D3676" s="12">
        <v>23175.55</v>
      </c>
      <c r="E3676" s="13" t="s">
        <v>3134</v>
      </c>
      <c r="F3676" s="27">
        <v>45081</v>
      </c>
      <c r="G3676" s="27">
        <v>44860</v>
      </c>
      <c r="H3676" s="14">
        <v>584111.81999999995</v>
      </c>
      <c r="I3676" s="15">
        <v>6</v>
      </c>
      <c r="J3676" s="13" t="s">
        <v>305</v>
      </c>
      <c r="K3676" s="36">
        <f>D3676*VLOOKUP(L3676,Assumptions!$B$5:$C$11,2,FALSE)</f>
        <v>794.92136499999992</v>
      </c>
      <c r="L3676" s="39" t="s">
        <v>4889</v>
      </c>
      <c r="M3676" s="46">
        <f>DATE(YEAR(F3676),MONTH(F3676),1)</f>
        <v>45078</v>
      </c>
      <c r="N3676" s="47" t="str">
        <f>IF(B3676="",N3675,B3676)</f>
        <v>Kilburn Securities plc</v>
      </c>
    </row>
    <row r="3677" spans="1:14" ht="15.75" x14ac:dyDescent="0.5">
      <c r="A3677" s="7"/>
      <c r="B3677" s="26"/>
      <c r="C3677" s="26"/>
      <c r="D3677" s="12">
        <v>32159.95</v>
      </c>
      <c r="E3677" s="13" t="s">
        <v>3135</v>
      </c>
      <c r="F3677" s="27">
        <v>45081</v>
      </c>
      <c r="G3677" s="27">
        <v>44860</v>
      </c>
      <c r="H3677" s="14">
        <v>800724.87</v>
      </c>
      <c r="I3677" s="15">
        <v>6</v>
      </c>
      <c r="J3677" s="13" t="s">
        <v>333</v>
      </c>
      <c r="K3677" s="36">
        <f>D3677*VLOOKUP(L3677,Assumptions!$B$5:$C$11,2,FALSE)</f>
        <v>1103.0862849999999</v>
      </c>
      <c r="L3677" s="39" t="s">
        <v>4889</v>
      </c>
      <c r="M3677" s="46">
        <f>DATE(YEAR(F3677),MONTH(F3677),1)</f>
        <v>45078</v>
      </c>
      <c r="N3677" s="47" t="str">
        <f>IF(B3677="",N3676,B3677)</f>
        <v>Kilburn Securities plc</v>
      </c>
    </row>
    <row r="3678" spans="1:14" ht="15.75" x14ac:dyDescent="0.5">
      <c r="A3678" s="7"/>
      <c r="B3678" s="26"/>
      <c r="C3678" s="26"/>
      <c r="D3678" s="12">
        <v>32016.78</v>
      </c>
      <c r="E3678" s="13" t="s">
        <v>3136</v>
      </c>
      <c r="F3678" s="27">
        <v>45081</v>
      </c>
      <c r="G3678" s="27">
        <v>44860</v>
      </c>
      <c r="H3678" s="14">
        <v>883122.29</v>
      </c>
      <c r="I3678" s="15">
        <v>6</v>
      </c>
      <c r="J3678" s="13" t="s">
        <v>322</v>
      </c>
      <c r="K3678" s="36">
        <f>D3678*VLOOKUP(L3678,Assumptions!$B$5:$C$11,2,FALSE)</f>
        <v>1098.1755539999999</v>
      </c>
      <c r="L3678" s="39" t="s">
        <v>4889</v>
      </c>
      <c r="M3678" s="46">
        <f>DATE(YEAR(F3678),MONTH(F3678),1)</f>
        <v>45078</v>
      </c>
      <c r="N3678" s="47" t="str">
        <f>IF(B3678="",N3677,B3678)</f>
        <v>Kilburn Securities plc</v>
      </c>
    </row>
    <row r="3679" spans="1:14" ht="15.75" x14ac:dyDescent="0.5">
      <c r="A3679" s="7"/>
      <c r="B3679" s="26"/>
      <c r="C3679" s="26"/>
      <c r="D3679" s="12">
        <v>21259.17</v>
      </c>
      <c r="E3679" s="13" t="s">
        <v>3137</v>
      </c>
      <c r="F3679" s="27">
        <v>45081</v>
      </c>
      <c r="G3679" s="27">
        <v>44860</v>
      </c>
      <c r="H3679" s="14">
        <v>707948.86</v>
      </c>
      <c r="I3679" s="15">
        <v>6</v>
      </c>
      <c r="J3679" s="13" t="s">
        <v>336</v>
      </c>
      <c r="K3679" s="36">
        <f>D3679*VLOOKUP(L3679,Assumptions!$B$5:$C$11,2,FALSE)</f>
        <v>729.18953099999987</v>
      </c>
      <c r="L3679" s="39" t="s">
        <v>4889</v>
      </c>
      <c r="M3679" s="46">
        <f>DATE(YEAR(F3679),MONTH(F3679),1)</f>
        <v>45078</v>
      </c>
      <c r="N3679" s="47" t="str">
        <f>IF(B3679="",N3678,B3679)</f>
        <v>Kilburn Securities plc</v>
      </c>
    </row>
    <row r="3680" spans="1:14" ht="15.75" x14ac:dyDescent="0.5">
      <c r="A3680" s="7"/>
      <c r="B3680" s="26"/>
      <c r="C3680" s="26"/>
      <c r="D3680" s="12">
        <v>36050.31</v>
      </c>
      <c r="E3680" s="13" t="s">
        <v>3133</v>
      </c>
      <c r="F3680" s="27">
        <v>45085</v>
      </c>
      <c r="G3680" s="27">
        <v>44860</v>
      </c>
      <c r="H3680" s="14">
        <v>836238.2</v>
      </c>
      <c r="I3680" s="15">
        <v>6</v>
      </c>
      <c r="J3680" s="13" t="s">
        <v>300</v>
      </c>
      <c r="K3680" s="36">
        <f>D3680*VLOOKUP(L3680,Assumptions!$B$5:$C$11,2,FALSE)</f>
        <v>1236.5256329999997</v>
      </c>
      <c r="L3680" s="39" t="s">
        <v>4889</v>
      </c>
      <c r="M3680" s="46">
        <f>DATE(YEAR(F3680),MONTH(F3680),1)</f>
        <v>45078</v>
      </c>
      <c r="N3680" s="47" t="str">
        <f>IF(B3680="",N3679,B3680)</f>
        <v>Kilburn Securities plc</v>
      </c>
    </row>
    <row r="3681" spans="1:14" ht="15.75" x14ac:dyDescent="0.5">
      <c r="A3681" s="7"/>
      <c r="B3681" s="26"/>
      <c r="C3681" s="26"/>
      <c r="D3681" s="12">
        <v>44083.87</v>
      </c>
      <c r="E3681" s="13" t="s">
        <v>3138</v>
      </c>
      <c r="F3681" s="27">
        <v>45085</v>
      </c>
      <c r="G3681" s="27">
        <v>44860</v>
      </c>
      <c r="H3681" s="14">
        <v>764758.29</v>
      </c>
      <c r="I3681" s="15">
        <v>5</v>
      </c>
      <c r="J3681" s="13" t="s">
        <v>330</v>
      </c>
      <c r="K3681" s="36">
        <f>D3681*VLOOKUP(L3681,Assumptions!$B$5:$C$11,2,FALSE)</f>
        <v>1512.0767409999999</v>
      </c>
      <c r="L3681" s="39" t="s">
        <v>4889</v>
      </c>
      <c r="M3681" s="46">
        <f>DATE(YEAR(F3681),MONTH(F3681),1)</f>
        <v>45078</v>
      </c>
      <c r="N3681" s="47" t="str">
        <f>IF(B3681="",N3680,B3681)</f>
        <v>Kilburn Securities plc</v>
      </c>
    </row>
    <row r="3682" spans="1:14" ht="15.75" x14ac:dyDescent="0.5">
      <c r="A3682" s="7"/>
      <c r="B3682" s="26"/>
      <c r="C3682" s="26"/>
      <c r="D3682" s="12">
        <v>38814.44</v>
      </c>
      <c r="E3682" s="13" t="s">
        <v>3134</v>
      </c>
      <c r="F3682" s="27">
        <v>45085</v>
      </c>
      <c r="G3682" s="27">
        <v>44860</v>
      </c>
      <c r="H3682" s="14">
        <v>765258.43</v>
      </c>
      <c r="I3682" s="15">
        <v>58</v>
      </c>
      <c r="J3682" s="13" t="s">
        <v>305</v>
      </c>
      <c r="K3682" s="36">
        <f>D3682*VLOOKUP(L3682,Assumptions!$B$5:$C$11,2,FALSE)</f>
        <v>1331.335292</v>
      </c>
      <c r="L3682" s="39" t="s">
        <v>4889</v>
      </c>
      <c r="M3682" s="46">
        <f>DATE(YEAR(F3682),MONTH(F3682),1)</f>
        <v>45078</v>
      </c>
      <c r="N3682" s="47" t="str">
        <f>IF(B3682="",N3681,B3682)</f>
        <v>Kilburn Securities plc</v>
      </c>
    </row>
    <row r="3683" spans="1:14" ht="15.75" x14ac:dyDescent="0.5">
      <c r="A3683" s="7"/>
      <c r="B3683" s="26"/>
      <c r="C3683" s="26"/>
      <c r="D3683" s="12">
        <v>38270.769999999997</v>
      </c>
      <c r="E3683" s="13" t="s">
        <v>3139</v>
      </c>
      <c r="F3683" s="27">
        <v>45085</v>
      </c>
      <c r="G3683" s="27">
        <v>44860</v>
      </c>
      <c r="H3683" s="14">
        <v>850893.23</v>
      </c>
      <c r="I3683" s="15">
        <v>58</v>
      </c>
      <c r="J3683" s="13" t="s">
        <v>328</v>
      </c>
      <c r="K3683" s="36">
        <f>D3683*VLOOKUP(L3683,Assumptions!$B$5:$C$11,2,FALSE)</f>
        <v>1312.6874109999999</v>
      </c>
      <c r="L3683" s="39" t="s">
        <v>4889</v>
      </c>
      <c r="M3683" s="46">
        <f>DATE(YEAR(F3683),MONTH(F3683),1)</f>
        <v>45078</v>
      </c>
      <c r="N3683" s="47" t="str">
        <f>IF(B3683="",N3682,B3683)</f>
        <v>Kilburn Securities plc</v>
      </c>
    </row>
    <row r="3684" spans="1:14" ht="15.75" x14ac:dyDescent="0.5">
      <c r="A3684" s="7"/>
      <c r="B3684" s="26"/>
      <c r="C3684" s="26"/>
      <c r="D3684" s="12">
        <v>46880.28</v>
      </c>
      <c r="E3684" s="13" t="s">
        <v>3137</v>
      </c>
      <c r="F3684" s="27">
        <v>45085</v>
      </c>
      <c r="G3684" s="27">
        <v>44860</v>
      </c>
      <c r="H3684" s="14">
        <v>599309.57999999996</v>
      </c>
      <c r="I3684" s="15">
        <v>58</v>
      </c>
      <c r="J3684" s="13" t="s">
        <v>336</v>
      </c>
      <c r="K3684" s="36">
        <f>D3684*VLOOKUP(L3684,Assumptions!$B$5:$C$11,2,FALSE)</f>
        <v>1607.9936039999998</v>
      </c>
      <c r="L3684" s="39" t="s">
        <v>4889</v>
      </c>
      <c r="M3684" s="46">
        <f>DATE(YEAR(F3684),MONTH(F3684),1)</f>
        <v>45078</v>
      </c>
      <c r="N3684" s="47" t="str">
        <f>IF(B3684="",N3683,B3684)</f>
        <v>Kilburn Securities plc</v>
      </c>
    </row>
    <row r="3685" spans="1:14" ht="15.75" x14ac:dyDescent="0.5">
      <c r="A3685" s="7"/>
      <c r="B3685" s="26"/>
      <c r="C3685" s="26"/>
      <c r="D3685" s="12">
        <v>42365.599999999999</v>
      </c>
      <c r="E3685" s="13" t="s">
        <v>3135</v>
      </c>
      <c r="F3685" s="27">
        <v>45085</v>
      </c>
      <c r="G3685" s="27">
        <v>44860</v>
      </c>
      <c r="H3685" s="14">
        <v>747592.81</v>
      </c>
      <c r="I3685" s="15">
        <v>58</v>
      </c>
      <c r="J3685" s="13" t="s">
        <v>333</v>
      </c>
      <c r="K3685" s="36">
        <f>D3685*VLOOKUP(L3685,Assumptions!$B$5:$C$11,2,FALSE)</f>
        <v>1453.1400799999999</v>
      </c>
      <c r="L3685" s="39" t="s">
        <v>4889</v>
      </c>
      <c r="M3685" s="46">
        <f>DATE(YEAR(F3685),MONTH(F3685),1)</f>
        <v>45078</v>
      </c>
      <c r="N3685" s="47" t="str">
        <f>IF(B3685="",N3684,B3685)</f>
        <v>Kilburn Securities plc</v>
      </c>
    </row>
    <row r="3686" spans="1:14" ht="15.75" x14ac:dyDescent="0.5">
      <c r="A3686" s="7"/>
      <c r="B3686" s="26"/>
      <c r="C3686" s="26"/>
      <c r="D3686" s="12">
        <v>20068.04</v>
      </c>
      <c r="E3686" s="13" t="s">
        <v>3140</v>
      </c>
      <c r="F3686" s="27">
        <v>45111</v>
      </c>
      <c r="G3686" s="27">
        <v>44860</v>
      </c>
      <c r="H3686" s="14">
        <v>782583.22</v>
      </c>
      <c r="I3686" s="15">
        <v>3</v>
      </c>
      <c r="J3686" s="13" t="s">
        <v>300</v>
      </c>
      <c r="K3686" s="36">
        <f>D3686*VLOOKUP(L3686,Assumptions!$B$5:$C$11,2,FALSE)</f>
        <v>688.33377199999995</v>
      </c>
      <c r="L3686" s="39" t="s">
        <v>4889</v>
      </c>
      <c r="M3686" s="46">
        <f>DATE(YEAR(F3686),MONTH(F3686),1)</f>
        <v>45108</v>
      </c>
      <c r="N3686" s="47" t="str">
        <f>IF(B3686="",N3685,B3686)</f>
        <v>Kilburn Securities plc</v>
      </c>
    </row>
    <row r="3687" spans="1:14" ht="15.75" x14ac:dyDescent="0.5">
      <c r="A3687" s="7"/>
      <c r="B3687" s="26"/>
      <c r="C3687" s="26"/>
      <c r="D3687" s="12">
        <v>14960.2</v>
      </c>
      <c r="E3687" s="13" t="s">
        <v>3141</v>
      </c>
      <c r="F3687" s="27">
        <v>45111</v>
      </c>
      <c r="G3687" s="27">
        <v>44860</v>
      </c>
      <c r="H3687" s="14">
        <v>789815.35</v>
      </c>
      <c r="I3687" s="15">
        <v>16</v>
      </c>
      <c r="J3687" s="13" t="s">
        <v>305</v>
      </c>
      <c r="K3687" s="36">
        <f>D3687*VLOOKUP(L3687,Assumptions!$B$5:$C$11,2,FALSE)</f>
        <v>513.13486</v>
      </c>
      <c r="L3687" s="39" t="s">
        <v>4889</v>
      </c>
      <c r="M3687" s="46">
        <f>DATE(YEAR(F3687),MONTH(F3687),1)</f>
        <v>45108</v>
      </c>
      <c r="N3687" s="47" t="str">
        <f>IF(B3687="",N3686,B3687)</f>
        <v>Kilburn Securities plc</v>
      </c>
    </row>
    <row r="3688" spans="1:14" ht="15.75" x14ac:dyDescent="0.5">
      <c r="A3688" s="7"/>
      <c r="B3688" s="26"/>
      <c r="C3688" s="26"/>
      <c r="D3688" s="12">
        <v>19626.330000000002</v>
      </c>
      <c r="E3688" s="13" t="s">
        <v>3142</v>
      </c>
      <c r="F3688" s="27">
        <v>45111</v>
      </c>
      <c r="G3688" s="27">
        <v>44860</v>
      </c>
      <c r="H3688" s="14">
        <v>812408.35</v>
      </c>
      <c r="I3688" s="15">
        <v>16</v>
      </c>
      <c r="J3688" s="13" t="s">
        <v>328</v>
      </c>
      <c r="K3688" s="36">
        <f>D3688*VLOOKUP(L3688,Assumptions!$B$5:$C$11,2,FALSE)</f>
        <v>673.18311900000003</v>
      </c>
      <c r="L3688" s="39" t="s">
        <v>4889</v>
      </c>
      <c r="M3688" s="46">
        <f>DATE(YEAR(F3688),MONTH(F3688),1)</f>
        <v>45108</v>
      </c>
      <c r="N3688" s="47" t="str">
        <f>IF(B3688="",N3687,B3688)</f>
        <v>Kilburn Securities plc</v>
      </c>
    </row>
    <row r="3689" spans="1:14" ht="15.75" x14ac:dyDescent="0.5">
      <c r="A3689" s="7"/>
      <c r="B3689" s="26"/>
      <c r="C3689" s="26"/>
      <c r="D3689" s="12">
        <v>17591.62</v>
      </c>
      <c r="E3689" s="13" t="s">
        <v>3143</v>
      </c>
      <c r="F3689" s="27">
        <v>45111</v>
      </c>
      <c r="G3689" s="27">
        <v>44860</v>
      </c>
      <c r="H3689" s="14">
        <v>814803.09</v>
      </c>
      <c r="I3689" s="15">
        <v>16</v>
      </c>
      <c r="J3689" s="13" t="s">
        <v>333</v>
      </c>
      <c r="K3689" s="36">
        <f>D3689*VLOOKUP(L3689,Assumptions!$B$5:$C$11,2,FALSE)</f>
        <v>603.39256599999987</v>
      </c>
      <c r="L3689" s="39" t="s">
        <v>4889</v>
      </c>
      <c r="M3689" s="46">
        <f>DATE(YEAR(F3689),MONTH(F3689),1)</f>
        <v>45108</v>
      </c>
      <c r="N3689" s="47" t="str">
        <f>IF(B3689="",N3688,B3689)</f>
        <v>Kilburn Securities plc</v>
      </c>
    </row>
    <row r="3690" spans="1:14" ht="15.75" x14ac:dyDescent="0.5">
      <c r="A3690" s="7"/>
      <c r="B3690" s="26"/>
      <c r="C3690" s="26"/>
      <c r="D3690" s="12">
        <v>18727.099999999999</v>
      </c>
      <c r="E3690" s="13" t="s">
        <v>3144</v>
      </c>
      <c r="F3690" s="27">
        <v>45111</v>
      </c>
      <c r="G3690" s="27">
        <v>44860</v>
      </c>
      <c r="H3690" s="14">
        <v>792352.37</v>
      </c>
      <c r="I3690" s="15">
        <v>16</v>
      </c>
      <c r="J3690" s="13" t="s">
        <v>336</v>
      </c>
      <c r="K3690" s="36">
        <f>D3690*VLOOKUP(L3690,Assumptions!$B$5:$C$11,2,FALSE)</f>
        <v>642.33952999999985</v>
      </c>
      <c r="L3690" s="39" t="s">
        <v>4889</v>
      </c>
      <c r="M3690" s="46">
        <f>DATE(YEAR(F3690),MONTH(F3690),1)</f>
        <v>45108</v>
      </c>
      <c r="N3690" s="47" t="str">
        <f>IF(B3690="",N3689,B3690)</f>
        <v>Kilburn Securities plc</v>
      </c>
    </row>
    <row r="3691" spans="1:14" ht="15.75" x14ac:dyDescent="0.5">
      <c r="A3691" s="7"/>
      <c r="B3691" s="26"/>
      <c r="C3691" s="26"/>
      <c r="D3691" s="12">
        <v>46531.91</v>
      </c>
      <c r="E3691" s="13" t="s">
        <v>3140</v>
      </c>
      <c r="F3691" s="27">
        <v>45116</v>
      </c>
      <c r="G3691" s="27">
        <v>44860</v>
      </c>
      <c r="H3691" s="14">
        <v>886891.4</v>
      </c>
      <c r="I3691" s="15">
        <v>8</v>
      </c>
      <c r="J3691" s="13" t="s">
        <v>300</v>
      </c>
      <c r="K3691" s="36">
        <f>D3691*VLOOKUP(L3691,Assumptions!$B$5:$C$11,2,FALSE)</f>
        <v>1596.0445130000001</v>
      </c>
      <c r="L3691" s="39" t="s">
        <v>4889</v>
      </c>
      <c r="M3691" s="46">
        <f>DATE(YEAR(F3691),MONTH(F3691),1)</f>
        <v>45108</v>
      </c>
      <c r="N3691" s="47" t="str">
        <f>IF(B3691="",N3690,B3691)</f>
        <v>Kilburn Securities plc</v>
      </c>
    </row>
    <row r="3692" spans="1:14" ht="15.75" x14ac:dyDescent="0.5">
      <c r="A3692" s="7"/>
      <c r="B3692" s="26"/>
      <c r="C3692" s="26"/>
      <c r="D3692" s="12">
        <v>45943.41</v>
      </c>
      <c r="E3692" s="13" t="s">
        <v>3141</v>
      </c>
      <c r="F3692" s="27">
        <v>45116</v>
      </c>
      <c r="G3692" s="27">
        <v>44860</v>
      </c>
      <c r="H3692" s="14">
        <v>586344.88</v>
      </c>
      <c r="I3692" s="15">
        <v>7</v>
      </c>
      <c r="J3692" s="13" t="s">
        <v>305</v>
      </c>
      <c r="K3692" s="36">
        <f>D3692*VLOOKUP(L3692,Assumptions!$B$5:$C$11,2,FALSE)</f>
        <v>1575.8589629999999</v>
      </c>
      <c r="L3692" s="39" t="s">
        <v>4889</v>
      </c>
      <c r="M3692" s="46">
        <f>DATE(YEAR(F3692),MONTH(F3692),1)</f>
        <v>45108</v>
      </c>
      <c r="N3692" s="47" t="str">
        <f>IF(B3692="",N3691,B3692)</f>
        <v>Kilburn Securities plc</v>
      </c>
    </row>
    <row r="3693" spans="1:14" ht="15.75" x14ac:dyDescent="0.5">
      <c r="A3693" s="7"/>
      <c r="B3693" s="26"/>
      <c r="C3693" s="26"/>
      <c r="D3693" s="12">
        <v>42490.61</v>
      </c>
      <c r="E3693" s="13" t="s">
        <v>3145</v>
      </c>
      <c r="F3693" s="27">
        <v>45116</v>
      </c>
      <c r="G3693" s="27">
        <v>44860</v>
      </c>
      <c r="H3693" s="14">
        <v>569772.94999999995</v>
      </c>
      <c r="I3693" s="15">
        <v>7</v>
      </c>
      <c r="J3693" s="13" t="s">
        <v>321</v>
      </c>
      <c r="K3693" s="36">
        <f>D3693*VLOOKUP(L3693,Assumptions!$B$5:$C$11,2,FALSE)</f>
        <v>1457.427923</v>
      </c>
      <c r="L3693" s="39" t="s">
        <v>4889</v>
      </c>
      <c r="M3693" s="46">
        <f>DATE(YEAR(F3693),MONTH(F3693),1)</f>
        <v>45108</v>
      </c>
      <c r="N3693" s="47" t="str">
        <f>IF(B3693="",N3692,B3693)</f>
        <v>Kilburn Securities plc</v>
      </c>
    </row>
    <row r="3694" spans="1:14" ht="15.75" x14ac:dyDescent="0.5">
      <c r="A3694" s="7"/>
      <c r="B3694" s="26"/>
      <c r="C3694" s="26"/>
      <c r="D3694" s="12">
        <v>46133.99</v>
      </c>
      <c r="E3694" s="13" t="s">
        <v>3146</v>
      </c>
      <c r="F3694" s="27">
        <v>45116</v>
      </c>
      <c r="G3694" s="27">
        <v>44860</v>
      </c>
      <c r="H3694" s="14">
        <v>781593.62</v>
      </c>
      <c r="I3694" s="15">
        <v>7</v>
      </c>
      <c r="J3694" s="13" t="s">
        <v>319</v>
      </c>
      <c r="K3694" s="36">
        <f>D3694*VLOOKUP(L3694,Assumptions!$B$5:$C$11,2,FALSE)</f>
        <v>1582.3958569999998</v>
      </c>
      <c r="L3694" s="39" t="s">
        <v>4889</v>
      </c>
      <c r="M3694" s="46">
        <f>DATE(YEAR(F3694),MONTH(F3694),1)</f>
        <v>45108</v>
      </c>
      <c r="N3694" s="47" t="str">
        <f>IF(B3694="",N3693,B3694)</f>
        <v>Kilburn Securities plc</v>
      </c>
    </row>
    <row r="3695" spans="1:14" ht="15.75" x14ac:dyDescent="0.5">
      <c r="A3695" s="7"/>
      <c r="B3695" s="26"/>
      <c r="C3695" s="26"/>
      <c r="D3695" s="12">
        <v>52509.96</v>
      </c>
      <c r="E3695" s="13" t="s">
        <v>3147</v>
      </c>
      <c r="F3695" s="27">
        <v>45116</v>
      </c>
      <c r="G3695" s="27">
        <v>44860</v>
      </c>
      <c r="H3695" s="14">
        <v>967008.13</v>
      </c>
      <c r="I3695" s="15">
        <v>7</v>
      </c>
      <c r="J3695" s="13" t="s">
        <v>320</v>
      </c>
      <c r="K3695" s="36">
        <f>D3695*VLOOKUP(L3695,Assumptions!$B$5:$C$11,2,FALSE)</f>
        <v>1801.0916279999999</v>
      </c>
      <c r="L3695" s="39" t="s">
        <v>4889</v>
      </c>
      <c r="M3695" s="46">
        <f>DATE(YEAR(F3695),MONTH(F3695),1)</f>
        <v>45108</v>
      </c>
      <c r="N3695" s="47" t="str">
        <f>IF(B3695="",N3694,B3695)</f>
        <v>Kilburn Securities plc</v>
      </c>
    </row>
    <row r="3696" spans="1:14" ht="15.75" x14ac:dyDescent="0.5">
      <c r="A3696" s="7"/>
      <c r="B3696" s="26"/>
      <c r="C3696" s="26"/>
      <c r="D3696" s="12">
        <v>113516.14</v>
      </c>
      <c r="E3696" s="13" t="s">
        <v>3140</v>
      </c>
      <c r="F3696" s="27">
        <v>45131</v>
      </c>
      <c r="G3696" s="27">
        <v>44860</v>
      </c>
      <c r="H3696" s="14">
        <v>799111.32</v>
      </c>
      <c r="I3696" s="15">
        <v>17</v>
      </c>
      <c r="J3696" s="13" t="s">
        <v>300</v>
      </c>
      <c r="K3696" s="36">
        <f>D3696*VLOOKUP(L3696,Assumptions!$B$5:$C$11,2,FALSE)</f>
        <v>3893.6036019999997</v>
      </c>
      <c r="L3696" s="39" t="s">
        <v>4889</v>
      </c>
      <c r="M3696" s="46">
        <f>DATE(YEAR(F3696),MONTH(F3696),1)</f>
        <v>45108</v>
      </c>
      <c r="N3696" s="47" t="str">
        <f>IF(B3696="",N3695,B3696)</f>
        <v>Kilburn Securities plc</v>
      </c>
    </row>
    <row r="3697" spans="1:14" ht="15.75" x14ac:dyDescent="0.5">
      <c r="A3697" s="7"/>
      <c r="B3697" s="26"/>
      <c r="C3697" s="26"/>
      <c r="D3697" s="12">
        <v>130198.07</v>
      </c>
      <c r="E3697" s="13" t="s">
        <v>3146</v>
      </c>
      <c r="F3697" s="27">
        <v>45131</v>
      </c>
      <c r="G3697" s="27">
        <v>44860</v>
      </c>
      <c r="H3697" s="14">
        <v>763179.71</v>
      </c>
      <c r="I3697" s="15">
        <v>90</v>
      </c>
      <c r="J3697" s="13" t="s">
        <v>319</v>
      </c>
      <c r="K3697" s="36">
        <f>D3697*VLOOKUP(L3697,Assumptions!$B$5:$C$11,2,FALSE)</f>
        <v>4465.7938009999998</v>
      </c>
      <c r="L3697" s="39" t="s">
        <v>4889</v>
      </c>
      <c r="M3697" s="46">
        <f>DATE(YEAR(F3697),MONTH(F3697),1)</f>
        <v>45108</v>
      </c>
      <c r="N3697" s="47" t="str">
        <f>IF(B3697="",N3696,B3697)</f>
        <v>Kilburn Securities plc</v>
      </c>
    </row>
    <row r="3698" spans="1:14" ht="15.75" x14ac:dyDescent="0.5">
      <c r="A3698" s="7"/>
      <c r="B3698" s="26"/>
      <c r="C3698" s="26"/>
      <c r="D3698" s="12">
        <v>94506.17</v>
      </c>
      <c r="E3698" s="13" t="s">
        <v>3147</v>
      </c>
      <c r="F3698" s="27">
        <v>45131</v>
      </c>
      <c r="G3698" s="27">
        <v>44860</v>
      </c>
      <c r="H3698" s="14">
        <v>871760.38</v>
      </c>
      <c r="I3698" s="15">
        <v>90</v>
      </c>
      <c r="J3698" s="13" t="s">
        <v>320</v>
      </c>
      <c r="K3698" s="36">
        <f>D3698*VLOOKUP(L3698,Assumptions!$B$5:$C$11,2,FALSE)</f>
        <v>3241.5616309999996</v>
      </c>
      <c r="L3698" s="39" t="s">
        <v>4889</v>
      </c>
      <c r="M3698" s="46">
        <f>DATE(YEAR(F3698),MONTH(F3698),1)</f>
        <v>45108</v>
      </c>
      <c r="N3698" s="47" t="str">
        <f>IF(B3698="",N3697,B3698)</f>
        <v>Kilburn Securities plc</v>
      </c>
    </row>
    <row r="3699" spans="1:14" ht="15.75" x14ac:dyDescent="0.5">
      <c r="A3699" s="7"/>
      <c r="B3699" s="26"/>
      <c r="C3699" s="26"/>
      <c r="D3699" s="12">
        <v>107972.39</v>
      </c>
      <c r="E3699" s="13" t="s">
        <v>3145</v>
      </c>
      <c r="F3699" s="27">
        <v>45131</v>
      </c>
      <c r="G3699" s="27">
        <v>44860</v>
      </c>
      <c r="H3699" s="14">
        <v>648674.22</v>
      </c>
      <c r="I3699" s="15">
        <v>90</v>
      </c>
      <c r="J3699" s="13" t="s">
        <v>321</v>
      </c>
      <c r="K3699" s="36">
        <f>D3699*VLOOKUP(L3699,Assumptions!$B$5:$C$11,2,FALSE)</f>
        <v>3703.4529769999995</v>
      </c>
      <c r="L3699" s="39" t="s">
        <v>4889</v>
      </c>
      <c r="M3699" s="46">
        <f>DATE(YEAR(F3699),MONTH(F3699),1)</f>
        <v>45108</v>
      </c>
      <c r="N3699" s="47" t="str">
        <f>IF(B3699="",N3698,B3699)</f>
        <v>Kilburn Securities plc</v>
      </c>
    </row>
    <row r="3700" spans="1:14" ht="15.75" x14ac:dyDescent="0.5">
      <c r="A3700" s="7"/>
      <c r="B3700" s="26"/>
      <c r="C3700" s="26"/>
      <c r="D3700" s="12">
        <v>93460.7</v>
      </c>
      <c r="E3700" s="13" t="s">
        <v>3148</v>
      </c>
      <c r="F3700" s="27">
        <v>45131</v>
      </c>
      <c r="G3700" s="27">
        <v>44860</v>
      </c>
      <c r="H3700" s="14">
        <v>866210.81</v>
      </c>
      <c r="I3700" s="15">
        <v>17</v>
      </c>
      <c r="J3700" s="13" t="s">
        <v>330</v>
      </c>
      <c r="K3700" s="36">
        <f>D3700*VLOOKUP(L3700,Assumptions!$B$5:$C$11,2,FALSE)</f>
        <v>3205.7020099999995</v>
      </c>
      <c r="L3700" s="39" t="s">
        <v>4889</v>
      </c>
      <c r="M3700" s="46">
        <f>DATE(YEAR(F3700),MONTH(F3700),1)</f>
        <v>45108</v>
      </c>
      <c r="N3700" s="47" t="str">
        <f>IF(B3700="",N3699,B3700)</f>
        <v>Kilburn Securities plc</v>
      </c>
    </row>
    <row r="3701" spans="1:14" ht="15.75" x14ac:dyDescent="0.5">
      <c r="A3701" s="7"/>
      <c r="B3701" s="26"/>
      <c r="C3701" s="26"/>
      <c r="D3701" s="12">
        <v>114910.88</v>
      </c>
      <c r="E3701" s="13" t="s">
        <v>3149</v>
      </c>
      <c r="F3701" s="27">
        <v>45131</v>
      </c>
      <c r="G3701" s="27">
        <v>44860</v>
      </c>
      <c r="H3701" s="14">
        <v>642748.74</v>
      </c>
      <c r="I3701" s="15">
        <v>89</v>
      </c>
      <c r="J3701" s="13" t="s">
        <v>331</v>
      </c>
      <c r="K3701" s="36">
        <f>D3701*VLOOKUP(L3701,Assumptions!$B$5:$C$11,2,FALSE)</f>
        <v>3941.4431839999997</v>
      </c>
      <c r="L3701" s="39" t="s">
        <v>4889</v>
      </c>
      <c r="M3701" s="46">
        <f>DATE(YEAR(F3701),MONTH(F3701),1)</f>
        <v>45108</v>
      </c>
      <c r="N3701" s="47" t="str">
        <f>IF(B3701="",N3700,B3701)</f>
        <v>Kilburn Securities plc</v>
      </c>
    </row>
    <row r="3702" spans="1:14" ht="15.75" x14ac:dyDescent="0.5">
      <c r="A3702" s="7"/>
      <c r="B3702" s="26"/>
      <c r="C3702" s="26"/>
      <c r="D3702" s="12">
        <v>109917.09</v>
      </c>
      <c r="E3702" s="13" t="s">
        <v>3141</v>
      </c>
      <c r="F3702" s="27">
        <v>45131</v>
      </c>
      <c r="G3702" s="27">
        <v>44860</v>
      </c>
      <c r="H3702" s="14">
        <v>594607.92000000004</v>
      </c>
      <c r="I3702" s="15">
        <v>89</v>
      </c>
      <c r="J3702" s="13" t="s">
        <v>305</v>
      </c>
      <c r="K3702" s="36">
        <f>D3702*VLOOKUP(L3702,Assumptions!$B$5:$C$11,2,FALSE)</f>
        <v>3770.1561869999996</v>
      </c>
      <c r="L3702" s="39" t="s">
        <v>4889</v>
      </c>
      <c r="M3702" s="46">
        <f>DATE(YEAR(F3702),MONTH(F3702),1)</f>
        <v>45108</v>
      </c>
      <c r="N3702" s="47" t="str">
        <f>IF(B3702="",N3701,B3702)</f>
        <v>Kilburn Securities plc</v>
      </c>
    </row>
    <row r="3703" spans="1:14" ht="15.75" x14ac:dyDescent="0.5">
      <c r="A3703" s="7"/>
      <c r="B3703" s="26"/>
      <c r="C3703" s="26"/>
      <c r="D3703" s="12">
        <v>18342.05</v>
      </c>
      <c r="E3703" s="13" t="s">
        <v>3150</v>
      </c>
      <c r="F3703" s="27">
        <v>45264</v>
      </c>
      <c r="G3703" s="27">
        <v>44860</v>
      </c>
      <c r="H3703" s="14">
        <v>798697.38</v>
      </c>
      <c r="I3703" s="15">
        <v>3</v>
      </c>
      <c r="J3703" s="13" t="s">
        <v>300</v>
      </c>
      <c r="K3703" s="36">
        <f>D3703*VLOOKUP(L3703,Assumptions!$B$5:$C$11,2,FALSE)</f>
        <v>629.13231499999995</v>
      </c>
      <c r="L3703" s="39" t="s">
        <v>4889</v>
      </c>
      <c r="M3703" s="46">
        <f>DATE(YEAR(F3703),MONTH(F3703),1)</f>
        <v>45261</v>
      </c>
      <c r="N3703" s="47" t="str">
        <f>IF(B3703="",N3702,B3703)</f>
        <v>Kilburn Securities plc</v>
      </c>
    </row>
    <row r="3704" spans="1:14" ht="15.75" x14ac:dyDescent="0.5">
      <c r="A3704" s="7"/>
      <c r="B3704" s="26"/>
      <c r="C3704" s="26"/>
      <c r="D3704" s="12">
        <v>15781.38</v>
      </c>
      <c r="E3704" s="13" t="s">
        <v>3151</v>
      </c>
      <c r="F3704" s="27">
        <v>45264</v>
      </c>
      <c r="G3704" s="27">
        <v>44860</v>
      </c>
      <c r="H3704" s="14">
        <v>916416.89</v>
      </c>
      <c r="I3704" s="15">
        <v>13</v>
      </c>
      <c r="J3704" s="13" t="s">
        <v>305</v>
      </c>
      <c r="K3704" s="36">
        <f>D3704*VLOOKUP(L3704,Assumptions!$B$5:$C$11,2,FALSE)</f>
        <v>541.30133399999988</v>
      </c>
      <c r="L3704" s="39" t="s">
        <v>4889</v>
      </c>
      <c r="M3704" s="46">
        <f>DATE(YEAR(F3704),MONTH(F3704),1)</f>
        <v>45261</v>
      </c>
      <c r="N3704" s="47" t="str">
        <f>IF(B3704="",N3703,B3704)</f>
        <v>Kilburn Securities plc</v>
      </c>
    </row>
    <row r="3705" spans="1:14" ht="15.75" x14ac:dyDescent="0.5">
      <c r="A3705" s="7"/>
      <c r="B3705" s="26"/>
      <c r="C3705" s="26"/>
      <c r="D3705" s="12">
        <v>13649.98</v>
      </c>
      <c r="E3705" s="13" t="s">
        <v>3152</v>
      </c>
      <c r="F3705" s="27">
        <v>45264</v>
      </c>
      <c r="G3705" s="27">
        <v>44860</v>
      </c>
      <c r="H3705" s="14">
        <v>923049.04</v>
      </c>
      <c r="I3705" s="15">
        <v>13</v>
      </c>
      <c r="J3705" s="13" t="s">
        <v>321</v>
      </c>
      <c r="K3705" s="36">
        <f>D3705*VLOOKUP(L3705,Assumptions!$B$5:$C$11,2,FALSE)</f>
        <v>468.19431399999996</v>
      </c>
      <c r="L3705" s="39" t="s">
        <v>4889</v>
      </c>
      <c r="M3705" s="46">
        <f>DATE(YEAR(F3705),MONTH(F3705),1)</f>
        <v>45261</v>
      </c>
      <c r="N3705" s="47" t="str">
        <f>IF(B3705="",N3704,B3705)</f>
        <v>Kilburn Securities plc</v>
      </c>
    </row>
    <row r="3706" spans="1:14" ht="15.75" x14ac:dyDescent="0.5">
      <c r="A3706" s="7"/>
      <c r="B3706" s="26"/>
      <c r="C3706" s="26"/>
      <c r="D3706" s="12">
        <v>490.89</v>
      </c>
      <c r="E3706" s="13" t="s">
        <v>3153</v>
      </c>
      <c r="F3706" s="27">
        <v>45044</v>
      </c>
      <c r="G3706" s="27">
        <v>45044</v>
      </c>
      <c r="H3706" s="14">
        <v>735381.78</v>
      </c>
      <c r="I3706" s="15">
        <v>1</v>
      </c>
      <c r="J3706" s="13" t="s">
        <v>315</v>
      </c>
      <c r="K3706" s="36">
        <f>D3706*VLOOKUP(L3706,Assumptions!$B$5:$C$11,2,FALSE)</f>
        <v>16.837526999999998</v>
      </c>
      <c r="L3706" s="39" t="s">
        <v>4889</v>
      </c>
      <c r="M3706" s="46">
        <f>DATE(YEAR(F3706),MONTH(F3706),1)</f>
        <v>45017</v>
      </c>
      <c r="N3706" s="47" t="str">
        <f>IF(B3706="",N3705,B3706)</f>
        <v>Kilburn Securities plc</v>
      </c>
    </row>
    <row r="3707" spans="1:14" ht="15.75" x14ac:dyDescent="0.5">
      <c r="A3707" s="7"/>
      <c r="B3707" s="26"/>
      <c r="C3707" s="26"/>
      <c r="D3707" s="12">
        <v>2082.38</v>
      </c>
      <c r="E3707" s="13" t="s">
        <v>3154</v>
      </c>
      <c r="F3707" s="27">
        <v>45130</v>
      </c>
      <c r="G3707" s="27">
        <v>45065</v>
      </c>
      <c r="H3707" s="14">
        <v>877601.32</v>
      </c>
      <c r="I3707" s="15">
        <v>1</v>
      </c>
      <c r="J3707" s="13" t="s">
        <v>340</v>
      </c>
      <c r="K3707" s="36">
        <f>D3707*VLOOKUP(L3707,Assumptions!$B$5:$C$11,2,FALSE)</f>
        <v>71.425634000000002</v>
      </c>
      <c r="L3707" s="39" t="s">
        <v>4889</v>
      </c>
      <c r="M3707" s="46">
        <f>DATE(YEAR(F3707),MONTH(F3707),1)</f>
        <v>45108</v>
      </c>
      <c r="N3707" s="47" t="str">
        <f>IF(B3707="",N3706,B3707)</f>
        <v>Kilburn Securities plc</v>
      </c>
    </row>
    <row r="3708" spans="1:14" ht="15.75" x14ac:dyDescent="0.5">
      <c r="A3708" s="7"/>
      <c r="B3708" s="26"/>
      <c r="C3708" s="26"/>
      <c r="D3708" s="12">
        <v>2007.32</v>
      </c>
      <c r="E3708" s="13" t="s">
        <v>3155</v>
      </c>
      <c r="F3708" s="27">
        <v>45145</v>
      </c>
      <c r="G3708" s="27">
        <v>45065</v>
      </c>
      <c r="H3708" s="14">
        <v>573456.92000000004</v>
      </c>
      <c r="I3708" s="15">
        <v>1</v>
      </c>
      <c r="J3708" s="13" t="s">
        <v>340</v>
      </c>
      <c r="K3708" s="36">
        <f>D3708*VLOOKUP(L3708,Assumptions!$B$5:$C$11,2,FALSE)</f>
        <v>68.851075999999992</v>
      </c>
      <c r="L3708" s="39" t="s">
        <v>4889</v>
      </c>
      <c r="M3708" s="46">
        <f>DATE(YEAR(F3708),MONTH(F3708),1)</f>
        <v>45139</v>
      </c>
      <c r="N3708" s="47" t="str">
        <f>IF(B3708="",N3707,B3708)</f>
        <v>Kilburn Securities plc</v>
      </c>
    </row>
    <row r="3709" spans="1:14" ht="15.75" x14ac:dyDescent="0.5">
      <c r="A3709" s="7"/>
      <c r="B3709" s="26"/>
      <c r="C3709" s="26"/>
      <c r="D3709" s="12">
        <v>14932.55</v>
      </c>
      <c r="E3709" s="13" t="s">
        <v>3156</v>
      </c>
      <c r="F3709" s="27">
        <v>45183</v>
      </c>
      <c r="G3709" s="27">
        <v>45183</v>
      </c>
      <c r="H3709" s="14">
        <v>621148.13</v>
      </c>
      <c r="I3709" s="15">
        <v>1</v>
      </c>
      <c r="J3709" s="13" t="s">
        <v>311</v>
      </c>
      <c r="K3709" s="36">
        <f>D3709*VLOOKUP(L3709,Assumptions!$B$5:$C$11,2,FALSE)</f>
        <v>512.18646499999988</v>
      </c>
      <c r="L3709" s="39" t="s">
        <v>4889</v>
      </c>
      <c r="M3709" s="46">
        <f>DATE(YEAR(F3709),MONTH(F3709),1)</f>
        <v>45170</v>
      </c>
      <c r="N3709" s="47" t="str">
        <f>IF(B3709="",N3708,B3709)</f>
        <v>Kilburn Securities plc</v>
      </c>
    </row>
    <row r="3710" spans="1:14" ht="15.75" x14ac:dyDescent="0.5">
      <c r="A3710" s="7"/>
      <c r="B3710" s="26"/>
      <c r="C3710" s="26"/>
      <c r="D3710" s="12">
        <v>14220.54</v>
      </c>
      <c r="E3710" s="13" t="s">
        <v>3157</v>
      </c>
      <c r="F3710" s="27">
        <v>45183</v>
      </c>
      <c r="G3710" s="27">
        <v>45183</v>
      </c>
      <c r="H3710" s="14">
        <v>566106.53</v>
      </c>
      <c r="I3710" s="15">
        <v>1</v>
      </c>
      <c r="J3710" s="13" t="s">
        <v>310</v>
      </c>
      <c r="K3710" s="36">
        <f>D3710*VLOOKUP(L3710,Assumptions!$B$5:$C$11,2,FALSE)</f>
        <v>487.764522</v>
      </c>
      <c r="L3710" s="39" t="s">
        <v>4889</v>
      </c>
      <c r="M3710" s="46">
        <f>DATE(YEAR(F3710),MONTH(F3710),1)</f>
        <v>45170</v>
      </c>
      <c r="N3710" s="47" t="str">
        <f>IF(B3710="",N3709,B3710)</f>
        <v>Kilburn Securities plc</v>
      </c>
    </row>
    <row r="3711" spans="1:14" ht="15.75" x14ac:dyDescent="0.5">
      <c r="A3711" s="7"/>
      <c r="B3711" s="26"/>
      <c r="C3711" s="26"/>
      <c r="D3711" s="12">
        <v>14549.88</v>
      </c>
      <c r="E3711" s="13" t="s">
        <v>3158</v>
      </c>
      <c r="F3711" s="27">
        <v>45183</v>
      </c>
      <c r="G3711" s="27">
        <v>45183</v>
      </c>
      <c r="H3711" s="14">
        <v>629612.36</v>
      </c>
      <c r="I3711" s="15">
        <v>1</v>
      </c>
      <c r="J3711" s="13" t="s">
        <v>309</v>
      </c>
      <c r="K3711" s="36">
        <f>D3711*VLOOKUP(L3711,Assumptions!$B$5:$C$11,2,FALSE)</f>
        <v>499.06088399999993</v>
      </c>
      <c r="L3711" s="39" t="s">
        <v>4889</v>
      </c>
      <c r="M3711" s="46">
        <f>DATE(YEAR(F3711),MONTH(F3711),1)</f>
        <v>45170</v>
      </c>
      <c r="N3711" s="47" t="str">
        <f>IF(B3711="",N3710,B3711)</f>
        <v>Kilburn Securities plc</v>
      </c>
    </row>
    <row r="3712" spans="1:14" ht="15.75" x14ac:dyDescent="0.5">
      <c r="A3712" s="7"/>
      <c r="B3712" s="26"/>
      <c r="C3712" s="26"/>
      <c r="D3712" s="12">
        <v>10857.1</v>
      </c>
      <c r="E3712" s="13" t="s">
        <v>3159</v>
      </c>
      <c r="F3712" s="27">
        <v>45183</v>
      </c>
      <c r="G3712" s="27">
        <v>45183</v>
      </c>
      <c r="H3712" s="14">
        <v>591923.97</v>
      </c>
      <c r="I3712" s="15">
        <v>1</v>
      </c>
      <c r="J3712" s="13" t="s">
        <v>318</v>
      </c>
      <c r="K3712" s="36">
        <f>D3712*VLOOKUP(L3712,Assumptions!$B$5:$C$11,2,FALSE)</f>
        <v>372.39852999999999</v>
      </c>
      <c r="L3712" s="39" t="s">
        <v>4889</v>
      </c>
      <c r="M3712" s="46">
        <f>DATE(YEAR(F3712),MONTH(F3712),1)</f>
        <v>45170</v>
      </c>
      <c r="N3712" s="47" t="str">
        <f>IF(B3712="",N3711,B3712)</f>
        <v>Kilburn Securities plc</v>
      </c>
    </row>
    <row r="3713" spans="1:14" ht="15.75" x14ac:dyDescent="0.5">
      <c r="A3713" s="7"/>
      <c r="B3713" s="26"/>
      <c r="C3713" s="26"/>
      <c r="D3713" s="12">
        <v>9958.76</v>
      </c>
      <c r="E3713" s="13" t="s">
        <v>3160</v>
      </c>
      <c r="F3713" s="27">
        <v>45341</v>
      </c>
      <c r="G3713" s="27">
        <v>45205</v>
      </c>
      <c r="H3713" s="14">
        <v>779833.89</v>
      </c>
      <c r="I3713" s="15">
        <v>2</v>
      </c>
      <c r="J3713" s="13" t="s">
        <v>300</v>
      </c>
      <c r="K3713" s="36">
        <f>D3713*VLOOKUP(L3713,Assumptions!$B$5:$C$11,2,FALSE)</f>
        <v>341.58546799999999</v>
      </c>
      <c r="L3713" s="39" t="s">
        <v>4889</v>
      </c>
      <c r="M3713" s="46">
        <f>DATE(YEAR(F3713),MONTH(F3713),1)</f>
        <v>45323</v>
      </c>
      <c r="N3713" s="47" t="str">
        <f>IF(B3713="",N3712,B3713)</f>
        <v>Kilburn Securities plc</v>
      </c>
    </row>
    <row r="3714" spans="1:14" ht="15.75" x14ac:dyDescent="0.5">
      <c r="A3714" s="7"/>
      <c r="B3714" s="26"/>
      <c r="C3714" s="26"/>
      <c r="D3714" s="12">
        <v>10754.15</v>
      </c>
      <c r="E3714" s="13" t="s">
        <v>3161</v>
      </c>
      <c r="F3714" s="27">
        <v>45341</v>
      </c>
      <c r="G3714" s="27">
        <v>45205</v>
      </c>
      <c r="H3714" s="14">
        <v>807493.3</v>
      </c>
      <c r="I3714" s="15">
        <v>12</v>
      </c>
      <c r="J3714" s="13" t="s">
        <v>333</v>
      </c>
      <c r="K3714" s="36">
        <f>D3714*VLOOKUP(L3714,Assumptions!$B$5:$C$11,2,FALSE)</f>
        <v>368.86734499999994</v>
      </c>
      <c r="L3714" s="39" t="s">
        <v>4889</v>
      </c>
      <c r="M3714" s="46">
        <f>DATE(YEAR(F3714),MONTH(F3714),1)</f>
        <v>45323</v>
      </c>
      <c r="N3714" s="47" t="str">
        <f>IF(B3714="",N3713,B3714)</f>
        <v>Kilburn Securities plc</v>
      </c>
    </row>
    <row r="3715" spans="1:14" ht="15.75" x14ac:dyDescent="0.5">
      <c r="A3715" s="7"/>
      <c r="B3715" s="26"/>
      <c r="C3715" s="26"/>
      <c r="D3715" s="12">
        <v>9656.41</v>
      </c>
      <c r="E3715" s="13" t="s">
        <v>3162</v>
      </c>
      <c r="F3715" s="27">
        <v>45341</v>
      </c>
      <c r="G3715" s="27">
        <v>45205</v>
      </c>
      <c r="H3715" s="14">
        <v>902795.68</v>
      </c>
      <c r="I3715" s="15">
        <v>12</v>
      </c>
      <c r="J3715" s="13" t="s">
        <v>334</v>
      </c>
      <c r="K3715" s="36">
        <f>D3715*VLOOKUP(L3715,Assumptions!$B$5:$C$11,2,FALSE)</f>
        <v>331.21486299999998</v>
      </c>
      <c r="L3715" s="39" t="s">
        <v>4889</v>
      </c>
      <c r="M3715" s="46">
        <f>DATE(YEAR(F3715),MONTH(F3715),1)</f>
        <v>45323</v>
      </c>
      <c r="N3715" s="47" t="str">
        <f>IF(B3715="",N3714,B3715)</f>
        <v>Kilburn Securities plc</v>
      </c>
    </row>
    <row r="3716" spans="1:14" ht="15.75" x14ac:dyDescent="0.5">
      <c r="A3716" s="7"/>
      <c r="B3716" s="26"/>
      <c r="C3716" s="26"/>
      <c r="D3716" s="12">
        <v>12365.29</v>
      </c>
      <c r="E3716" s="13" t="s">
        <v>3163</v>
      </c>
      <c r="F3716" s="27">
        <v>45341</v>
      </c>
      <c r="G3716" s="27">
        <v>45205</v>
      </c>
      <c r="H3716" s="14">
        <v>801619.66</v>
      </c>
      <c r="I3716" s="15">
        <v>12</v>
      </c>
      <c r="J3716" s="13" t="s">
        <v>336</v>
      </c>
      <c r="K3716" s="36">
        <f>D3716*VLOOKUP(L3716,Assumptions!$B$5:$C$11,2,FALSE)</f>
        <v>424.12944699999997</v>
      </c>
      <c r="L3716" s="39" t="s">
        <v>4889</v>
      </c>
      <c r="M3716" s="46">
        <f>DATE(YEAR(F3716),MONTH(F3716),1)</f>
        <v>45323</v>
      </c>
      <c r="N3716" s="47" t="str">
        <f>IF(B3716="",N3715,B3716)</f>
        <v>Kilburn Securities plc</v>
      </c>
    </row>
    <row r="3717" spans="1:14" ht="15.75" x14ac:dyDescent="0.5">
      <c r="A3717" s="7"/>
      <c r="B3717" s="26"/>
      <c r="C3717" s="26"/>
      <c r="D3717" s="12">
        <v>102339.86</v>
      </c>
      <c r="E3717" s="13" t="s">
        <v>3164</v>
      </c>
      <c r="F3717" s="27">
        <v>45495</v>
      </c>
      <c r="G3717" s="27">
        <v>45205</v>
      </c>
      <c r="H3717" s="14">
        <v>954030.4</v>
      </c>
      <c r="I3717" s="15">
        <v>12</v>
      </c>
      <c r="J3717" s="13" t="s">
        <v>300</v>
      </c>
      <c r="K3717" s="36">
        <f>D3717*VLOOKUP(L3717,Assumptions!$B$5:$C$11,2,FALSE)</f>
        <v>3510.2571979999998</v>
      </c>
      <c r="L3717" s="39" t="s">
        <v>4889</v>
      </c>
      <c r="M3717" s="46">
        <f>DATE(YEAR(F3717),MONTH(F3717),1)</f>
        <v>45474</v>
      </c>
      <c r="N3717" s="47" t="str">
        <f>IF(B3717="",N3716,B3717)</f>
        <v>Kilburn Securities plc</v>
      </c>
    </row>
    <row r="3718" spans="1:14" ht="15.75" x14ac:dyDescent="0.5">
      <c r="A3718" s="7"/>
      <c r="B3718" s="26"/>
      <c r="C3718" s="26"/>
      <c r="D3718" s="12">
        <v>103010.62</v>
      </c>
      <c r="E3718" s="13" t="s">
        <v>3164</v>
      </c>
      <c r="F3718" s="27">
        <v>45495</v>
      </c>
      <c r="G3718" s="27">
        <v>45205</v>
      </c>
      <c r="H3718" s="14">
        <v>687929.07</v>
      </c>
      <c r="I3718" s="15">
        <v>4</v>
      </c>
      <c r="J3718" s="13" t="s">
        <v>300</v>
      </c>
      <c r="K3718" s="36">
        <f>D3718*VLOOKUP(L3718,Assumptions!$B$5:$C$11,2,FALSE)</f>
        <v>3533.2642659999997</v>
      </c>
      <c r="L3718" s="39" t="s">
        <v>4889</v>
      </c>
      <c r="M3718" s="46">
        <f>DATE(YEAR(F3718),MONTH(F3718),1)</f>
        <v>45474</v>
      </c>
      <c r="N3718" s="47" t="str">
        <f>IF(B3718="",N3717,B3718)</f>
        <v>Kilburn Securities plc</v>
      </c>
    </row>
    <row r="3719" spans="1:14" ht="15.75" x14ac:dyDescent="0.5">
      <c r="A3719" s="7"/>
      <c r="B3719" s="26"/>
      <c r="C3719" s="26"/>
      <c r="D3719" s="12">
        <v>137251.17000000001</v>
      </c>
      <c r="E3719" s="13" t="s">
        <v>3164</v>
      </c>
      <c r="F3719" s="27">
        <v>45495</v>
      </c>
      <c r="G3719" s="27">
        <v>45205</v>
      </c>
      <c r="H3719" s="14">
        <v>923700.44</v>
      </c>
      <c r="I3719" s="15">
        <v>1</v>
      </c>
      <c r="J3719" s="13" t="s">
        <v>300</v>
      </c>
      <c r="K3719" s="36">
        <f>D3719*VLOOKUP(L3719,Assumptions!$B$5:$C$11,2,FALSE)</f>
        <v>4707.7151309999999</v>
      </c>
      <c r="L3719" s="39" t="s">
        <v>4889</v>
      </c>
      <c r="M3719" s="46">
        <f>DATE(YEAR(F3719),MONTH(F3719),1)</f>
        <v>45474</v>
      </c>
      <c r="N3719" s="47" t="str">
        <f>IF(B3719="",N3718,B3719)</f>
        <v>Kilburn Securities plc</v>
      </c>
    </row>
    <row r="3720" spans="1:14" ht="15.75" x14ac:dyDescent="0.5">
      <c r="A3720" s="7"/>
      <c r="B3720" s="26"/>
      <c r="C3720" s="26"/>
      <c r="D3720" s="12">
        <v>109554.33</v>
      </c>
      <c r="E3720" s="13" t="s">
        <v>3165</v>
      </c>
      <c r="F3720" s="27">
        <v>45495</v>
      </c>
      <c r="G3720" s="27">
        <v>45205</v>
      </c>
      <c r="H3720" s="14">
        <v>817650.08</v>
      </c>
      <c r="I3720" s="15">
        <v>17</v>
      </c>
      <c r="J3720" s="13" t="s">
        <v>330</v>
      </c>
      <c r="K3720" s="36">
        <f>D3720*VLOOKUP(L3720,Assumptions!$B$5:$C$11,2,FALSE)</f>
        <v>3757.7135189999999</v>
      </c>
      <c r="L3720" s="39" t="s">
        <v>4889</v>
      </c>
      <c r="M3720" s="46">
        <f>DATE(YEAR(F3720),MONTH(F3720),1)</f>
        <v>45474</v>
      </c>
      <c r="N3720" s="47" t="str">
        <f>IF(B3720="",N3719,B3720)</f>
        <v>Kilburn Securities plc</v>
      </c>
    </row>
    <row r="3721" spans="1:14" ht="15.75" x14ac:dyDescent="0.5">
      <c r="A3721" s="7"/>
      <c r="B3721" s="26"/>
      <c r="C3721" s="26"/>
      <c r="D3721" s="12">
        <v>136340.75</v>
      </c>
      <c r="E3721" s="13" t="s">
        <v>3166</v>
      </c>
      <c r="F3721" s="27">
        <v>45495</v>
      </c>
      <c r="G3721" s="27">
        <v>45205</v>
      </c>
      <c r="H3721" s="14">
        <v>952881.87</v>
      </c>
      <c r="I3721" s="15">
        <v>65</v>
      </c>
      <c r="J3721" s="13" t="s">
        <v>328</v>
      </c>
      <c r="K3721" s="36">
        <f>D3721*VLOOKUP(L3721,Assumptions!$B$5:$C$11,2,FALSE)</f>
        <v>4676.487725</v>
      </c>
      <c r="L3721" s="39" t="s">
        <v>4889</v>
      </c>
      <c r="M3721" s="46">
        <f>DATE(YEAR(F3721),MONTH(F3721),1)</f>
        <v>45474</v>
      </c>
      <c r="N3721" s="47" t="str">
        <f>IF(B3721="",N3720,B3721)</f>
        <v>Kilburn Securities plc</v>
      </c>
    </row>
    <row r="3722" spans="1:14" ht="15.75" x14ac:dyDescent="0.5">
      <c r="A3722" s="7"/>
      <c r="B3722" s="26"/>
      <c r="C3722" s="26"/>
      <c r="D3722" s="12">
        <v>161200.57999999999</v>
      </c>
      <c r="E3722" s="13" t="s">
        <v>3167</v>
      </c>
      <c r="F3722" s="27">
        <v>45495</v>
      </c>
      <c r="G3722" s="27">
        <v>45205</v>
      </c>
      <c r="H3722" s="14">
        <v>686900.6</v>
      </c>
      <c r="I3722" s="15">
        <v>65</v>
      </c>
      <c r="J3722" s="13" t="s">
        <v>333</v>
      </c>
      <c r="K3722" s="36">
        <f>D3722*VLOOKUP(L3722,Assumptions!$B$5:$C$11,2,FALSE)</f>
        <v>5529.179893999999</v>
      </c>
      <c r="L3722" s="39" t="s">
        <v>4889</v>
      </c>
      <c r="M3722" s="46">
        <f>DATE(YEAR(F3722),MONTH(F3722),1)</f>
        <v>45474</v>
      </c>
      <c r="N3722" s="47" t="str">
        <f>IF(B3722="",N3721,B3722)</f>
        <v>Kilburn Securities plc</v>
      </c>
    </row>
    <row r="3723" spans="1:14" ht="15.75" x14ac:dyDescent="0.5">
      <c r="A3723" s="7"/>
      <c r="B3723" s="26"/>
      <c r="C3723" s="26"/>
      <c r="D3723" s="12">
        <v>145611.4</v>
      </c>
      <c r="E3723" s="13" t="s">
        <v>3168</v>
      </c>
      <c r="F3723" s="27">
        <v>45495</v>
      </c>
      <c r="G3723" s="27">
        <v>45205</v>
      </c>
      <c r="H3723" s="14">
        <v>589770.79</v>
      </c>
      <c r="I3723" s="15">
        <v>65</v>
      </c>
      <c r="J3723" s="13" t="s">
        <v>334</v>
      </c>
      <c r="K3723" s="36">
        <f>D3723*VLOOKUP(L3723,Assumptions!$B$5:$C$11,2,FALSE)</f>
        <v>4994.471019999999</v>
      </c>
      <c r="L3723" s="39" t="s">
        <v>4889</v>
      </c>
      <c r="M3723" s="46">
        <f>DATE(YEAR(F3723),MONTH(F3723),1)</f>
        <v>45474</v>
      </c>
      <c r="N3723" s="47" t="str">
        <f>IF(B3723="",N3722,B3723)</f>
        <v>Kilburn Securities plc</v>
      </c>
    </row>
    <row r="3724" spans="1:14" ht="15.75" x14ac:dyDescent="0.5">
      <c r="A3724" s="7"/>
      <c r="B3724" s="26"/>
      <c r="C3724" s="26"/>
      <c r="D3724" s="12">
        <v>116271.69</v>
      </c>
      <c r="E3724" s="13" t="s">
        <v>3169</v>
      </c>
      <c r="F3724" s="27">
        <v>45495</v>
      </c>
      <c r="G3724" s="27">
        <v>45205</v>
      </c>
      <c r="H3724" s="14">
        <v>835294.76</v>
      </c>
      <c r="I3724" s="15">
        <v>65</v>
      </c>
      <c r="J3724" s="13" t="s">
        <v>335</v>
      </c>
      <c r="K3724" s="36">
        <f>D3724*VLOOKUP(L3724,Assumptions!$B$5:$C$11,2,FALSE)</f>
        <v>3988.1189669999999</v>
      </c>
      <c r="L3724" s="39" t="s">
        <v>4889</v>
      </c>
      <c r="M3724" s="46">
        <f>DATE(YEAR(F3724),MONTH(F3724),1)</f>
        <v>45474</v>
      </c>
      <c r="N3724" s="47" t="str">
        <f>IF(B3724="",N3723,B3724)</f>
        <v>Kilburn Securities plc</v>
      </c>
    </row>
    <row r="3725" spans="1:14" ht="15.75" x14ac:dyDescent="0.5">
      <c r="A3725" s="7"/>
      <c r="B3725" s="26"/>
      <c r="C3725" s="26"/>
      <c r="D3725" s="12">
        <v>121565.79</v>
      </c>
      <c r="E3725" s="13" t="s">
        <v>3170</v>
      </c>
      <c r="F3725" s="27">
        <v>45495</v>
      </c>
      <c r="G3725" s="27">
        <v>45205</v>
      </c>
      <c r="H3725" s="14">
        <v>864698.71</v>
      </c>
      <c r="I3725" s="15">
        <v>65</v>
      </c>
      <c r="J3725" s="13" t="s">
        <v>322</v>
      </c>
      <c r="K3725" s="36">
        <f>D3725*VLOOKUP(L3725,Assumptions!$B$5:$C$11,2,FALSE)</f>
        <v>4169.7065969999994</v>
      </c>
      <c r="L3725" s="39" t="s">
        <v>4889</v>
      </c>
      <c r="M3725" s="46">
        <f>DATE(YEAR(F3725),MONTH(F3725),1)</f>
        <v>45474</v>
      </c>
      <c r="N3725" s="47" t="str">
        <f>IF(B3725="",N3724,B3725)</f>
        <v>Kilburn Securities plc</v>
      </c>
    </row>
    <row r="3726" spans="1:14" ht="15.75" x14ac:dyDescent="0.5">
      <c r="A3726" s="7"/>
      <c r="B3726" s="26"/>
      <c r="C3726" s="26"/>
      <c r="D3726" s="12">
        <v>107568.39</v>
      </c>
      <c r="E3726" s="13" t="s">
        <v>3171</v>
      </c>
      <c r="F3726" s="27">
        <v>45495</v>
      </c>
      <c r="G3726" s="27">
        <v>45205</v>
      </c>
      <c r="H3726" s="14">
        <v>777692.35</v>
      </c>
      <c r="I3726" s="15">
        <v>65</v>
      </c>
      <c r="J3726" s="13" t="s">
        <v>319</v>
      </c>
      <c r="K3726" s="36">
        <f>D3726*VLOOKUP(L3726,Assumptions!$B$5:$C$11,2,FALSE)</f>
        <v>3689.5957769999995</v>
      </c>
      <c r="L3726" s="39" t="s">
        <v>4889</v>
      </c>
      <c r="M3726" s="46">
        <f>DATE(YEAR(F3726),MONTH(F3726),1)</f>
        <v>45474</v>
      </c>
      <c r="N3726" s="47" t="str">
        <f>IF(B3726="",N3725,B3726)</f>
        <v>Kilburn Securities plc</v>
      </c>
    </row>
    <row r="3727" spans="1:14" ht="15.75" x14ac:dyDescent="0.5">
      <c r="A3727" s="7"/>
      <c r="B3727" s="26"/>
      <c r="C3727" s="26"/>
      <c r="D3727" s="12">
        <v>157404.01999999999</v>
      </c>
      <c r="E3727" s="13" t="s">
        <v>3172</v>
      </c>
      <c r="F3727" s="27">
        <v>45495</v>
      </c>
      <c r="G3727" s="27">
        <v>45205</v>
      </c>
      <c r="H3727" s="14">
        <v>583213.91</v>
      </c>
      <c r="I3727" s="15">
        <v>65</v>
      </c>
      <c r="J3727" s="13" t="s">
        <v>320</v>
      </c>
      <c r="K3727" s="36">
        <f>D3727*VLOOKUP(L3727,Assumptions!$B$5:$C$11,2,FALSE)</f>
        <v>5398.9578859999992</v>
      </c>
      <c r="L3727" s="39" t="s">
        <v>4889</v>
      </c>
      <c r="M3727" s="46">
        <f>DATE(YEAR(F3727),MONTH(F3727),1)</f>
        <v>45474</v>
      </c>
      <c r="N3727" s="47" t="str">
        <f>IF(B3727="",N3726,B3727)</f>
        <v>Kilburn Securities plc</v>
      </c>
    </row>
    <row r="3728" spans="1:14" ht="15.75" x14ac:dyDescent="0.5">
      <c r="A3728" s="7"/>
      <c r="B3728" s="26"/>
      <c r="C3728" s="26"/>
      <c r="D3728" s="12">
        <v>163104.57</v>
      </c>
      <c r="E3728" s="13" t="s">
        <v>3173</v>
      </c>
      <c r="F3728" s="27">
        <v>45495</v>
      </c>
      <c r="G3728" s="27">
        <v>45205</v>
      </c>
      <c r="H3728" s="14">
        <v>974378</v>
      </c>
      <c r="I3728" s="15">
        <v>63</v>
      </c>
      <c r="J3728" s="13" t="s">
        <v>331</v>
      </c>
      <c r="K3728" s="36">
        <f>D3728*VLOOKUP(L3728,Assumptions!$B$5:$C$11,2,FALSE)</f>
        <v>5594.4867509999995</v>
      </c>
      <c r="L3728" s="39" t="s">
        <v>4889</v>
      </c>
      <c r="M3728" s="46">
        <f>DATE(YEAR(F3728),MONTH(F3728),1)</f>
        <v>45474</v>
      </c>
      <c r="N3728" s="47" t="str">
        <f>IF(B3728="",N3727,B3728)</f>
        <v>Kilburn Securities plc</v>
      </c>
    </row>
    <row r="3729" spans="1:14" ht="15.75" x14ac:dyDescent="0.5">
      <c r="A3729" s="7"/>
      <c r="B3729" s="26"/>
      <c r="C3729" s="26"/>
      <c r="D3729" s="12">
        <v>144650.57999999999</v>
      </c>
      <c r="E3729" s="13" t="s">
        <v>3174</v>
      </c>
      <c r="F3729" s="27">
        <v>45495</v>
      </c>
      <c r="G3729" s="27">
        <v>45205</v>
      </c>
      <c r="H3729" s="14">
        <v>683522.12</v>
      </c>
      <c r="I3729" s="15">
        <v>61</v>
      </c>
      <c r="J3729" s="13" t="s">
        <v>305</v>
      </c>
      <c r="K3729" s="36">
        <f>D3729*VLOOKUP(L3729,Assumptions!$B$5:$C$11,2,FALSE)</f>
        <v>4961.514893999999</v>
      </c>
      <c r="L3729" s="39" t="s">
        <v>4889</v>
      </c>
      <c r="M3729" s="46">
        <f>DATE(YEAR(F3729),MONTH(F3729),1)</f>
        <v>45474</v>
      </c>
      <c r="N3729" s="47" t="str">
        <f>IF(B3729="",N3728,B3729)</f>
        <v>Kilburn Securities plc</v>
      </c>
    </row>
    <row r="3730" spans="1:14" ht="15.75" x14ac:dyDescent="0.5">
      <c r="A3730" s="7"/>
      <c r="B3730" s="26"/>
      <c r="C3730" s="26"/>
      <c r="D3730" s="12">
        <v>153467.54999999999</v>
      </c>
      <c r="E3730" s="13" t="s">
        <v>3175</v>
      </c>
      <c r="F3730" s="27">
        <v>45495</v>
      </c>
      <c r="G3730" s="27">
        <v>45205</v>
      </c>
      <c r="H3730" s="14">
        <v>615292.51</v>
      </c>
      <c r="I3730" s="15">
        <v>65</v>
      </c>
      <c r="J3730" s="13" t="s">
        <v>336</v>
      </c>
      <c r="K3730" s="36">
        <f>D3730*VLOOKUP(L3730,Assumptions!$B$5:$C$11,2,FALSE)</f>
        <v>5263.936964999999</v>
      </c>
      <c r="L3730" s="39" t="s">
        <v>4889</v>
      </c>
      <c r="M3730" s="46">
        <f>DATE(YEAR(F3730),MONTH(F3730),1)</f>
        <v>45474</v>
      </c>
      <c r="N3730" s="47" t="str">
        <f>IF(B3730="",N3729,B3730)</f>
        <v>Kilburn Securities plc</v>
      </c>
    </row>
    <row r="3731" spans="1:14" ht="15.75" x14ac:dyDescent="0.5">
      <c r="A3731" s="7"/>
      <c r="B3731" s="26"/>
      <c r="C3731" s="26"/>
      <c r="D3731" s="12">
        <v>97864.07</v>
      </c>
      <c r="E3731" s="13" t="s">
        <v>3176</v>
      </c>
      <c r="F3731" s="27">
        <v>45495</v>
      </c>
      <c r="G3731" s="27">
        <v>45205</v>
      </c>
      <c r="H3731" s="14">
        <v>973851.62</v>
      </c>
      <c r="I3731" s="15">
        <v>1</v>
      </c>
      <c r="J3731" s="13" t="s">
        <v>311</v>
      </c>
      <c r="K3731" s="36">
        <f>D3731*VLOOKUP(L3731,Assumptions!$B$5:$C$11,2,FALSE)</f>
        <v>3356.7376009999998</v>
      </c>
      <c r="L3731" s="39" t="s">
        <v>4889</v>
      </c>
      <c r="M3731" s="46">
        <f>DATE(YEAR(F3731),MONTH(F3731),1)</f>
        <v>45474</v>
      </c>
      <c r="N3731" s="47" t="str">
        <f>IF(B3731="",N3730,B3731)</f>
        <v>Kilburn Securities plc</v>
      </c>
    </row>
    <row r="3732" spans="1:14" ht="15.75" x14ac:dyDescent="0.5">
      <c r="A3732" s="7"/>
      <c r="B3732" s="26"/>
      <c r="C3732" s="26"/>
      <c r="D3732" s="12">
        <v>109606.3</v>
      </c>
      <c r="E3732" s="13" t="s">
        <v>3177</v>
      </c>
      <c r="F3732" s="27">
        <v>45495</v>
      </c>
      <c r="G3732" s="27">
        <v>45205</v>
      </c>
      <c r="H3732" s="14">
        <v>713836.19</v>
      </c>
      <c r="I3732" s="15">
        <v>1</v>
      </c>
      <c r="J3732" s="13" t="s">
        <v>310</v>
      </c>
      <c r="K3732" s="36">
        <f>D3732*VLOOKUP(L3732,Assumptions!$B$5:$C$11,2,FALSE)</f>
        <v>3759.4960899999996</v>
      </c>
      <c r="L3732" s="39" t="s">
        <v>4889</v>
      </c>
      <c r="M3732" s="46">
        <f>DATE(YEAR(F3732),MONTH(F3732),1)</f>
        <v>45474</v>
      </c>
      <c r="N3732" s="47" t="str">
        <f>IF(B3732="",N3731,B3732)</f>
        <v>Kilburn Securities plc</v>
      </c>
    </row>
    <row r="3733" spans="1:14" ht="15.75" x14ac:dyDescent="0.5">
      <c r="A3733" s="7"/>
      <c r="B3733" s="26"/>
      <c r="C3733" s="26"/>
      <c r="D3733" s="12">
        <v>133960.84</v>
      </c>
      <c r="E3733" s="13" t="s">
        <v>3178</v>
      </c>
      <c r="F3733" s="27">
        <v>45495</v>
      </c>
      <c r="G3733" s="27">
        <v>45205</v>
      </c>
      <c r="H3733" s="14">
        <v>740258.25</v>
      </c>
      <c r="I3733" s="15">
        <v>1</v>
      </c>
      <c r="J3733" s="13" t="s">
        <v>309</v>
      </c>
      <c r="K3733" s="36">
        <f>D3733*VLOOKUP(L3733,Assumptions!$B$5:$C$11,2,FALSE)</f>
        <v>4594.8568119999991</v>
      </c>
      <c r="L3733" s="39" t="s">
        <v>4889</v>
      </c>
      <c r="M3733" s="46">
        <f>DATE(YEAR(F3733),MONTH(F3733),1)</f>
        <v>45474</v>
      </c>
      <c r="N3733" s="47" t="str">
        <f>IF(B3733="",N3732,B3733)</f>
        <v>Kilburn Securities plc</v>
      </c>
    </row>
    <row r="3734" spans="1:14" ht="15.75" x14ac:dyDescent="0.5">
      <c r="A3734" s="7"/>
      <c r="B3734" s="26"/>
      <c r="C3734" s="26"/>
      <c r="D3734" s="12">
        <v>148863.38</v>
      </c>
      <c r="E3734" s="13" t="s">
        <v>3179</v>
      </c>
      <c r="F3734" s="27">
        <v>45495</v>
      </c>
      <c r="G3734" s="27">
        <v>45205</v>
      </c>
      <c r="H3734" s="14">
        <v>722019.01</v>
      </c>
      <c r="I3734" s="15">
        <v>1</v>
      </c>
      <c r="J3734" s="13" t="s">
        <v>318</v>
      </c>
      <c r="K3734" s="36">
        <f>D3734*VLOOKUP(L3734,Assumptions!$B$5:$C$11,2,FALSE)</f>
        <v>5106.0139339999996</v>
      </c>
      <c r="L3734" s="39" t="s">
        <v>4889</v>
      </c>
      <c r="M3734" s="46">
        <f>DATE(YEAR(F3734),MONTH(F3734),1)</f>
        <v>45474</v>
      </c>
      <c r="N3734" s="47" t="str">
        <f>IF(B3734="",N3733,B3734)</f>
        <v>Kilburn Securities plc</v>
      </c>
    </row>
    <row r="3735" spans="1:14" ht="15.75" x14ac:dyDescent="0.5">
      <c r="A3735" s="7"/>
      <c r="B3735" s="26"/>
      <c r="C3735" s="26"/>
      <c r="D3735" s="12">
        <v>13135</v>
      </c>
      <c r="E3735" s="13" t="s">
        <v>3180</v>
      </c>
      <c r="F3735" s="27">
        <v>45306</v>
      </c>
      <c r="G3735" s="27">
        <v>45205</v>
      </c>
      <c r="H3735" s="14">
        <v>749559.78</v>
      </c>
      <c r="I3735" s="15">
        <v>2</v>
      </c>
      <c r="J3735" s="13" t="s">
        <v>300</v>
      </c>
      <c r="K3735" s="36">
        <f>D3735*VLOOKUP(L3735,Assumptions!$B$5:$C$11,2,FALSE)</f>
        <v>450.53049999999996</v>
      </c>
      <c r="L3735" s="39" t="s">
        <v>4889</v>
      </c>
      <c r="M3735" s="46">
        <f>DATE(YEAR(F3735),MONTH(F3735),1)</f>
        <v>45292</v>
      </c>
      <c r="N3735" s="47" t="str">
        <f>IF(B3735="",N3734,B3735)</f>
        <v>Kilburn Securities plc</v>
      </c>
    </row>
    <row r="3736" spans="1:14" ht="15.75" x14ac:dyDescent="0.5">
      <c r="A3736" s="7"/>
      <c r="B3736" s="26"/>
      <c r="C3736" s="26"/>
      <c r="D3736" s="12">
        <v>13392.35</v>
      </c>
      <c r="E3736" s="13" t="s">
        <v>3181</v>
      </c>
      <c r="F3736" s="27">
        <v>45306</v>
      </c>
      <c r="G3736" s="27">
        <v>45205</v>
      </c>
      <c r="H3736" s="14">
        <v>864552.67</v>
      </c>
      <c r="I3736" s="15">
        <v>10</v>
      </c>
      <c r="J3736" s="13" t="s">
        <v>305</v>
      </c>
      <c r="K3736" s="36">
        <f>D3736*VLOOKUP(L3736,Assumptions!$B$5:$C$11,2,FALSE)</f>
        <v>459.35760499999998</v>
      </c>
      <c r="L3736" s="39" t="s">
        <v>4889</v>
      </c>
      <c r="M3736" s="46">
        <f>DATE(YEAR(F3736),MONTH(F3736),1)</f>
        <v>45292</v>
      </c>
      <c r="N3736" s="47" t="str">
        <f>IF(B3736="",N3735,B3736)</f>
        <v>Kilburn Securities plc</v>
      </c>
    </row>
    <row r="3737" spans="1:14" ht="15.75" x14ac:dyDescent="0.5">
      <c r="A3737" s="7"/>
      <c r="B3737" s="26"/>
      <c r="C3737" s="26"/>
      <c r="D3737" s="12">
        <v>11422.94</v>
      </c>
      <c r="E3737" s="13" t="s">
        <v>3182</v>
      </c>
      <c r="F3737" s="27">
        <v>45306</v>
      </c>
      <c r="G3737" s="27">
        <v>45205</v>
      </c>
      <c r="H3737" s="14">
        <v>569009.31999999995</v>
      </c>
      <c r="I3737" s="15">
        <v>10</v>
      </c>
      <c r="J3737" s="13" t="s">
        <v>328</v>
      </c>
      <c r="K3737" s="36">
        <f>D3737*VLOOKUP(L3737,Assumptions!$B$5:$C$11,2,FALSE)</f>
        <v>391.80684199999996</v>
      </c>
      <c r="L3737" s="39" t="s">
        <v>4889</v>
      </c>
      <c r="M3737" s="46">
        <f>DATE(YEAR(F3737),MONTH(F3737),1)</f>
        <v>45292</v>
      </c>
      <c r="N3737" s="47" t="str">
        <f>IF(B3737="",N3736,B3737)</f>
        <v>Kilburn Securities plc</v>
      </c>
    </row>
    <row r="3738" spans="1:14" ht="15.75" x14ac:dyDescent="0.5">
      <c r="A3738" s="7"/>
      <c r="B3738" s="26"/>
      <c r="C3738" s="26"/>
      <c r="D3738" s="12">
        <v>12830.39</v>
      </c>
      <c r="E3738" s="13" t="s">
        <v>3183</v>
      </c>
      <c r="F3738" s="27">
        <v>45306</v>
      </c>
      <c r="G3738" s="27">
        <v>45205</v>
      </c>
      <c r="H3738" s="14">
        <v>930576.08</v>
      </c>
      <c r="I3738" s="15">
        <v>10</v>
      </c>
      <c r="J3738" s="13" t="s">
        <v>333</v>
      </c>
      <c r="K3738" s="36">
        <f>D3738*VLOOKUP(L3738,Assumptions!$B$5:$C$11,2,FALSE)</f>
        <v>440.08237699999995</v>
      </c>
      <c r="L3738" s="39" t="s">
        <v>4889</v>
      </c>
      <c r="M3738" s="46">
        <f>DATE(YEAR(F3738),MONTH(F3738),1)</f>
        <v>45292</v>
      </c>
      <c r="N3738" s="47" t="str">
        <f>IF(B3738="",N3737,B3738)</f>
        <v>Kilburn Securities plc</v>
      </c>
    </row>
    <row r="3739" spans="1:14" ht="15.75" x14ac:dyDescent="0.5">
      <c r="A3739" s="7"/>
      <c r="B3739" s="26"/>
      <c r="C3739" s="26"/>
      <c r="D3739" s="12">
        <v>12787.49</v>
      </c>
      <c r="E3739" s="13" t="s">
        <v>3184</v>
      </c>
      <c r="F3739" s="27">
        <v>45306</v>
      </c>
      <c r="G3739" s="27">
        <v>45205</v>
      </c>
      <c r="H3739" s="14">
        <v>856715.2</v>
      </c>
      <c r="I3739" s="15">
        <v>10</v>
      </c>
      <c r="J3739" s="13" t="s">
        <v>336</v>
      </c>
      <c r="K3739" s="36">
        <f>D3739*VLOOKUP(L3739,Assumptions!$B$5:$C$11,2,FALSE)</f>
        <v>438.61090699999994</v>
      </c>
      <c r="L3739" s="39" t="s">
        <v>4889</v>
      </c>
      <c r="M3739" s="46">
        <f>DATE(YEAR(F3739),MONTH(F3739),1)</f>
        <v>45292</v>
      </c>
      <c r="N3739" s="47" t="str">
        <f>IF(B3739="",N3738,B3739)</f>
        <v>Kilburn Securities plc</v>
      </c>
    </row>
    <row r="3740" spans="1:14" ht="15.75" x14ac:dyDescent="0.5">
      <c r="A3740" s="7"/>
      <c r="B3740" s="26"/>
      <c r="C3740" s="26"/>
      <c r="D3740" s="12">
        <v>30707.96</v>
      </c>
      <c r="E3740" s="13" t="s">
        <v>3185</v>
      </c>
      <c r="F3740" s="27">
        <v>45445</v>
      </c>
      <c r="G3740" s="27">
        <v>45205</v>
      </c>
      <c r="H3740" s="14">
        <v>964125.44</v>
      </c>
      <c r="I3740" s="15">
        <v>5</v>
      </c>
      <c r="J3740" s="13" t="s">
        <v>300</v>
      </c>
      <c r="K3740" s="36">
        <f>D3740*VLOOKUP(L3740,Assumptions!$B$5:$C$11,2,FALSE)</f>
        <v>1053.2830279999998</v>
      </c>
      <c r="L3740" s="39" t="s">
        <v>4889</v>
      </c>
      <c r="M3740" s="46">
        <f>DATE(YEAR(F3740),MONTH(F3740),1)</f>
        <v>45444</v>
      </c>
      <c r="N3740" s="47" t="str">
        <f>IF(B3740="",N3739,B3740)</f>
        <v>Kilburn Securities plc</v>
      </c>
    </row>
    <row r="3741" spans="1:14" ht="15.75" x14ac:dyDescent="0.5">
      <c r="A3741" s="7"/>
      <c r="B3741" s="26"/>
      <c r="C3741" s="26"/>
      <c r="D3741" s="12">
        <v>27214.23</v>
      </c>
      <c r="E3741" s="13" t="s">
        <v>3186</v>
      </c>
      <c r="F3741" s="27">
        <v>45445</v>
      </c>
      <c r="G3741" s="27">
        <v>45205</v>
      </c>
      <c r="H3741" s="14">
        <v>857277.16</v>
      </c>
      <c r="I3741" s="15">
        <v>10</v>
      </c>
      <c r="J3741" s="13" t="s">
        <v>333</v>
      </c>
      <c r="K3741" s="36">
        <f>D3741*VLOOKUP(L3741,Assumptions!$B$5:$C$11,2,FALSE)</f>
        <v>933.44808899999987</v>
      </c>
      <c r="L3741" s="39" t="s">
        <v>4889</v>
      </c>
      <c r="M3741" s="46">
        <f>DATE(YEAR(F3741),MONTH(F3741),1)</f>
        <v>45444</v>
      </c>
      <c r="N3741" s="47" t="str">
        <f>IF(B3741="",N3740,B3741)</f>
        <v>Kilburn Securities plc</v>
      </c>
    </row>
    <row r="3742" spans="1:14" ht="15.75" x14ac:dyDescent="0.5">
      <c r="A3742" s="7"/>
      <c r="B3742" s="26"/>
      <c r="C3742" s="26"/>
      <c r="D3742" s="12">
        <v>25725.26</v>
      </c>
      <c r="E3742" s="13" t="s">
        <v>3187</v>
      </c>
      <c r="F3742" s="27">
        <v>45445</v>
      </c>
      <c r="G3742" s="27">
        <v>45205</v>
      </c>
      <c r="H3742" s="14">
        <v>948411.41</v>
      </c>
      <c r="I3742" s="15">
        <v>10</v>
      </c>
      <c r="J3742" s="13" t="s">
        <v>322</v>
      </c>
      <c r="K3742" s="36">
        <f>D3742*VLOOKUP(L3742,Assumptions!$B$5:$C$11,2,FALSE)</f>
        <v>882.37641799999983</v>
      </c>
      <c r="L3742" s="39" t="s">
        <v>4889</v>
      </c>
      <c r="M3742" s="46">
        <f>DATE(YEAR(F3742),MONTH(F3742),1)</f>
        <v>45444</v>
      </c>
      <c r="N3742" s="47" t="str">
        <f>IF(B3742="",N3741,B3742)</f>
        <v>Kilburn Securities plc</v>
      </c>
    </row>
    <row r="3743" spans="1:14" ht="15.75" x14ac:dyDescent="0.5">
      <c r="A3743" s="7"/>
      <c r="B3743" s="26"/>
      <c r="C3743" s="26"/>
      <c r="D3743" s="12">
        <v>24111.06</v>
      </c>
      <c r="E3743" s="13" t="s">
        <v>3188</v>
      </c>
      <c r="F3743" s="27">
        <v>45445</v>
      </c>
      <c r="G3743" s="27">
        <v>45205</v>
      </c>
      <c r="H3743" s="14">
        <v>620064.18000000005</v>
      </c>
      <c r="I3743" s="15">
        <v>10</v>
      </c>
      <c r="J3743" s="13" t="s">
        <v>336</v>
      </c>
      <c r="K3743" s="36">
        <f>D3743*VLOOKUP(L3743,Assumptions!$B$5:$C$11,2,FALSE)</f>
        <v>827.00935800000002</v>
      </c>
      <c r="L3743" s="39" t="s">
        <v>4889</v>
      </c>
      <c r="M3743" s="46">
        <f>DATE(YEAR(F3743),MONTH(F3743),1)</f>
        <v>45444</v>
      </c>
      <c r="N3743" s="47" t="str">
        <f>IF(B3743="",N3742,B3743)</f>
        <v>Kilburn Securities plc</v>
      </c>
    </row>
    <row r="3744" spans="1:14" ht="15.75" x14ac:dyDescent="0.5">
      <c r="A3744" s="7"/>
      <c r="B3744" s="26"/>
      <c r="C3744" s="26"/>
      <c r="D3744" s="12">
        <v>24313.599999999999</v>
      </c>
      <c r="E3744" s="13" t="s">
        <v>3189</v>
      </c>
      <c r="F3744" s="27">
        <v>45445</v>
      </c>
      <c r="G3744" s="27">
        <v>45205</v>
      </c>
      <c r="H3744" s="14">
        <v>624244.47</v>
      </c>
      <c r="I3744" s="15">
        <v>10</v>
      </c>
      <c r="J3744" s="13" t="s">
        <v>305</v>
      </c>
      <c r="K3744" s="36">
        <f>D3744*VLOOKUP(L3744,Assumptions!$B$5:$C$11,2,FALSE)</f>
        <v>833.95647999999983</v>
      </c>
      <c r="L3744" s="39" t="s">
        <v>4889</v>
      </c>
      <c r="M3744" s="46">
        <f>DATE(YEAR(F3744),MONTH(F3744),1)</f>
        <v>45444</v>
      </c>
      <c r="N3744" s="47" t="str">
        <f>IF(B3744="",N3743,B3744)</f>
        <v>Kilburn Securities plc</v>
      </c>
    </row>
    <row r="3745" spans="1:14" ht="15.75" x14ac:dyDescent="0.5">
      <c r="A3745" s="7"/>
      <c r="B3745" s="26"/>
      <c r="C3745" s="26"/>
      <c r="D3745" s="12">
        <v>46890.19</v>
      </c>
      <c r="E3745" s="13" t="s">
        <v>3185</v>
      </c>
      <c r="F3745" s="27">
        <v>45449</v>
      </c>
      <c r="G3745" s="27">
        <v>45205</v>
      </c>
      <c r="H3745" s="14">
        <v>612521.03</v>
      </c>
      <c r="I3745" s="15">
        <v>7</v>
      </c>
      <c r="J3745" s="13" t="s">
        <v>300</v>
      </c>
      <c r="K3745" s="36">
        <f>D3745*VLOOKUP(L3745,Assumptions!$B$5:$C$11,2,FALSE)</f>
        <v>1608.333517</v>
      </c>
      <c r="L3745" s="39" t="s">
        <v>4889</v>
      </c>
      <c r="M3745" s="46">
        <f>DATE(YEAR(F3745),MONTH(F3745),1)</f>
        <v>45444</v>
      </c>
      <c r="N3745" s="47" t="str">
        <f>IF(B3745="",N3744,B3745)</f>
        <v>Kilburn Securities plc</v>
      </c>
    </row>
    <row r="3746" spans="1:14" ht="15.75" x14ac:dyDescent="0.5">
      <c r="A3746" s="7"/>
      <c r="B3746" s="26"/>
      <c r="C3746" s="26"/>
      <c r="D3746" s="12">
        <v>36285.33</v>
      </c>
      <c r="E3746" s="13" t="s">
        <v>3190</v>
      </c>
      <c r="F3746" s="27">
        <v>45449</v>
      </c>
      <c r="G3746" s="27">
        <v>45205</v>
      </c>
      <c r="H3746" s="14">
        <v>758805.06</v>
      </c>
      <c r="I3746" s="15">
        <v>55</v>
      </c>
      <c r="J3746" s="13" t="s">
        <v>328</v>
      </c>
      <c r="K3746" s="36">
        <f>D3746*VLOOKUP(L3746,Assumptions!$B$5:$C$11,2,FALSE)</f>
        <v>1244.5868189999999</v>
      </c>
      <c r="L3746" s="39" t="s">
        <v>4889</v>
      </c>
      <c r="M3746" s="46">
        <f>DATE(YEAR(F3746),MONTH(F3746),1)</f>
        <v>45444</v>
      </c>
      <c r="N3746" s="47" t="str">
        <f>IF(B3746="",N3745,B3746)</f>
        <v>Kilburn Securities plc</v>
      </c>
    </row>
    <row r="3747" spans="1:14" ht="15.75" x14ac:dyDescent="0.5">
      <c r="A3747" s="7"/>
      <c r="B3747" s="26"/>
      <c r="C3747" s="26"/>
      <c r="D3747" s="12">
        <v>40695.18</v>
      </c>
      <c r="E3747" s="13" t="s">
        <v>3186</v>
      </c>
      <c r="F3747" s="27">
        <v>45449</v>
      </c>
      <c r="G3747" s="27">
        <v>45205</v>
      </c>
      <c r="H3747" s="14">
        <v>840355.59</v>
      </c>
      <c r="I3747" s="15">
        <v>55</v>
      </c>
      <c r="J3747" s="13" t="s">
        <v>333</v>
      </c>
      <c r="K3747" s="36">
        <f>D3747*VLOOKUP(L3747,Assumptions!$B$5:$C$11,2,FALSE)</f>
        <v>1395.8446739999999</v>
      </c>
      <c r="L3747" s="39" t="s">
        <v>4889</v>
      </c>
      <c r="M3747" s="46">
        <f>DATE(YEAR(F3747),MONTH(F3747),1)</f>
        <v>45444</v>
      </c>
      <c r="N3747" s="47" t="str">
        <f>IF(B3747="",N3746,B3747)</f>
        <v>Kilburn Securities plc</v>
      </c>
    </row>
    <row r="3748" spans="1:14" ht="15.75" x14ac:dyDescent="0.5">
      <c r="A3748" s="7"/>
      <c r="B3748" s="26"/>
      <c r="C3748" s="26"/>
      <c r="D3748" s="12">
        <v>37034.53</v>
      </c>
      <c r="E3748" s="13" t="s">
        <v>3188</v>
      </c>
      <c r="F3748" s="27">
        <v>45449</v>
      </c>
      <c r="G3748" s="27">
        <v>45205</v>
      </c>
      <c r="H3748" s="14">
        <v>859555.58</v>
      </c>
      <c r="I3748" s="15">
        <v>55</v>
      </c>
      <c r="J3748" s="13" t="s">
        <v>336</v>
      </c>
      <c r="K3748" s="36">
        <f>D3748*VLOOKUP(L3748,Assumptions!$B$5:$C$11,2,FALSE)</f>
        <v>1270.2843789999999</v>
      </c>
      <c r="L3748" s="39" t="s">
        <v>4889</v>
      </c>
      <c r="M3748" s="46">
        <f>DATE(YEAR(F3748),MONTH(F3748),1)</f>
        <v>45444</v>
      </c>
      <c r="N3748" s="47" t="str">
        <f>IF(B3748="",N3747,B3748)</f>
        <v>Kilburn Securities plc</v>
      </c>
    </row>
    <row r="3749" spans="1:14" ht="15.75" x14ac:dyDescent="0.5">
      <c r="A3749" s="7"/>
      <c r="B3749" s="26"/>
      <c r="C3749" s="26"/>
      <c r="D3749" s="12">
        <v>45396.73</v>
      </c>
      <c r="E3749" s="13" t="s">
        <v>3189</v>
      </c>
      <c r="F3749" s="27">
        <v>45449</v>
      </c>
      <c r="G3749" s="27">
        <v>45205</v>
      </c>
      <c r="H3749" s="14">
        <v>587329.87</v>
      </c>
      <c r="I3749" s="15">
        <v>55</v>
      </c>
      <c r="J3749" s="13" t="s">
        <v>305</v>
      </c>
      <c r="K3749" s="36">
        <f>D3749*VLOOKUP(L3749,Assumptions!$B$5:$C$11,2,FALSE)</f>
        <v>1557.107839</v>
      </c>
      <c r="L3749" s="39" t="s">
        <v>4889</v>
      </c>
      <c r="M3749" s="46">
        <f>DATE(YEAR(F3749),MONTH(F3749),1)</f>
        <v>45444</v>
      </c>
      <c r="N3749" s="47" t="str">
        <f>IF(B3749="",N3748,B3749)</f>
        <v>Kilburn Securities plc</v>
      </c>
    </row>
    <row r="3750" spans="1:14" ht="15.75" x14ac:dyDescent="0.5">
      <c r="A3750" s="7"/>
      <c r="B3750" s="26"/>
      <c r="C3750" s="26"/>
      <c r="D3750" s="12">
        <v>39100.25</v>
      </c>
      <c r="E3750" s="13" t="s">
        <v>3191</v>
      </c>
      <c r="F3750" s="27">
        <v>45449</v>
      </c>
      <c r="G3750" s="27">
        <v>45205</v>
      </c>
      <c r="H3750" s="14">
        <v>840083.1</v>
      </c>
      <c r="I3750" s="15">
        <v>6</v>
      </c>
      <c r="J3750" s="13" t="s">
        <v>330</v>
      </c>
      <c r="K3750" s="36">
        <f>D3750*VLOOKUP(L3750,Assumptions!$B$5:$C$11,2,FALSE)</f>
        <v>1341.1385749999999</v>
      </c>
      <c r="L3750" s="39" t="s">
        <v>4889</v>
      </c>
      <c r="M3750" s="46">
        <f>DATE(YEAR(F3750),MONTH(F3750),1)</f>
        <v>45444</v>
      </c>
      <c r="N3750" s="47" t="str">
        <f>IF(B3750="",N3749,B3750)</f>
        <v>Kilburn Securities plc</v>
      </c>
    </row>
    <row r="3751" spans="1:14" ht="15.75" x14ac:dyDescent="0.5">
      <c r="A3751" s="7"/>
      <c r="B3751" s="26"/>
      <c r="C3751" s="26"/>
      <c r="D3751" s="12">
        <v>14065.82</v>
      </c>
      <c r="E3751" s="13" t="s">
        <v>3164</v>
      </c>
      <c r="F3751" s="27">
        <v>45475</v>
      </c>
      <c r="G3751" s="27">
        <v>45205</v>
      </c>
      <c r="H3751" s="14">
        <v>779408.32</v>
      </c>
      <c r="I3751" s="15">
        <v>2</v>
      </c>
      <c r="J3751" s="13" t="s">
        <v>300</v>
      </c>
      <c r="K3751" s="36">
        <f>D3751*VLOOKUP(L3751,Assumptions!$B$5:$C$11,2,FALSE)</f>
        <v>482.45762599999995</v>
      </c>
      <c r="L3751" s="39" t="s">
        <v>4889</v>
      </c>
      <c r="M3751" s="46">
        <f>DATE(YEAR(F3751),MONTH(F3751),1)</f>
        <v>45474</v>
      </c>
      <c r="N3751" s="47" t="str">
        <f>IF(B3751="",N3750,B3751)</f>
        <v>Kilburn Securities plc</v>
      </c>
    </row>
    <row r="3752" spans="1:14" ht="15.75" x14ac:dyDescent="0.5">
      <c r="A3752" s="7"/>
      <c r="B3752" s="26"/>
      <c r="C3752" s="26"/>
      <c r="D3752" s="12">
        <v>11526.8</v>
      </c>
      <c r="E3752" s="13" t="s">
        <v>3166</v>
      </c>
      <c r="F3752" s="27">
        <v>45475</v>
      </c>
      <c r="G3752" s="27">
        <v>45205</v>
      </c>
      <c r="H3752" s="14">
        <v>848058.5</v>
      </c>
      <c r="I3752" s="15">
        <v>15</v>
      </c>
      <c r="J3752" s="13" t="s">
        <v>328</v>
      </c>
      <c r="K3752" s="36">
        <f>D3752*VLOOKUP(L3752,Assumptions!$B$5:$C$11,2,FALSE)</f>
        <v>395.36923999999993</v>
      </c>
      <c r="L3752" s="39" t="s">
        <v>4889</v>
      </c>
      <c r="M3752" s="46">
        <f>DATE(YEAR(F3752),MONTH(F3752),1)</f>
        <v>45474</v>
      </c>
      <c r="N3752" s="47" t="str">
        <f>IF(B3752="",N3751,B3752)</f>
        <v>Kilburn Securities plc</v>
      </c>
    </row>
    <row r="3753" spans="1:14" ht="15.75" x14ac:dyDescent="0.5">
      <c r="A3753" s="7"/>
      <c r="B3753" s="26"/>
      <c r="C3753" s="26"/>
      <c r="D3753" s="12">
        <v>8482.0499999999993</v>
      </c>
      <c r="E3753" s="13" t="s">
        <v>3167</v>
      </c>
      <c r="F3753" s="27">
        <v>45475</v>
      </c>
      <c r="G3753" s="27">
        <v>45205</v>
      </c>
      <c r="H3753" s="14">
        <v>957903.25</v>
      </c>
      <c r="I3753" s="15">
        <v>15</v>
      </c>
      <c r="J3753" s="13" t="s">
        <v>333</v>
      </c>
      <c r="K3753" s="36">
        <f>D3753*VLOOKUP(L3753,Assumptions!$B$5:$C$11,2,FALSE)</f>
        <v>290.93431499999997</v>
      </c>
      <c r="L3753" s="39" t="s">
        <v>4889</v>
      </c>
      <c r="M3753" s="46">
        <f>DATE(YEAR(F3753),MONTH(F3753),1)</f>
        <v>45474</v>
      </c>
      <c r="N3753" s="47" t="str">
        <f>IF(B3753="",N3752,B3753)</f>
        <v>Kilburn Securities plc</v>
      </c>
    </row>
    <row r="3754" spans="1:14" ht="15.75" x14ac:dyDescent="0.5">
      <c r="A3754" s="7"/>
      <c r="B3754" s="26"/>
      <c r="C3754" s="26"/>
      <c r="D3754" s="12">
        <v>11586.41</v>
      </c>
      <c r="E3754" s="13" t="s">
        <v>3174</v>
      </c>
      <c r="F3754" s="27">
        <v>45475</v>
      </c>
      <c r="G3754" s="27">
        <v>45205</v>
      </c>
      <c r="H3754" s="14">
        <v>713938.93</v>
      </c>
      <c r="I3754" s="15">
        <v>15</v>
      </c>
      <c r="J3754" s="13" t="s">
        <v>305</v>
      </c>
      <c r="K3754" s="36">
        <f>D3754*VLOOKUP(L3754,Assumptions!$B$5:$C$11,2,FALSE)</f>
        <v>397.41386299999994</v>
      </c>
      <c r="L3754" s="39" t="s">
        <v>4889</v>
      </c>
      <c r="M3754" s="46">
        <f>DATE(YEAR(F3754),MONTH(F3754),1)</f>
        <v>45474</v>
      </c>
      <c r="N3754" s="47" t="str">
        <f>IF(B3754="",N3753,B3754)</f>
        <v>Kilburn Securities plc</v>
      </c>
    </row>
    <row r="3755" spans="1:14" ht="15.75" x14ac:dyDescent="0.5">
      <c r="A3755" s="7"/>
      <c r="B3755" s="26"/>
      <c r="C3755" s="26"/>
      <c r="D3755" s="12">
        <v>12928.21</v>
      </c>
      <c r="E3755" s="13" t="s">
        <v>3175</v>
      </c>
      <c r="F3755" s="27">
        <v>45475</v>
      </c>
      <c r="G3755" s="27">
        <v>45205</v>
      </c>
      <c r="H3755" s="14">
        <v>645377.38</v>
      </c>
      <c r="I3755" s="15">
        <v>15</v>
      </c>
      <c r="J3755" s="13" t="s">
        <v>336</v>
      </c>
      <c r="K3755" s="36">
        <f>D3755*VLOOKUP(L3755,Assumptions!$B$5:$C$11,2,FALSE)</f>
        <v>443.43760299999991</v>
      </c>
      <c r="L3755" s="39" t="s">
        <v>4889</v>
      </c>
      <c r="M3755" s="46">
        <f>DATE(YEAR(F3755),MONTH(F3755),1)</f>
        <v>45474</v>
      </c>
      <c r="N3755" s="47" t="str">
        <f>IF(B3755="",N3754,B3755)</f>
        <v>Kilburn Securities plc</v>
      </c>
    </row>
    <row r="3756" spans="1:14" ht="15.75" x14ac:dyDescent="0.5">
      <c r="A3756" s="7"/>
      <c r="B3756" s="26"/>
      <c r="C3756" s="26"/>
      <c r="D3756" s="12">
        <v>19250.060000000001</v>
      </c>
      <c r="E3756" s="13" t="s">
        <v>3192</v>
      </c>
      <c r="F3756" s="27">
        <v>45628</v>
      </c>
      <c r="G3756" s="27">
        <v>45205</v>
      </c>
      <c r="H3756" s="14">
        <v>967941.13</v>
      </c>
      <c r="I3756" s="15">
        <v>3</v>
      </c>
      <c r="J3756" s="13" t="s">
        <v>300</v>
      </c>
      <c r="K3756" s="36">
        <f>D3756*VLOOKUP(L3756,Assumptions!$B$5:$C$11,2,FALSE)</f>
        <v>660.27705800000001</v>
      </c>
      <c r="L3756" s="39" t="s">
        <v>4889</v>
      </c>
      <c r="M3756" s="46">
        <f>DATE(YEAR(F3756),MONTH(F3756),1)</f>
        <v>45627</v>
      </c>
      <c r="N3756" s="47" t="str">
        <f>IF(B3756="",N3755,B3756)</f>
        <v>Kilburn Securities plc</v>
      </c>
    </row>
    <row r="3757" spans="1:14" ht="15.75" x14ac:dyDescent="0.5">
      <c r="A3757" s="7"/>
      <c r="B3757" s="26"/>
      <c r="C3757" s="26"/>
      <c r="D3757" s="12">
        <v>18289.12</v>
      </c>
      <c r="E3757" s="13" t="s">
        <v>3193</v>
      </c>
      <c r="F3757" s="27">
        <v>45628</v>
      </c>
      <c r="G3757" s="27">
        <v>45205</v>
      </c>
      <c r="H3757" s="14">
        <v>701821.67</v>
      </c>
      <c r="I3757" s="15">
        <v>9</v>
      </c>
      <c r="J3757" s="13" t="s">
        <v>328</v>
      </c>
      <c r="K3757" s="36">
        <f>D3757*VLOOKUP(L3757,Assumptions!$B$5:$C$11,2,FALSE)</f>
        <v>627.3168159999999</v>
      </c>
      <c r="L3757" s="39" t="s">
        <v>4889</v>
      </c>
      <c r="M3757" s="46">
        <f>DATE(YEAR(F3757),MONTH(F3757),1)</f>
        <v>45627</v>
      </c>
      <c r="N3757" s="47" t="str">
        <f>IF(B3757="",N3756,B3757)</f>
        <v>Kilburn Securities plc</v>
      </c>
    </row>
    <row r="3758" spans="1:14" ht="15.75" x14ac:dyDescent="0.5">
      <c r="A3758" s="7"/>
      <c r="B3758" s="26"/>
      <c r="C3758" s="26"/>
      <c r="D3758" s="12">
        <v>16618.53</v>
      </c>
      <c r="E3758" s="13" t="s">
        <v>3194</v>
      </c>
      <c r="F3758" s="27">
        <v>45628</v>
      </c>
      <c r="G3758" s="27">
        <v>45205</v>
      </c>
      <c r="H3758" s="14">
        <v>639823.4</v>
      </c>
      <c r="I3758" s="15">
        <v>9</v>
      </c>
      <c r="J3758" s="13" t="s">
        <v>333</v>
      </c>
      <c r="K3758" s="36">
        <f>D3758*VLOOKUP(L3758,Assumptions!$B$5:$C$11,2,FALSE)</f>
        <v>570.01557899999989</v>
      </c>
      <c r="L3758" s="39" t="s">
        <v>4889</v>
      </c>
      <c r="M3758" s="46">
        <f>DATE(YEAR(F3758),MONTH(F3758),1)</f>
        <v>45627</v>
      </c>
      <c r="N3758" s="47" t="str">
        <f>IF(B3758="",N3757,B3758)</f>
        <v>Kilburn Securities plc</v>
      </c>
    </row>
    <row r="3759" spans="1:14" ht="15.75" x14ac:dyDescent="0.5">
      <c r="A3759" s="7"/>
      <c r="B3759" s="26"/>
      <c r="C3759" s="26"/>
      <c r="D3759" s="12">
        <v>15290.73</v>
      </c>
      <c r="E3759" s="13" t="s">
        <v>3195</v>
      </c>
      <c r="F3759" s="27">
        <v>45628</v>
      </c>
      <c r="G3759" s="27">
        <v>45205</v>
      </c>
      <c r="H3759" s="14">
        <v>764025.2</v>
      </c>
      <c r="I3759" s="15">
        <v>9</v>
      </c>
      <c r="J3759" s="13" t="s">
        <v>336</v>
      </c>
      <c r="K3759" s="36">
        <f>D3759*VLOOKUP(L3759,Assumptions!$B$5:$C$11,2,FALSE)</f>
        <v>524.472039</v>
      </c>
      <c r="L3759" s="39" t="s">
        <v>4889</v>
      </c>
      <c r="M3759" s="46">
        <f>DATE(YEAR(F3759),MONTH(F3759),1)</f>
        <v>45627</v>
      </c>
      <c r="N3759" s="47" t="str">
        <f>IF(B3759="",N3758,B3759)</f>
        <v>Kilburn Securities plc</v>
      </c>
    </row>
    <row r="3760" spans="1:14" ht="15.75" x14ac:dyDescent="0.5">
      <c r="A3760" s="7"/>
      <c r="B3760" s="26"/>
      <c r="C3760" s="26"/>
      <c r="D3760" s="12">
        <v>14347.24</v>
      </c>
      <c r="E3760" s="13" t="s">
        <v>3196</v>
      </c>
      <c r="F3760" s="27">
        <v>45628</v>
      </c>
      <c r="G3760" s="27">
        <v>45205</v>
      </c>
      <c r="H3760" s="14">
        <v>689836.19</v>
      </c>
      <c r="I3760" s="15">
        <v>9</v>
      </c>
      <c r="J3760" s="13" t="s">
        <v>305</v>
      </c>
      <c r="K3760" s="36">
        <f>D3760*VLOOKUP(L3760,Assumptions!$B$5:$C$11,2,FALSE)</f>
        <v>492.11033199999997</v>
      </c>
      <c r="L3760" s="39" t="s">
        <v>4889</v>
      </c>
      <c r="M3760" s="46">
        <f>DATE(YEAR(F3760),MONTH(F3760),1)</f>
        <v>45627</v>
      </c>
      <c r="N3760" s="47" t="str">
        <f>IF(B3760="",N3759,B3760)</f>
        <v>Kilburn Securities plc</v>
      </c>
    </row>
    <row r="3761" spans="1:14" ht="15.75" x14ac:dyDescent="0.5">
      <c r="A3761" s="7"/>
      <c r="B3761" s="26"/>
      <c r="C3761" s="26"/>
      <c r="D3761" s="12">
        <v>18264.3</v>
      </c>
      <c r="E3761" s="13" t="s">
        <v>3197</v>
      </c>
      <c r="F3761" s="27">
        <v>45628</v>
      </c>
      <c r="G3761" s="27">
        <v>45205</v>
      </c>
      <c r="H3761" s="14">
        <v>638977.93000000005</v>
      </c>
      <c r="I3761" s="15">
        <v>1</v>
      </c>
      <c r="J3761" s="13" t="s">
        <v>311</v>
      </c>
      <c r="K3761" s="36">
        <f>D3761*VLOOKUP(L3761,Assumptions!$B$5:$C$11,2,FALSE)</f>
        <v>626.46548999999993</v>
      </c>
      <c r="L3761" s="39" t="s">
        <v>4889</v>
      </c>
      <c r="M3761" s="46">
        <f>DATE(YEAR(F3761),MONTH(F3761),1)</f>
        <v>45627</v>
      </c>
      <c r="N3761" s="47" t="str">
        <f>IF(B3761="",N3760,B3761)</f>
        <v>Kilburn Securities plc</v>
      </c>
    </row>
    <row r="3762" spans="1:14" ht="15.75" x14ac:dyDescent="0.5">
      <c r="A3762" s="7"/>
      <c r="B3762" s="26"/>
      <c r="C3762" s="26"/>
      <c r="D3762" s="12">
        <v>16724.34</v>
      </c>
      <c r="E3762" s="13" t="s">
        <v>3198</v>
      </c>
      <c r="F3762" s="27">
        <v>45628</v>
      </c>
      <c r="G3762" s="27">
        <v>45205</v>
      </c>
      <c r="H3762" s="14">
        <v>757848.58</v>
      </c>
      <c r="I3762" s="15">
        <v>1</v>
      </c>
      <c r="J3762" s="13" t="s">
        <v>310</v>
      </c>
      <c r="K3762" s="36">
        <f>D3762*VLOOKUP(L3762,Assumptions!$B$5:$C$11,2,FALSE)</f>
        <v>573.64486199999999</v>
      </c>
      <c r="L3762" s="39" t="s">
        <v>4889</v>
      </c>
      <c r="M3762" s="46">
        <f>DATE(YEAR(F3762),MONTH(F3762),1)</f>
        <v>45627</v>
      </c>
      <c r="N3762" s="47" t="str">
        <f>IF(B3762="",N3761,B3762)</f>
        <v>Kilburn Securities plc</v>
      </c>
    </row>
    <row r="3763" spans="1:14" ht="15.75" x14ac:dyDescent="0.5">
      <c r="A3763" s="7"/>
      <c r="B3763" s="26"/>
      <c r="C3763" s="26"/>
      <c r="D3763" s="12">
        <v>14482.86</v>
      </c>
      <c r="E3763" s="13" t="s">
        <v>3199</v>
      </c>
      <c r="F3763" s="27">
        <v>45628</v>
      </c>
      <c r="G3763" s="27">
        <v>45205</v>
      </c>
      <c r="H3763" s="14">
        <v>666772.68999999994</v>
      </c>
      <c r="I3763" s="15">
        <v>1</v>
      </c>
      <c r="J3763" s="13" t="s">
        <v>363</v>
      </c>
      <c r="K3763" s="36">
        <f>D3763*VLOOKUP(L3763,Assumptions!$B$5:$C$11,2,FALSE)</f>
        <v>496.76209799999998</v>
      </c>
      <c r="L3763" s="39" t="s">
        <v>4889</v>
      </c>
      <c r="M3763" s="46">
        <f>DATE(YEAR(F3763),MONTH(F3763),1)</f>
        <v>45627</v>
      </c>
      <c r="N3763" s="47" t="str">
        <f>IF(B3763="",N3762,B3763)</f>
        <v>Kilburn Securities plc</v>
      </c>
    </row>
    <row r="3764" spans="1:14" ht="15.75" x14ac:dyDescent="0.5">
      <c r="A3764" s="7"/>
      <c r="B3764" s="26"/>
      <c r="C3764" s="26"/>
      <c r="D3764" s="12">
        <v>1734.48</v>
      </c>
      <c r="E3764" s="13" t="s">
        <v>3200</v>
      </c>
      <c r="F3764" s="27">
        <v>45407</v>
      </c>
      <c r="G3764" s="27">
        <v>45226</v>
      </c>
      <c r="H3764" s="14">
        <v>594015.74</v>
      </c>
      <c r="I3764" s="15">
        <v>3</v>
      </c>
      <c r="J3764" s="13" t="s">
        <v>315</v>
      </c>
      <c r="K3764" s="36">
        <f>D3764*VLOOKUP(L3764,Assumptions!$B$5:$C$11,2,FALSE)</f>
        <v>59.492663999999998</v>
      </c>
      <c r="L3764" s="39" t="s">
        <v>4889</v>
      </c>
      <c r="M3764" s="46">
        <f>DATE(YEAR(F3764),MONTH(F3764),1)</f>
        <v>45383</v>
      </c>
      <c r="N3764" s="47" t="str">
        <f>IF(B3764="",N3763,B3764)</f>
        <v>Kilburn Securities plc</v>
      </c>
    </row>
    <row r="3765" spans="1:14" ht="15.75" x14ac:dyDescent="0.5">
      <c r="A3765" s="7"/>
      <c r="B3765" s="26"/>
      <c r="C3765" s="26"/>
      <c r="D3765" s="12">
        <v>2095.29</v>
      </c>
      <c r="E3765" s="13" t="s">
        <v>3201</v>
      </c>
      <c r="F3765" s="27">
        <v>45511</v>
      </c>
      <c r="G3765" s="27">
        <v>45226</v>
      </c>
      <c r="H3765" s="14">
        <v>819950.22</v>
      </c>
      <c r="I3765" s="15">
        <v>1</v>
      </c>
      <c r="J3765" s="13" t="s">
        <v>340</v>
      </c>
      <c r="K3765" s="36">
        <f>D3765*VLOOKUP(L3765,Assumptions!$B$5:$C$11,2,FALSE)</f>
        <v>71.868446999999989</v>
      </c>
      <c r="L3765" s="39" t="s">
        <v>4889</v>
      </c>
      <c r="M3765" s="46">
        <f>DATE(YEAR(F3765),MONTH(F3765),1)</f>
        <v>45505</v>
      </c>
      <c r="N3765" s="47" t="str">
        <f>IF(B3765="",N3764,B3765)</f>
        <v>Kilburn Securities plc</v>
      </c>
    </row>
    <row r="3766" spans="1:14" ht="15.75" x14ac:dyDescent="0.5">
      <c r="A3766" s="7"/>
      <c r="B3766" s="26"/>
      <c r="C3766" s="26"/>
      <c r="D3766" s="12">
        <v>4460.49</v>
      </c>
      <c r="E3766" s="13" t="s">
        <v>3202</v>
      </c>
      <c r="F3766" s="27">
        <v>45246</v>
      </c>
      <c r="G3766" s="27">
        <v>45231</v>
      </c>
      <c r="H3766" s="14">
        <v>578168.34</v>
      </c>
      <c r="I3766" s="15">
        <v>1</v>
      </c>
      <c r="J3766" s="13" t="s">
        <v>307</v>
      </c>
      <c r="K3766" s="36">
        <f>D3766*VLOOKUP(L3766,Assumptions!$B$5:$C$11,2,FALSE)</f>
        <v>152.99480699999998</v>
      </c>
      <c r="L3766" s="39" t="s">
        <v>4889</v>
      </c>
      <c r="M3766" s="46">
        <f>DATE(YEAR(F3766),MONTH(F3766),1)</f>
        <v>45231</v>
      </c>
      <c r="N3766" s="47" t="str">
        <f>IF(B3766="",N3765,B3766)</f>
        <v>Kilburn Securities plc</v>
      </c>
    </row>
    <row r="3767" spans="1:14" ht="15.75" x14ac:dyDescent="0.5">
      <c r="A3767" s="7"/>
      <c r="B3767" s="26"/>
      <c r="C3767" s="26"/>
      <c r="D3767" s="12">
        <v>3454.01</v>
      </c>
      <c r="E3767" s="13" t="s">
        <v>3203</v>
      </c>
      <c r="F3767" s="27">
        <v>45246</v>
      </c>
      <c r="G3767" s="27">
        <v>45231</v>
      </c>
      <c r="H3767" s="14">
        <v>617954.69999999995</v>
      </c>
      <c r="I3767" s="15">
        <v>1</v>
      </c>
      <c r="J3767" s="13" t="s">
        <v>310</v>
      </c>
      <c r="K3767" s="36">
        <f>D3767*VLOOKUP(L3767,Assumptions!$B$5:$C$11,2,FALSE)</f>
        <v>118.472543</v>
      </c>
      <c r="L3767" s="39" t="s">
        <v>4889</v>
      </c>
      <c r="M3767" s="46">
        <f>DATE(YEAR(F3767),MONTH(F3767),1)</f>
        <v>45231</v>
      </c>
      <c r="N3767" s="47" t="str">
        <f>IF(B3767="",N3766,B3767)</f>
        <v>Kilburn Securities plc</v>
      </c>
    </row>
    <row r="3768" spans="1:14" ht="15.75" x14ac:dyDescent="0.5">
      <c r="A3768" s="7"/>
      <c r="B3768" s="26"/>
      <c r="C3768" s="26"/>
      <c r="D3768" s="12">
        <v>3933.38</v>
      </c>
      <c r="E3768" s="13" t="s">
        <v>3204</v>
      </c>
      <c r="F3768" s="27">
        <v>45246</v>
      </c>
      <c r="G3768" s="27">
        <v>45231</v>
      </c>
      <c r="H3768" s="14">
        <v>967051.04</v>
      </c>
      <c r="I3768" s="15">
        <v>1</v>
      </c>
      <c r="J3768" s="13" t="s">
        <v>311</v>
      </c>
      <c r="K3768" s="36">
        <f>D3768*VLOOKUP(L3768,Assumptions!$B$5:$C$11,2,FALSE)</f>
        <v>134.91493399999999</v>
      </c>
      <c r="L3768" s="39" t="s">
        <v>4889</v>
      </c>
      <c r="M3768" s="46">
        <f>DATE(YEAR(F3768),MONTH(F3768),1)</f>
        <v>45231</v>
      </c>
      <c r="N3768" s="47" t="str">
        <f>IF(B3768="",N3767,B3768)</f>
        <v>Kilburn Securities plc</v>
      </c>
    </row>
    <row r="3769" spans="1:14" ht="15.75" x14ac:dyDescent="0.5">
      <c r="A3769" s="7"/>
      <c r="B3769" s="26"/>
      <c r="C3769" s="26"/>
      <c r="D3769" s="12">
        <v>2365.4</v>
      </c>
      <c r="E3769" s="13" t="s">
        <v>3205</v>
      </c>
      <c r="F3769" s="27">
        <v>45404</v>
      </c>
      <c r="G3769" s="27">
        <v>45384</v>
      </c>
      <c r="H3769" s="14">
        <v>678495.67</v>
      </c>
      <c r="I3769" s="15">
        <v>1</v>
      </c>
      <c r="J3769" s="13" t="s">
        <v>340</v>
      </c>
      <c r="K3769" s="36">
        <f>D3769*VLOOKUP(L3769,Assumptions!$B$5:$C$11,2,FALSE)</f>
        <v>81.133219999999994</v>
      </c>
      <c r="L3769" s="39" t="s">
        <v>4889</v>
      </c>
      <c r="M3769" s="46">
        <f>DATE(YEAR(F3769),MONTH(F3769),1)</f>
        <v>45383</v>
      </c>
      <c r="N3769" s="47" t="str">
        <f>IF(B3769="",N3768,B3769)</f>
        <v>Kilburn Securities plc</v>
      </c>
    </row>
    <row r="3770" spans="1:14" ht="15.75" x14ac:dyDescent="0.5">
      <c r="A3770" s="7"/>
      <c r="B3770" s="26"/>
      <c r="C3770" s="26"/>
      <c r="D3770" s="12">
        <v>12828.54</v>
      </c>
      <c r="E3770" s="13" t="s">
        <v>3206</v>
      </c>
      <c r="F3770" s="27">
        <v>45571</v>
      </c>
      <c r="G3770" s="27">
        <v>45567</v>
      </c>
      <c r="H3770" s="14">
        <v>848911.3</v>
      </c>
      <c r="I3770" s="15">
        <v>5</v>
      </c>
      <c r="J3770" s="13" t="s">
        <v>336</v>
      </c>
      <c r="K3770" s="36">
        <f>D3770*VLOOKUP(L3770,Assumptions!$B$5:$C$11,2,FALSE)</f>
        <v>440.01892199999998</v>
      </c>
      <c r="L3770" s="39" t="s">
        <v>4889</v>
      </c>
      <c r="M3770" s="46">
        <f>DATE(YEAR(F3770),MONTH(F3770),1)</f>
        <v>45566</v>
      </c>
      <c r="N3770" s="47" t="str">
        <f>IF(B3770="",N3769,B3770)</f>
        <v>Kilburn Securities plc</v>
      </c>
    </row>
    <row r="3771" spans="1:14" ht="15.75" x14ac:dyDescent="0.5">
      <c r="A3771" s="7"/>
      <c r="B3771" s="26"/>
      <c r="C3771" s="26"/>
      <c r="D3771" s="12">
        <v>16289.91</v>
      </c>
      <c r="E3771" s="13" t="s">
        <v>3207</v>
      </c>
      <c r="F3771" s="27">
        <v>45571</v>
      </c>
      <c r="G3771" s="27">
        <v>45567</v>
      </c>
      <c r="H3771" s="14">
        <v>948420.01</v>
      </c>
      <c r="I3771" s="15">
        <v>5</v>
      </c>
      <c r="J3771" s="13" t="s">
        <v>333</v>
      </c>
      <c r="K3771" s="36">
        <f>D3771*VLOOKUP(L3771,Assumptions!$B$5:$C$11,2,FALSE)</f>
        <v>558.74391299999991</v>
      </c>
      <c r="L3771" s="39" t="s">
        <v>4889</v>
      </c>
      <c r="M3771" s="46">
        <f>DATE(YEAR(F3771),MONTH(F3771),1)</f>
        <v>45566</v>
      </c>
      <c r="N3771" s="47" t="str">
        <f>IF(B3771="",N3770,B3771)</f>
        <v>Kilburn Securities plc</v>
      </c>
    </row>
    <row r="3772" spans="1:14" ht="15.75" x14ac:dyDescent="0.5">
      <c r="A3772" s="7"/>
      <c r="B3772" s="26"/>
      <c r="C3772" s="26"/>
      <c r="D3772" s="12">
        <v>16174.85</v>
      </c>
      <c r="E3772" s="13" t="s">
        <v>3208</v>
      </c>
      <c r="F3772" s="27">
        <v>45571</v>
      </c>
      <c r="G3772" s="27">
        <v>45567</v>
      </c>
      <c r="H3772" s="14">
        <v>918515.42</v>
      </c>
      <c r="I3772" s="15">
        <v>5</v>
      </c>
      <c r="J3772" s="13" t="s">
        <v>328</v>
      </c>
      <c r="K3772" s="36">
        <f>D3772*VLOOKUP(L3772,Assumptions!$B$5:$C$11,2,FALSE)</f>
        <v>554.79735499999992</v>
      </c>
      <c r="L3772" s="39" t="s">
        <v>4889</v>
      </c>
      <c r="M3772" s="46">
        <f>DATE(YEAR(F3772),MONTH(F3772),1)</f>
        <v>45566</v>
      </c>
      <c r="N3772" s="47" t="str">
        <f>IF(B3772="",N3771,B3772)</f>
        <v>Kilburn Securities plc</v>
      </c>
    </row>
    <row r="3773" spans="1:14" ht="15.75" x14ac:dyDescent="0.5">
      <c r="A3773" s="7"/>
      <c r="B3773" s="26"/>
      <c r="C3773" s="26"/>
      <c r="D3773" s="12">
        <v>10427.959999999999</v>
      </c>
      <c r="E3773" s="13" t="s">
        <v>3209</v>
      </c>
      <c r="F3773" s="27">
        <v>45571</v>
      </c>
      <c r="G3773" s="27">
        <v>45567</v>
      </c>
      <c r="H3773" s="14">
        <v>970973.53</v>
      </c>
      <c r="I3773" s="15">
        <v>4</v>
      </c>
      <c r="J3773" s="13" t="s">
        <v>307</v>
      </c>
      <c r="K3773" s="36">
        <f>D3773*VLOOKUP(L3773,Assumptions!$B$5:$C$11,2,FALSE)</f>
        <v>357.67902799999996</v>
      </c>
      <c r="L3773" s="39" t="s">
        <v>4889</v>
      </c>
      <c r="M3773" s="46">
        <f>DATE(YEAR(F3773),MONTH(F3773),1)</f>
        <v>45566</v>
      </c>
      <c r="N3773" s="47" t="str">
        <f>IF(B3773="",N3772,B3773)</f>
        <v>Kilburn Securities plc</v>
      </c>
    </row>
    <row r="3774" spans="1:14" ht="15.75" x14ac:dyDescent="0.5">
      <c r="A3774" s="7"/>
      <c r="B3774" s="26"/>
      <c r="C3774" s="26"/>
      <c r="D3774" s="12">
        <v>32110.19</v>
      </c>
      <c r="E3774" s="13" t="s">
        <v>3210</v>
      </c>
      <c r="F3774" s="27">
        <v>45816</v>
      </c>
      <c r="G3774" s="27">
        <v>45587</v>
      </c>
      <c r="H3774" s="14">
        <v>733901.62</v>
      </c>
      <c r="I3774" s="15">
        <v>5</v>
      </c>
      <c r="J3774" s="13" t="s">
        <v>300</v>
      </c>
      <c r="K3774" s="36">
        <f>D3774*VLOOKUP(L3774,Assumptions!$B$5:$C$11,2,FALSE)</f>
        <v>1101.3795169999999</v>
      </c>
      <c r="L3774" s="39" t="s">
        <v>4889</v>
      </c>
      <c r="M3774" s="46">
        <f>DATE(YEAR(F3774),MONTH(F3774),1)</f>
        <v>45809</v>
      </c>
      <c r="N3774" s="47" t="str">
        <f>IF(B3774="",N3773,B3774)</f>
        <v>Kilburn Securities plc</v>
      </c>
    </row>
    <row r="3775" spans="1:14" ht="15.75" x14ac:dyDescent="0.5">
      <c r="A3775" s="7"/>
      <c r="B3775" s="26"/>
      <c r="C3775" s="26"/>
      <c r="D3775" s="12">
        <v>22970.18</v>
      </c>
      <c r="E3775" s="13" t="s">
        <v>3211</v>
      </c>
      <c r="F3775" s="27">
        <v>45816</v>
      </c>
      <c r="G3775" s="27">
        <v>45587</v>
      </c>
      <c r="H3775" s="14">
        <v>693387.57</v>
      </c>
      <c r="I3775" s="15">
        <v>9</v>
      </c>
      <c r="J3775" s="13" t="s">
        <v>333</v>
      </c>
      <c r="K3775" s="36">
        <f>D3775*VLOOKUP(L3775,Assumptions!$B$5:$C$11,2,FALSE)</f>
        <v>787.87717399999997</v>
      </c>
      <c r="L3775" s="39" t="s">
        <v>4889</v>
      </c>
      <c r="M3775" s="46">
        <f>DATE(YEAR(F3775),MONTH(F3775),1)</f>
        <v>45809</v>
      </c>
      <c r="N3775" s="47" t="str">
        <f>IF(B3775="",N3774,B3775)</f>
        <v>Kilburn Securities plc</v>
      </c>
    </row>
    <row r="3776" spans="1:14" ht="15.75" x14ac:dyDescent="0.5">
      <c r="A3776" s="7"/>
      <c r="B3776" s="26"/>
      <c r="C3776" s="26"/>
      <c r="D3776" s="12">
        <v>21169.56</v>
      </c>
      <c r="E3776" s="13" t="s">
        <v>3212</v>
      </c>
      <c r="F3776" s="27">
        <v>45816</v>
      </c>
      <c r="G3776" s="27">
        <v>45587</v>
      </c>
      <c r="H3776" s="14">
        <v>800715.24</v>
      </c>
      <c r="I3776" s="15">
        <v>9</v>
      </c>
      <c r="J3776" s="13" t="s">
        <v>305</v>
      </c>
      <c r="K3776" s="36">
        <f>D3776*VLOOKUP(L3776,Assumptions!$B$5:$C$11,2,FALSE)</f>
        <v>726.11590799999999</v>
      </c>
      <c r="L3776" s="39" t="s">
        <v>4889</v>
      </c>
      <c r="M3776" s="46">
        <f>DATE(YEAR(F3776),MONTH(F3776),1)</f>
        <v>45809</v>
      </c>
      <c r="N3776" s="47" t="str">
        <f>IF(B3776="",N3775,B3776)</f>
        <v>Kilburn Securities plc</v>
      </c>
    </row>
    <row r="3777" spans="1:14" ht="15.75" x14ac:dyDescent="0.5">
      <c r="A3777" s="7"/>
      <c r="B3777" s="26"/>
      <c r="C3777" s="26"/>
      <c r="D3777" s="12">
        <v>33964.07</v>
      </c>
      <c r="E3777" s="13" t="s">
        <v>3213</v>
      </c>
      <c r="F3777" s="27">
        <v>45816</v>
      </c>
      <c r="G3777" s="27">
        <v>45587</v>
      </c>
      <c r="H3777" s="14">
        <v>867111.39</v>
      </c>
      <c r="I3777" s="15">
        <v>9</v>
      </c>
      <c r="J3777" s="13" t="s">
        <v>336</v>
      </c>
      <c r="K3777" s="36">
        <f>D3777*VLOOKUP(L3777,Assumptions!$B$5:$C$11,2,FALSE)</f>
        <v>1164.9676009999998</v>
      </c>
      <c r="L3777" s="39" t="s">
        <v>4889</v>
      </c>
      <c r="M3777" s="46">
        <f>DATE(YEAR(F3777),MONTH(F3777),1)</f>
        <v>45809</v>
      </c>
      <c r="N3777" s="47" t="str">
        <f>IF(B3777="",N3776,B3777)</f>
        <v>Kilburn Securities plc</v>
      </c>
    </row>
    <row r="3778" spans="1:14" ht="15.75" x14ac:dyDescent="0.5">
      <c r="A3778" s="7"/>
      <c r="B3778" s="26"/>
      <c r="C3778" s="26"/>
      <c r="D3778" s="12">
        <v>34690.589999999997</v>
      </c>
      <c r="E3778" s="13" t="s">
        <v>3214</v>
      </c>
      <c r="F3778" s="27">
        <v>45816</v>
      </c>
      <c r="G3778" s="27">
        <v>45587</v>
      </c>
      <c r="H3778" s="14">
        <v>858705.85</v>
      </c>
      <c r="I3778" s="15">
        <v>9</v>
      </c>
      <c r="J3778" s="13" t="s">
        <v>322</v>
      </c>
      <c r="K3778" s="36">
        <f>D3778*VLOOKUP(L3778,Assumptions!$B$5:$C$11,2,FALSE)</f>
        <v>1189.8872369999997</v>
      </c>
      <c r="L3778" s="39" t="s">
        <v>4889</v>
      </c>
      <c r="M3778" s="46">
        <f>DATE(YEAR(F3778),MONTH(F3778),1)</f>
        <v>45809</v>
      </c>
      <c r="N3778" s="47" t="str">
        <f>IF(B3778="",N3777,B3778)</f>
        <v>Kilburn Securities plc</v>
      </c>
    </row>
    <row r="3779" spans="1:14" ht="15.75" x14ac:dyDescent="0.5">
      <c r="A3779" s="7"/>
      <c r="B3779" s="26"/>
      <c r="C3779" s="26"/>
      <c r="D3779" s="12">
        <v>12795.35</v>
      </c>
      <c r="E3779" s="13" t="s">
        <v>3215</v>
      </c>
      <c r="F3779" s="27">
        <v>45670</v>
      </c>
      <c r="G3779" s="27">
        <v>45587</v>
      </c>
      <c r="H3779" s="14">
        <v>863142.8</v>
      </c>
      <c r="I3779" s="15">
        <v>11</v>
      </c>
      <c r="J3779" s="13" t="s">
        <v>328</v>
      </c>
      <c r="K3779" s="36">
        <f>D3779*VLOOKUP(L3779,Assumptions!$B$5:$C$11,2,FALSE)</f>
        <v>438.88050499999997</v>
      </c>
      <c r="L3779" s="39" t="s">
        <v>4889</v>
      </c>
      <c r="M3779" s="46">
        <f>DATE(YEAR(F3779),MONTH(F3779),1)</f>
        <v>45658</v>
      </c>
      <c r="N3779" s="47" t="str">
        <f>IF(B3779="",N3778,B3779)</f>
        <v>Kilburn Securities plc</v>
      </c>
    </row>
    <row r="3780" spans="1:14" ht="15.75" x14ac:dyDescent="0.5">
      <c r="A3780" s="7"/>
      <c r="B3780" s="26"/>
      <c r="C3780" s="26"/>
      <c r="D3780" s="12">
        <v>13452.95</v>
      </c>
      <c r="E3780" s="13" t="s">
        <v>3216</v>
      </c>
      <c r="F3780" s="27">
        <v>45670</v>
      </c>
      <c r="G3780" s="27">
        <v>45587</v>
      </c>
      <c r="H3780" s="14">
        <v>653630.94999999995</v>
      </c>
      <c r="I3780" s="15">
        <v>11</v>
      </c>
      <c r="J3780" s="13" t="s">
        <v>305</v>
      </c>
      <c r="K3780" s="36">
        <f>D3780*VLOOKUP(L3780,Assumptions!$B$5:$C$11,2,FALSE)</f>
        <v>461.43618499999997</v>
      </c>
      <c r="L3780" s="39" t="s">
        <v>4889</v>
      </c>
      <c r="M3780" s="46">
        <f>DATE(YEAR(F3780),MONTH(F3780),1)</f>
        <v>45658</v>
      </c>
      <c r="N3780" s="47" t="str">
        <f>IF(B3780="",N3779,B3780)</f>
        <v>Kilburn Securities plc</v>
      </c>
    </row>
    <row r="3781" spans="1:14" ht="15.75" x14ac:dyDescent="0.5">
      <c r="A3781" s="7"/>
      <c r="B3781" s="26"/>
      <c r="C3781" s="26"/>
      <c r="D3781" s="12">
        <v>14282.54</v>
      </c>
      <c r="E3781" s="13" t="s">
        <v>3217</v>
      </c>
      <c r="F3781" s="27">
        <v>45670</v>
      </c>
      <c r="G3781" s="27">
        <v>45587</v>
      </c>
      <c r="H3781" s="14">
        <v>734114.08</v>
      </c>
      <c r="I3781" s="15">
        <v>11</v>
      </c>
      <c r="J3781" s="13" t="s">
        <v>333</v>
      </c>
      <c r="K3781" s="36">
        <f>D3781*VLOOKUP(L3781,Assumptions!$B$5:$C$11,2,FALSE)</f>
        <v>489.891122</v>
      </c>
      <c r="L3781" s="39" t="s">
        <v>4889</v>
      </c>
      <c r="M3781" s="46">
        <f>DATE(YEAR(F3781),MONTH(F3781),1)</f>
        <v>45658</v>
      </c>
      <c r="N3781" s="47" t="str">
        <f>IF(B3781="",N3780,B3781)</f>
        <v>Kilburn Securities plc</v>
      </c>
    </row>
    <row r="3782" spans="1:14" ht="15.75" x14ac:dyDescent="0.5">
      <c r="A3782" s="7"/>
      <c r="B3782" s="26"/>
      <c r="C3782" s="26"/>
      <c r="D3782" s="12">
        <v>12595.81</v>
      </c>
      <c r="E3782" s="13" t="s">
        <v>3218</v>
      </c>
      <c r="F3782" s="27">
        <v>45670</v>
      </c>
      <c r="G3782" s="27">
        <v>45587</v>
      </c>
      <c r="H3782" s="14">
        <v>900196.3</v>
      </c>
      <c r="I3782" s="15">
        <v>11</v>
      </c>
      <c r="J3782" s="13" t="s">
        <v>336</v>
      </c>
      <c r="K3782" s="36">
        <f>D3782*VLOOKUP(L3782,Assumptions!$B$5:$C$11,2,FALSE)</f>
        <v>432.03628299999997</v>
      </c>
      <c r="L3782" s="39" t="s">
        <v>4889</v>
      </c>
      <c r="M3782" s="46">
        <f>DATE(YEAR(F3782),MONTH(F3782),1)</f>
        <v>45658</v>
      </c>
      <c r="N3782" s="47" t="str">
        <f>IF(B3782="",N3781,B3782)</f>
        <v>Kilburn Securities plc</v>
      </c>
    </row>
    <row r="3783" spans="1:14" ht="15.75" x14ac:dyDescent="0.5">
      <c r="A3783" s="7"/>
      <c r="B3783" s="26"/>
      <c r="C3783" s="26"/>
      <c r="D3783" s="12">
        <v>9269.59</v>
      </c>
      <c r="E3783" s="13" t="s">
        <v>3219</v>
      </c>
      <c r="F3783" s="27">
        <v>45670</v>
      </c>
      <c r="G3783" s="27">
        <v>45587</v>
      </c>
      <c r="H3783" s="14">
        <v>854003.35</v>
      </c>
      <c r="I3783" s="15">
        <v>2</v>
      </c>
      <c r="J3783" s="13" t="s">
        <v>300</v>
      </c>
      <c r="K3783" s="36">
        <f>D3783*VLOOKUP(L3783,Assumptions!$B$5:$C$11,2,FALSE)</f>
        <v>317.94693699999999</v>
      </c>
      <c r="L3783" s="39" t="s">
        <v>4889</v>
      </c>
      <c r="M3783" s="46">
        <f>DATE(YEAR(F3783),MONTH(F3783),1)</f>
        <v>45658</v>
      </c>
      <c r="N3783" s="47" t="str">
        <f>IF(B3783="",N3782,B3783)</f>
        <v>Kilburn Securities plc</v>
      </c>
    </row>
    <row r="3784" spans="1:14" ht="15.75" x14ac:dyDescent="0.5">
      <c r="A3784" s="7"/>
      <c r="B3784" s="26"/>
      <c r="C3784" s="26"/>
      <c r="D3784" s="12">
        <v>12688.76</v>
      </c>
      <c r="E3784" s="13" t="s">
        <v>3220</v>
      </c>
      <c r="F3784" s="27">
        <v>45698</v>
      </c>
      <c r="G3784" s="27">
        <v>45587</v>
      </c>
      <c r="H3784" s="14">
        <v>724916.56</v>
      </c>
      <c r="I3784" s="15">
        <v>15</v>
      </c>
      <c r="J3784" s="13" t="s">
        <v>334</v>
      </c>
      <c r="K3784" s="36">
        <f>D3784*VLOOKUP(L3784,Assumptions!$B$5:$C$11,2,FALSE)</f>
        <v>435.22446799999994</v>
      </c>
      <c r="L3784" s="39" t="s">
        <v>4889</v>
      </c>
      <c r="M3784" s="46">
        <f>DATE(YEAR(F3784),MONTH(F3784),1)</f>
        <v>45689</v>
      </c>
      <c r="N3784" s="47" t="str">
        <f>IF(B3784="",N3783,B3784)</f>
        <v>Kilburn Securities plc</v>
      </c>
    </row>
    <row r="3785" spans="1:14" ht="15.75" x14ac:dyDescent="0.5">
      <c r="A3785" s="7"/>
      <c r="B3785" s="26"/>
      <c r="C3785" s="26"/>
      <c r="D3785" s="12">
        <v>13222.66</v>
      </c>
      <c r="E3785" s="13" t="s">
        <v>3221</v>
      </c>
      <c r="F3785" s="27">
        <v>45698</v>
      </c>
      <c r="G3785" s="27">
        <v>45587</v>
      </c>
      <c r="H3785" s="14">
        <v>564477.37</v>
      </c>
      <c r="I3785" s="15">
        <v>15</v>
      </c>
      <c r="J3785" s="13" t="s">
        <v>333</v>
      </c>
      <c r="K3785" s="36">
        <f>D3785*VLOOKUP(L3785,Assumptions!$B$5:$C$11,2,FALSE)</f>
        <v>453.53723799999995</v>
      </c>
      <c r="L3785" s="39" t="s">
        <v>4889</v>
      </c>
      <c r="M3785" s="46">
        <f>DATE(YEAR(F3785),MONTH(F3785),1)</f>
        <v>45689</v>
      </c>
      <c r="N3785" s="47" t="str">
        <f>IF(B3785="",N3784,B3785)</f>
        <v>Kilburn Securities plc</v>
      </c>
    </row>
    <row r="3786" spans="1:14" ht="15.75" x14ac:dyDescent="0.5">
      <c r="A3786" s="7"/>
      <c r="B3786" s="26"/>
      <c r="C3786" s="26"/>
      <c r="D3786" s="12">
        <v>10159.68</v>
      </c>
      <c r="E3786" s="13" t="s">
        <v>3222</v>
      </c>
      <c r="F3786" s="27">
        <v>45698</v>
      </c>
      <c r="G3786" s="27">
        <v>45587</v>
      </c>
      <c r="H3786" s="14">
        <v>796019.25</v>
      </c>
      <c r="I3786" s="15">
        <v>2</v>
      </c>
      <c r="J3786" s="13" t="s">
        <v>300</v>
      </c>
      <c r="K3786" s="36">
        <f>D3786*VLOOKUP(L3786,Assumptions!$B$5:$C$11,2,FALSE)</f>
        <v>348.47702399999997</v>
      </c>
      <c r="L3786" s="39" t="s">
        <v>4889</v>
      </c>
      <c r="M3786" s="46">
        <f>DATE(YEAR(F3786),MONTH(F3786),1)</f>
        <v>45689</v>
      </c>
      <c r="N3786" s="47" t="str">
        <f>IF(B3786="",N3785,B3786)</f>
        <v>Kilburn Securities plc</v>
      </c>
    </row>
    <row r="3787" spans="1:14" ht="15.75" x14ac:dyDescent="0.5">
      <c r="A3787" s="7"/>
      <c r="B3787" s="26"/>
      <c r="C3787" s="26"/>
      <c r="D3787" s="12">
        <v>9441.93</v>
      </c>
      <c r="E3787" s="13" t="s">
        <v>3223</v>
      </c>
      <c r="F3787" s="27">
        <v>45698</v>
      </c>
      <c r="G3787" s="27">
        <v>45587</v>
      </c>
      <c r="H3787" s="14">
        <v>856004.69</v>
      </c>
      <c r="I3787" s="15">
        <v>15</v>
      </c>
      <c r="J3787" s="13" t="s">
        <v>336</v>
      </c>
      <c r="K3787" s="36">
        <f>D3787*VLOOKUP(L3787,Assumptions!$B$5:$C$11,2,FALSE)</f>
        <v>323.85819899999996</v>
      </c>
      <c r="L3787" s="39" t="s">
        <v>4889</v>
      </c>
      <c r="M3787" s="46">
        <f>DATE(YEAR(F3787),MONTH(F3787),1)</f>
        <v>45689</v>
      </c>
      <c r="N3787" s="47" t="str">
        <f>IF(B3787="",N3786,B3787)</f>
        <v>Kilburn Securities plc</v>
      </c>
    </row>
    <row r="3788" spans="1:14" ht="15.75" x14ac:dyDescent="0.5">
      <c r="A3788" s="7"/>
      <c r="B3788" s="26"/>
      <c r="C3788" s="26"/>
      <c r="D3788" s="12">
        <v>18554.689999999999</v>
      </c>
      <c r="E3788" s="13" t="s">
        <v>3211</v>
      </c>
      <c r="F3788" s="27">
        <v>45826</v>
      </c>
      <c r="G3788" s="27">
        <v>45587</v>
      </c>
      <c r="H3788" s="14">
        <v>939784.59</v>
      </c>
      <c r="I3788" s="15">
        <v>51</v>
      </c>
      <c r="J3788" s="13" t="s">
        <v>333</v>
      </c>
      <c r="K3788" s="36">
        <f>D3788*VLOOKUP(L3788,Assumptions!$B$5:$C$11,2,FALSE)</f>
        <v>636.42586699999993</v>
      </c>
      <c r="L3788" s="39" t="s">
        <v>4889</v>
      </c>
      <c r="M3788" s="46">
        <f>DATE(YEAR(F3788),MONTH(F3788),1)</f>
        <v>45809</v>
      </c>
      <c r="N3788" s="47" t="str">
        <f>IF(B3788="",N3787,B3788)</f>
        <v>Kilburn Securities plc</v>
      </c>
    </row>
    <row r="3789" spans="1:14" ht="15.75" x14ac:dyDescent="0.5">
      <c r="A3789" s="7"/>
      <c r="B3789" s="26"/>
      <c r="C3789" s="26"/>
      <c r="D3789" s="12">
        <v>17085.830000000002</v>
      </c>
      <c r="E3789" s="13" t="s">
        <v>3224</v>
      </c>
      <c r="F3789" s="27">
        <v>45826</v>
      </c>
      <c r="G3789" s="27">
        <v>45587</v>
      </c>
      <c r="H3789" s="14">
        <v>708635.07</v>
      </c>
      <c r="I3789" s="15">
        <v>51</v>
      </c>
      <c r="J3789" s="13" t="s">
        <v>328</v>
      </c>
      <c r="K3789" s="36">
        <f>D3789*VLOOKUP(L3789,Assumptions!$B$5:$C$11,2,FALSE)</f>
        <v>586.04396900000006</v>
      </c>
      <c r="L3789" s="39" t="s">
        <v>4889</v>
      </c>
      <c r="M3789" s="46">
        <f>DATE(YEAR(F3789),MONTH(F3789),1)</f>
        <v>45809</v>
      </c>
      <c r="N3789" s="47" t="str">
        <f>IF(B3789="",N3788,B3789)</f>
        <v>Kilburn Securities plc</v>
      </c>
    </row>
    <row r="3790" spans="1:14" ht="15.75" x14ac:dyDescent="0.5">
      <c r="A3790" s="7"/>
      <c r="B3790" s="26"/>
      <c r="C3790" s="26"/>
      <c r="D3790" s="12">
        <v>22808.22</v>
      </c>
      <c r="E3790" s="13" t="s">
        <v>3225</v>
      </c>
      <c r="F3790" s="27">
        <v>45826</v>
      </c>
      <c r="G3790" s="27">
        <v>45587</v>
      </c>
      <c r="H3790" s="14">
        <v>865624.61</v>
      </c>
      <c r="I3790" s="15">
        <v>3</v>
      </c>
      <c r="J3790" s="13" t="s">
        <v>330</v>
      </c>
      <c r="K3790" s="36">
        <f>D3790*VLOOKUP(L3790,Assumptions!$B$5:$C$11,2,FALSE)</f>
        <v>782.32194600000003</v>
      </c>
      <c r="L3790" s="39" t="s">
        <v>4889</v>
      </c>
      <c r="M3790" s="46">
        <f>DATE(YEAR(F3790),MONTH(F3790),1)</f>
        <v>45809</v>
      </c>
      <c r="N3790" s="47" t="str">
        <f>IF(B3790="",N3789,B3790)</f>
        <v>Kilburn Securities plc</v>
      </c>
    </row>
    <row r="3791" spans="1:14" ht="15.75" x14ac:dyDescent="0.5">
      <c r="A3791" s="7"/>
      <c r="B3791" s="26"/>
      <c r="C3791" s="26"/>
      <c r="D3791" s="12">
        <v>16708.740000000002</v>
      </c>
      <c r="E3791" s="13" t="s">
        <v>3212</v>
      </c>
      <c r="F3791" s="27">
        <v>45826</v>
      </c>
      <c r="G3791" s="27">
        <v>45587</v>
      </c>
      <c r="H3791" s="14">
        <v>837590.59</v>
      </c>
      <c r="I3791" s="15">
        <v>51</v>
      </c>
      <c r="J3791" s="13" t="s">
        <v>305</v>
      </c>
      <c r="K3791" s="36">
        <f>D3791*VLOOKUP(L3791,Assumptions!$B$5:$C$11,2,FALSE)</f>
        <v>573.109782</v>
      </c>
      <c r="L3791" s="39" t="s">
        <v>4889</v>
      </c>
      <c r="M3791" s="46">
        <f>DATE(YEAR(F3791),MONTH(F3791),1)</f>
        <v>45809</v>
      </c>
      <c r="N3791" s="47" t="str">
        <f>IF(B3791="",N3790,B3791)</f>
        <v>Kilburn Securities plc</v>
      </c>
    </row>
    <row r="3792" spans="1:14" ht="15.75" x14ac:dyDescent="0.5">
      <c r="A3792" s="7"/>
      <c r="B3792" s="26"/>
      <c r="C3792" s="26"/>
      <c r="D3792" s="12">
        <v>20593.560000000001</v>
      </c>
      <c r="E3792" s="13" t="s">
        <v>3213</v>
      </c>
      <c r="F3792" s="27">
        <v>45826</v>
      </c>
      <c r="G3792" s="27">
        <v>45587</v>
      </c>
      <c r="H3792" s="14">
        <v>646282.46</v>
      </c>
      <c r="I3792" s="15">
        <v>51</v>
      </c>
      <c r="J3792" s="13" t="s">
        <v>336</v>
      </c>
      <c r="K3792" s="36">
        <f>D3792*VLOOKUP(L3792,Assumptions!$B$5:$C$11,2,FALSE)</f>
        <v>706.35910799999999</v>
      </c>
      <c r="L3792" s="39" t="s">
        <v>4889</v>
      </c>
      <c r="M3792" s="46">
        <f>DATE(YEAR(F3792),MONTH(F3792),1)</f>
        <v>45809</v>
      </c>
      <c r="N3792" s="47" t="str">
        <f>IF(B3792="",N3791,B3792)</f>
        <v>Kilburn Securities plc</v>
      </c>
    </row>
    <row r="3793" spans="1:14" ht="15.75" x14ac:dyDescent="0.5">
      <c r="A3793" s="7"/>
      <c r="B3793" s="26"/>
      <c r="C3793" s="26"/>
      <c r="D3793" s="12">
        <v>18299.45</v>
      </c>
      <c r="E3793" s="13" t="s">
        <v>3210</v>
      </c>
      <c r="F3793" s="27">
        <v>45826</v>
      </c>
      <c r="G3793" s="27">
        <v>45587</v>
      </c>
      <c r="H3793" s="14">
        <v>750174.59</v>
      </c>
      <c r="I3793" s="15">
        <v>3</v>
      </c>
      <c r="J3793" s="13" t="s">
        <v>300</v>
      </c>
      <c r="K3793" s="36">
        <f>D3793*VLOOKUP(L3793,Assumptions!$B$5:$C$11,2,FALSE)</f>
        <v>627.67113499999994</v>
      </c>
      <c r="L3793" s="39" t="s">
        <v>4889</v>
      </c>
      <c r="M3793" s="46">
        <f>DATE(YEAR(F3793),MONTH(F3793),1)</f>
        <v>45809</v>
      </c>
      <c r="N3793" s="47" t="str">
        <f>IF(B3793="",N3792,B3793)</f>
        <v>Kilburn Securities plc</v>
      </c>
    </row>
    <row r="3794" spans="1:14" ht="15.75" x14ac:dyDescent="0.5">
      <c r="A3794" s="7"/>
      <c r="B3794" s="26"/>
      <c r="C3794" s="26"/>
      <c r="D3794" s="12">
        <v>13486.62</v>
      </c>
      <c r="E3794" s="13" t="s">
        <v>3226</v>
      </c>
      <c r="F3794" s="27">
        <v>45839</v>
      </c>
      <c r="G3794" s="27">
        <v>45587</v>
      </c>
      <c r="H3794" s="14">
        <v>795591.26</v>
      </c>
      <c r="I3794" s="15">
        <v>8</v>
      </c>
      <c r="J3794" s="13" t="s">
        <v>336</v>
      </c>
      <c r="K3794" s="36">
        <f>D3794*VLOOKUP(L3794,Assumptions!$B$5:$C$11,2,FALSE)</f>
        <v>462.59106600000001</v>
      </c>
      <c r="L3794" s="39" t="s">
        <v>4889</v>
      </c>
      <c r="M3794" s="46">
        <f>DATE(YEAR(F3794),MONTH(F3794),1)</f>
        <v>45839</v>
      </c>
      <c r="N3794" s="47" t="str">
        <f>IF(B3794="",N3793,B3794)</f>
        <v>Kilburn Securities plc</v>
      </c>
    </row>
    <row r="3795" spans="1:14" ht="15.75" x14ac:dyDescent="0.5">
      <c r="A3795" s="7"/>
      <c r="B3795" s="26"/>
      <c r="C3795" s="26"/>
      <c r="D3795" s="12">
        <v>10575.76</v>
      </c>
      <c r="E3795" s="13" t="s">
        <v>3227</v>
      </c>
      <c r="F3795" s="27">
        <v>45839</v>
      </c>
      <c r="G3795" s="27">
        <v>45587</v>
      </c>
      <c r="H3795" s="14">
        <v>698180.23</v>
      </c>
      <c r="I3795" s="15">
        <v>8</v>
      </c>
      <c r="J3795" s="13" t="s">
        <v>305</v>
      </c>
      <c r="K3795" s="36">
        <f>D3795*VLOOKUP(L3795,Assumptions!$B$5:$C$11,2,FALSE)</f>
        <v>362.74856799999998</v>
      </c>
      <c r="L3795" s="39" t="s">
        <v>4889</v>
      </c>
      <c r="M3795" s="46">
        <f>DATE(YEAR(F3795),MONTH(F3795),1)</f>
        <v>45839</v>
      </c>
      <c r="N3795" s="47" t="str">
        <f>IF(B3795="",N3794,B3795)</f>
        <v>Kilburn Securities plc</v>
      </c>
    </row>
    <row r="3796" spans="1:14" ht="15.75" x14ac:dyDescent="0.5">
      <c r="A3796" s="7"/>
      <c r="B3796" s="26"/>
      <c r="C3796" s="26"/>
      <c r="D3796" s="12">
        <v>8590.7199999999993</v>
      </c>
      <c r="E3796" s="13" t="s">
        <v>3228</v>
      </c>
      <c r="F3796" s="27">
        <v>45839</v>
      </c>
      <c r="G3796" s="27">
        <v>45587</v>
      </c>
      <c r="H3796" s="14">
        <v>860817.46</v>
      </c>
      <c r="I3796" s="15">
        <v>2</v>
      </c>
      <c r="J3796" s="13" t="s">
        <v>300</v>
      </c>
      <c r="K3796" s="36">
        <f>D3796*VLOOKUP(L3796,Assumptions!$B$5:$C$11,2,FALSE)</f>
        <v>294.66169599999995</v>
      </c>
      <c r="L3796" s="39" t="s">
        <v>4889</v>
      </c>
      <c r="M3796" s="46">
        <f>DATE(YEAR(F3796),MONTH(F3796),1)</f>
        <v>45839</v>
      </c>
      <c r="N3796" s="47" t="str">
        <f>IF(B3796="",N3795,B3796)</f>
        <v>Kilburn Securities plc</v>
      </c>
    </row>
    <row r="3797" spans="1:14" ht="15.75" x14ac:dyDescent="0.5">
      <c r="A3797" s="7"/>
      <c r="B3797" s="26"/>
      <c r="C3797" s="26"/>
      <c r="D3797" s="12">
        <v>12375.18</v>
      </c>
      <c r="E3797" s="13" t="s">
        <v>3229</v>
      </c>
      <c r="F3797" s="27">
        <v>45839</v>
      </c>
      <c r="G3797" s="27">
        <v>45587</v>
      </c>
      <c r="H3797" s="14">
        <v>940509.5</v>
      </c>
      <c r="I3797" s="15">
        <v>8</v>
      </c>
      <c r="J3797" s="13" t="s">
        <v>333</v>
      </c>
      <c r="K3797" s="36">
        <f>D3797*VLOOKUP(L3797,Assumptions!$B$5:$C$11,2,FALSE)</f>
        <v>424.46867399999996</v>
      </c>
      <c r="L3797" s="39" t="s">
        <v>4889</v>
      </c>
      <c r="M3797" s="46">
        <f>DATE(YEAR(F3797),MONTH(F3797),1)</f>
        <v>45839</v>
      </c>
      <c r="N3797" s="47" t="str">
        <f>IF(B3797="",N3796,B3797)</f>
        <v>Kilburn Securities plc</v>
      </c>
    </row>
    <row r="3798" spans="1:14" ht="15.75" x14ac:dyDescent="0.5">
      <c r="A3798" s="7"/>
      <c r="B3798" s="26"/>
      <c r="C3798" s="26"/>
      <c r="D3798" s="12">
        <v>9264.92</v>
      </c>
      <c r="E3798" s="13" t="s">
        <v>3230</v>
      </c>
      <c r="F3798" s="27">
        <v>45839</v>
      </c>
      <c r="G3798" s="27">
        <v>45587</v>
      </c>
      <c r="H3798" s="14">
        <v>607692.21</v>
      </c>
      <c r="I3798" s="15">
        <v>8</v>
      </c>
      <c r="J3798" s="13" t="s">
        <v>328</v>
      </c>
      <c r="K3798" s="36">
        <f>D3798*VLOOKUP(L3798,Assumptions!$B$5:$C$11,2,FALSE)</f>
        <v>317.78675599999997</v>
      </c>
      <c r="L3798" s="39" t="s">
        <v>4889</v>
      </c>
      <c r="M3798" s="46">
        <f>DATE(YEAR(F3798),MONTH(F3798),1)</f>
        <v>45839</v>
      </c>
      <c r="N3798" s="47" t="str">
        <f>IF(B3798="",N3797,B3798)</f>
        <v>Kilburn Securities plc</v>
      </c>
    </row>
    <row r="3799" spans="1:14" ht="15.75" x14ac:dyDescent="0.5">
      <c r="A3799" s="7"/>
      <c r="B3799" s="26"/>
      <c r="C3799" s="26"/>
      <c r="D3799" s="12">
        <v>144703.88</v>
      </c>
      <c r="E3799" s="13" t="s">
        <v>3231</v>
      </c>
      <c r="F3799" s="27">
        <v>45859</v>
      </c>
      <c r="G3799" s="27">
        <v>45587</v>
      </c>
      <c r="H3799" s="14">
        <v>723318.42</v>
      </c>
      <c r="I3799" s="15">
        <v>63</v>
      </c>
      <c r="J3799" s="13" t="s">
        <v>331</v>
      </c>
      <c r="K3799" s="36">
        <f>D3799*VLOOKUP(L3799,Assumptions!$B$5:$C$11,2,FALSE)</f>
        <v>4963.3430840000001</v>
      </c>
      <c r="L3799" s="39" t="s">
        <v>4889</v>
      </c>
      <c r="M3799" s="46">
        <f>DATE(YEAR(F3799),MONTH(F3799),1)</f>
        <v>45839</v>
      </c>
      <c r="N3799" s="47" t="str">
        <f>IF(B3799="",N3798,B3799)</f>
        <v>Kilburn Securities plc</v>
      </c>
    </row>
    <row r="3800" spans="1:14" ht="15.75" x14ac:dyDescent="0.5">
      <c r="A3800" s="7"/>
      <c r="B3800" s="26"/>
      <c r="C3800" s="26"/>
      <c r="D3800" s="12">
        <v>113067.42</v>
      </c>
      <c r="E3800" s="13" t="s">
        <v>3232</v>
      </c>
      <c r="F3800" s="27">
        <v>45859</v>
      </c>
      <c r="G3800" s="27">
        <v>45587</v>
      </c>
      <c r="H3800" s="14">
        <v>640177.32999999996</v>
      </c>
      <c r="I3800" s="15">
        <v>65</v>
      </c>
      <c r="J3800" s="13" t="s">
        <v>320</v>
      </c>
      <c r="K3800" s="36">
        <f>D3800*VLOOKUP(L3800,Assumptions!$B$5:$C$11,2,FALSE)</f>
        <v>3878.2125059999994</v>
      </c>
      <c r="L3800" s="39" t="s">
        <v>4889</v>
      </c>
      <c r="M3800" s="46">
        <f>DATE(YEAR(F3800),MONTH(F3800),1)</f>
        <v>45839</v>
      </c>
      <c r="N3800" s="47" t="str">
        <f>IF(B3800="",N3799,B3800)</f>
        <v>Kilburn Securities plc</v>
      </c>
    </row>
    <row r="3801" spans="1:14" ht="15.75" x14ac:dyDescent="0.5">
      <c r="A3801" s="7"/>
      <c r="B3801" s="26"/>
      <c r="C3801" s="26"/>
      <c r="D3801" s="12">
        <v>104192.28</v>
      </c>
      <c r="E3801" s="13" t="s">
        <v>3233</v>
      </c>
      <c r="F3801" s="27">
        <v>45859</v>
      </c>
      <c r="G3801" s="27">
        <v>45587</v>
      </c>
      <c r="H3801" s="14">
        <v>814656.05</v>
      </c>
      <c r="I3801" s="15">
        <v>65</v>
      </c>
      <c r="J3801" s="13" t="s">
        <v>319</v>
      </c>
      <c r="K3801" s="36">
        <f>D3801*VLOOKUP(L3801,Assumptions!$B$5:$C$11,2,FALSE)</f>
        <v>3573.7952039999996</v>
      </c>
      <c r="L3801" s="39" t="s">
        <v>4889</v>
      </c>
      <c r="M3801" s="46">
        <f>DATE(YEAR(F3801),MONTH(F3801),1)</f>
        <v>45839</v>
      </c>
      <c r="N3801" s="47" t="str">
        <f>IF(B3801="",N3800,B3801)</f>
        <v>Kilburn Securities plc</v>
      </c>
    </row>
    <row r="3802" spans="1:14" ht="15.75" x14ac:dyDescent="0.5">
      <c r="A3802" s="7"/>
      <c r="B3802" s="26"/>
      <c r="C3802" s="26"/>
      <c r="D3802" s="12">
        <v>120531.62</v>
      </c>
      <c r="E3802" s="13" t="s">
        <v>3226</v>
      </c>
      <c r="F3802" s="27">
        <v>45859</v>
      </c>
      <c r="G3802" s="27">
        <v>45587</v>
      </c>
      <c r="H3802" s="14">
        <v>660030.94999999995</v>
      </c>
      <c r="I3802" s="15">
        <v>65</v>
      </c>
      <c r="J3802" s="13" t="s">
        <v>336</v>
      </c>
      <c r="K3802" s="36">
        <f>D3802*VLOOKUP(L3802,Assumptions!$B$5:$C$11,2,FALSE)</f>
        <v>4134.2345659999992</v>
      </c>
      <c r="L3802" s="39" t="s">
        <v>4889</v>
      </c>
      <c r="M3802" s="46">
        <f>DATE(YEAR(F3802),MONTH(F3802),1)</f>
        <v>45839</v>
      </c>
      <c r="N3802" s="47" t="str">
        <f>IF(B3802="",N3801,B3802)</f>
        <v>Kilburn Securities plc</v>
      </c>
    </row>
    <row r="3803" spans="1:14" ht="15.75" x14ac:dyDescent="0.5">
      <c r="A3803" s="7"/>
      <c r="B3803" s="26"/>
      <c r="C3803" s="26"/>
      <c r="D3803" s="12">
        <v>155450.57999999999</v>
      </c>
      <c r="E3803" s="13" t="s">
        <v>3234</v>
      </c>
      <c r="F3803" s="27">
        <v>45859</v>
      </c>
      <c r="G3803" s="27">
        <v>45587</v>
      </c>
      <c r="H3803" s="14">
        <v>919620.67</v>
      </c>
      <c r="I3803" s="15">
        <v>17</v>
      </c>
      <c r="J3803" s="13" t="s">
        <v>330</v>
      </c>
      <c r="K3803" s="36">
        <f>D3803*VLOOKUP(L3803,Assumptions!$B$5:$C$11,2,FALSE)</f>
        <v>5331.9548939999995</v>
      </c>
      <c r="L3803" s="39" t="s">
        <v>4889</v>
      </c>
      <c r="M3803" s="46">
        <f>DATE(YEAR(F3803),MONTH(F3803),1)</f>
        <v>45839</v>
      </c>
      <c r="N3803" s="47" t="str">
        <f>IF(B3803="",N3802,B3803)</f>
        <v>Kilburn Securities plc</v>
      </c>
    </row>
    <row r="3804" spans="1:14" ht="15.75" x14ac:dyDescent="0.5">
      <c r="A3804" s="7"/>
      <c r="B3804" s="26"/>
      <c r="C3804" s="26"/>
      <c r="D3804" s="12">
        <v>118075.75</v>
      </c>
      <c r="E3804" s="13" t="s">
        <v>3227</v>
      </c>
      <c r="F3804" s="27">
        <v>45859</v>
      </c>
      <c r="G3804" s="27">
        <v>45587</v>
      </c>
      <c r="H3804" s="14">
        <v>970535.93</v>
      </c>
      <c r="I3804" s="15">
        <v>61</v>
      </c>
      <c r="J3804" s="13" t="s">
        <v>305</v>
      </c>
      <c r="K3804" s="36">
        <f>D3804*VLOOKUP(L3804,Assumptions!$B$5:$C$11,2,FALSE)</f>
        <v>4049.9982249999998</v>
      </c>
      <c r="L3804" s="39" t="s">
        <v>4889</v>
      </c>
      <c r="M3804" s="46">
        <f>DATE(YEAR(F3804),MONTH(F3804),1)</f>
        <v>45839</v>
      </c>
      <c r="N3804" s="47" t="str">
        <f>IF(B3804="",N3803,B3804)</f>
        <v>Kilburn Securities plc</v>
      </c>
    </row>
    <row r="3805" spans="1:14" ht="15.75" x14ac:dyDescent="0.5">
      <c r="A3805" s="7"/>
      <c r="B3805" s="26"/>
      <c r="C3805" s="26"/>
      <c r="D3805" s="12">
        <v>146101.07</v>
      </c>
      <c r="E3805" s="13" t="s">
        <v>3228</v>
      </c>
      <c r="F3805" s="27">
        <v>45859</v>
      </c>
      <c r="G3805" s="27">
        <v>45587</v>
      </c>
      <c r="H3805" s="14">
        <v>747305.42</v>
      </c>
      <c r="I3805" s="15">
        <v>4</v>
      </c>
      <c r="J3805" s="13" t="s">
        <v>300</v>
      </c>
      <c r="K3805" s="36">
        <f>D3805*VLOOKUP(L3805,Assumptions!$B$5:$C$11,2,FALSE)</f>
        <v>5011.2667009999996</v>
      </c>
      <c r="L3805" s="39" t="s">
        <v>4889</v>
      </c>
      <c r="M3805" s="46">
        <f>DATE(YEAR(F3805),MONTH(F3805),1)</f>
        <v>45839</v>
      </c>
      <c r="N3805" s="47" t="str">
        <f>IF(B3805="",N3804,B3805)</f>
        <v>Kilburn Securities plc</v>
      </c>
    </row>
    <row r="3806" spans="1:14" ht="15.75" x14ac:dyDescent="0.5">
      <c r="A3806" s="7"/>
      <c r="B3806" s="26"/>
      <c r="C3806" s="26"/>
      <c r="D3806" s="12">
        <v>111546.02</v>
      </c>
      <c r="E3806" s="13" t="s">
        <v>3228</v>
      </c>
      <c r="F3806" s="27">
        <v>45859</v>
      </c>
      <c r="G3806" s="27">
        <v>45587</v>
      </c>
      <c r="H3806" s="14">
        <v>567083.25</v>
      </c>
      <c r="I3806" s="15">
        <v>12</v>
      </c>
      <c r="J3806" s="13" t="s">
        <v>300</v>
      </c>
      <c r="K3806" s="36">
        <f>D3806*VLOOKUP(L3806,Assumptions!$B$5:$C$11,2,FALSE)</f>
        <v>3826.0284859999997</v>
      </c>
      <c r="L3806" s="39" t="s">
        <v>4889</v>
      </c>
      <c r="M3806" s="46">
        <f>DATE(YEAR(F3806),MONTH(F3806),1)</f>
        <v>45839</v>
      </c>
      <c r="N3806" s="47" t="str">
        <f>IF(B3806="",N3805,B3806)</f>
        <v>Kilburn Securities plc</v>
      </c>
    </row>
    <row r="3807" spans="1:14" ht="15.75" x14ac:dyDescent="0.5">
      <c r="A3807" s="7"/>
      <c r="B3807" s="26"/>
      <c r="C3807" s="26"/>
      <c r="D3807" s="12">
        <v>150685.79</v>
      </c>
      <c r="E3807" s="13" t="s">
        <v>3235</v>
      </c>
      <c r="F3807" s="27">
        <v>45859</v>
      </c>
      <c r="G3807" s="27">
        <v>45587</v>
      </c>
      <c r="H3807" s="14">
        <v>836919.22</v>
      </c>
      <c r="I3807" s="15">
        <v>65</v>
      </c>
      <c r="J3807" s="13" t="s">
        <v>335</v>
      </c>
      <c r="K3807" s="36">
        <f>D3807*VLOOKUP(L3807,Assumptions!$B$5:$C$11,2,FALSE)</f>
        <v>5168.5225970000001</v>
      </c>
      <c r="L3807" s="39" t="s">
        <v>4889</v>
      </c>
      <c r="M3807" s="46">
        <f>DATE(YEAR(F3807),MONTH(F3807),1)</f>
        <v>45839</v>
      </c>
      <c r="N3807" s="47" t="str">
        <f>IF(B3807="",N3806,B3807)</f>
        <v>Kilburn Securities plc</v>
      </c>
    </row>
    <row r="3808" spans="1:14" ht="15.75" x14ac:dyDescent="0.5">
      <c r="A3808" s="7"/>
      <c r="B3808" s="26"/>
      <c r="C3808" s="26"/>
      <c r="D3808" s="12">
        <v>155711.46</v>
      </c>
      <c r="E3808" s="13" t="s">
        <v>3236</v>
      </c>
      <c r="F3808" s="27">
        <v>45859</v>
      </c>
      <c r="G3808" s="27">
        <v>45587</v>
      </c>
      <c r="H3808" s="14">
        <v>788300.95</v>
      </c>
      <c r="I3808" s="15">
        <v>65</v>
      </c>
      <c r="J3808" s="13" t="s">
        <v>334</v>
      </c>
      <c r="K3808" s="36">
        <f>D3808*VLOOKUP(L3808,Assumptions!$B$5:$C$11,2,FALSE)</f>
        <v>5340.9030779999994</v>
      </c>
      <c r="L3808" s="39" t="s">
        <v>4889</v>
      </c>
      <c r="M3808" s="46">
        <f>DATE(YEAR(F3808),MONTH(F3808),1)</f>
        <v>45839</v>
      </c>
      <c r="N3808" s="47" t="str">
        <f>IF(B3808="",N3807,B3808)</f>
        <v>Kilburn Securities plc</v>
      </c>
    </row>
    <row r="3809" spans="1:14" ht="15.75" x14ac:dyDescent="0.5">
      <c r="A3809" s="7"/>
      <c r="B3809" s="26"/>
      <c r="C3809" s="26"/>
      <c r="D3809" s="12">
        <v>97009.45</v>
      </c>
      <c r="E3809" s="13" t="s">
        <v>3229</v>
      </c>
      <c r="F3809" s="27">
        <v>45859</v>
      </c>
      <c r="G3809" s="27">
        <v>45587</v>
      </c>
      <c r="H3809" s="14">
        <v>572759.97</v>
      </c>
      <c r="I3809" s="15">
        <v>65</v>
      </c>
      <c r="J3809" s="13" t="s">
        <v>333</v>
      </c>
      <c r="K3809" s="36">
        <f>D3809*VLOOKUP(L3809,Assumptions!$B$5:$C$11,2,FALSE)</f>
        <v>3327.4241349999998</v>
      </c>
      <c r="L3809" s="39" t="s">
        <v>4889</v>
      </c>
      <c r="M3809" s="46">
        <f>DATE(YEAR(F3809),MONTH(F3809),1)</f>
        <v>45839</v>
      </c>
      <c r="N3809" s="47" t="str">
        <f>IF(B3809="",N3808,B3809)</f>
        <v>Kilburn Securities plc</v>
      </c>
    </row>
    <row r="3810" spans="1:14" ht="15.75" x14ac:dyDescent="0.5">
      <c r="A3810" s="7"/>
      <c r="B3810" s="26"/>
      <c r="C3810" s="26"/>
      <c r="D3810" s="12">
        <v>152591.26999999999</v>
      </c>
      <c r="E3810" s="13" t="s">
        <v>3230</v>
      </c>
      <c r="F3810" s="27">
        <v>45859</v>
      </c>
      <c r="G3810" s="27">
        <v>45587</v>
      </c>
      <c r="H3810" s="14">
        <v>747182.67</v>
      </c>
      <c r="I3810" s="15">
        <v>65</v>
      </c>
      <c r="J3810" s="13" t="s">
        <v>328</v>
      </c>
      <c r="K3810" s="36">
        <f>D3810*VLOOKUP(L3810,Assumptions!$B$5:$C$11,2,FALSE)</f>
        <v>5233.880560999999</v>
      </c>
      <c r="L3810" s="39" t="s">
        <v>4889</v>
      </c>
      <c r="M3810" s="46">
        <f>DATE(YEAR(F3810),MONTH(F3810),1)</f>
        <v>45839</v>
      </c>
      <c r="N3810" s="47" t="str">
        <f>IF(B3810="",N3809,B3810)</f>
        <v>Kilburn Securities plc</v>
      </c>
    </row>
    <row r="3811" spans="1:14" ht="15.75" x14ac:dyDescent="0.5">
      <c r="A3811" s="7"/>
      <c r="B3811" s="26"/>
      <c r="C3811" s="26"/>
      <c r="D3811" s="12">
        <v>119263.43</v>
      </c>
      <c r="E3811" s="13" t="s">
        <v>3237</v>
      </c>
      <c r="F3811" s="27">
        <v>45859</v>
      </c>
      <c r="G3811" s="27">
        <v>45587</v>
      </c>
      <c r="H3811" s="14">
        <v>902860.49</v>
      </c>
      <c r="I3811" s="15">
        <v>65</v>
      </c>
      <c r="J3811" s="13" t="s">
        <v>322</v>
      </c>
      <c r="K3811" s="36">
        <f>D3811*VLOOKUP(L3811,Assumptions!$B$5:$C$11,2,FALSE)</f>
        <v>4090.7356489999993</v>
      </c>
      <c r="L3811" s="39" t="s">
        <v>4889</v>
      </c>
      <c r="M3811" s="46">
        <f>DATE(YEAR(F3811),MONTH(F3811),1)</f>
        <v>45839</v>
      </c>
      <c r="N3811" s="47" t="str">
        <f>IF(B3811="",N3810,B3811)</f>
        <v>Kilburn Securities plc</v>
      </c>
    </row>
    <row r="3812" spans="1:14" ht="15.75" x14ac:dyDescent="0.5">
      <c r="A3812" s="7"/>
      <c r="B3812" s="26"/>
      <c r="C3812" s="26"/>
      <c r="D3812" s="12">
        <v>94896.4</v>
      </c>
      <c r="E3812" s="13" t="s">
        <v>3228</v>
      </c>
      <c r="F3812" s="27">
        <v>45859</v>
      </c>
      <c r="G3812" s="27">
        <v>45587</v>
      </c>
      <c r="H3812" s="14">
        <v>762814.61</v>
      </c>
      <c r="I3812" s="15">
        <v>1</v>
      </c>
      <c r="J3812" s="13" t="s">
        <v>300</v>
      </c>
      <c r="K3812" s="36">
        <f>D3812*VLOOKUP(L3812,Assumptions!$B$5:$C$11,2,FALSE)</f>
        <v>3254.9465199999995</v>
      </c>
      <c r="L3812" s="39" t="s">
        <v>4889</v>
      </c>
      <c r="M3812" s="46">
        <f>DATE(YEAR(F3812),MONTH(F3812),1)</f>
        <v>45839</v>
      </c>
      <c r="N3812" s="47" t="str">
        <f>IF(B3812="",N3811,B3812)</f>
        <v>Kilburn Securities plc</v>
      </c>
    </row>
    <row r="3813" spans="1:14" ht="15.75" x14ac:dyDescent="0.5">
      <c r="A3813" s="7"/>
      <c r="B3813" s="26"/>
      <c r="C3813" s="26"/>
      <c r="D3813" s="12">
        <v>18765.12</v>
      </c>
      <c r="E3813" s="13" t="s">
        <v>3238</v>
      </c>
      <c r="F3813" s="27">
        <v>45992</v>
      </c>
      <c r="G3813" s="27">
        <v>45587</v>
      </c>
      <c r="H3813" s="14">
        <v>973062.65</v>
      </c>
      <c r="I3813" s="15">
        <v>3</v>
      </c>
      <c r="J3813" s="13" t="s">
        <v>300</v>
      </c>
      <c r="K3813" s="36">
        <f>D3813*VLOOKUP(L3813,Assumptions!$B$5:$C$11,2,FALSE)</f>
        <v>643.64361599999995</v>
      </c>
      <c r="L3813" s="39" t="s">
        <v>4889</v>
      </c>
      <c r="M3813" s="46">
        <f>DATE(YEAR(F3813),MONTH(F3813),1)</f>
        <v>45992</v>
      </c>
      <c r="N3813" s="47" t="str">
        <f>IF(B3813="",N3812,B3813)</f>
        <v>Kilburn Securities plc</v>
      </c>
    </row>
    <row r="3814" spans="1:14" ht="15.75" x14ac:dyDescent="0.5">
      <c r="A3814" s="7"/>
      <c r="B3814" s="26"/>
      <c r="C3814" s="26"/>
      <c r="D3814" s="12">
        <v>2272.9899999999998</v>
      </c>
      <c r="E3814" s="13" t="s">
        <v>3239</v>
      </c>
      <c r="F3814" s="27">
        <v>45875</v>
      </c>
      <c r="G3814" s="27">
        <v>45617</v>
      </c>
      <c r="H3814" s="14">
        <v>973237.81</v>
      </c>
      <c r="I3814" s="15">
        <v>1</v>
      </c>
      <c r="J3814" s="13" t="s">
        <v>340</v>
      </c>
      <c r="K3814" s="36">
        <f>D3814*VLOOKUP(L3814,Assumptions!$B$5:$C$11,2,FALSE)</f>
        <v>77.96355699999998</v>
      </c>
      <c r="L3814" s="39" t="s">
        <v>4889</v>
      </c>
      <c r="M3814" s="46">
        <f>DATE(YEAR(F3814),MONTH(F3814),1)</f>
        <v>45870</v>
      </c>
      <c r="N3814" s="47" t="str">
        <f>IF(B3814="",N3813,B3814)</f>
        <v>Kilburn Securities plc</v>
      </c>
    </row>
    <row r="3815" spans="1:14" ht="15.75" x14ac:dyDescent="0.5">
      <c r="A3815" s="7"/>
      <c r="B3815" s="26"/>
      <c r="C3815" s="26"/>
      <c r="D3815" s="12">
        <v>1675.66</v>
      </c>
      <c r="E3815" s="13" t="s">
        <v>3240</v>
      </c>
      <c r="F3815" s="27">
        <v>45753</v>
      </c>
      <c r="G3815" s="27">
        <v>45740</v>
      </c>
      <c r="H3815" s="14">
        <v>951696.04</v>
      </c>
      <c r="I3815" s="15">
        <v>4</v>
      </c>
      <c r="J3815" s="13" t="s">
        <v>315</v>
      </c>
      <c r="K3815" s="36">
        <f>D3815*VLOOKUP(L3815,Assumptions!$B$5:$C$11,2,FALSE)</f>
        <v>57.475138000000001</v>
      </c>
      <c r="L3815" s="39" t="s">
        <v>4889</v>
      </c>
      <c r="M3815" s="46">
        <f>DATE(YEAR(F3815),MONTH(F3815),1)</f>
        <v>45748</v>
      </c>
      <c r="N3815" s="47" t="str">
        <f>IF(B3815="",N3814,B3815)</f>
        <v>Kilburn Securities plc</v>
      </c>
    </row>
    <row r="3816" spans="1:14" ht="15.75" x14ac:dyDescent="0.5">
      <c r="A3816" s="7"/>
      <c r="B3816" s="25" t="s">
        <v>200</v>
      </c>
      <c r="C3816" s="25"/>
      <c r="D3816" s="12">
        <v>18575.11</v>
      </c>
      <c r="E3816" s="13" t="s">
        <v>3241</v>
      </c>
      <c r="F3816" s="27">
        <v>44381</v>
      </c>
      <c r="G3816" s="27">
        <v>44281</v>
      </c>
      <c r="H3816" s="14">
        <v>30283.21</v>
      </c>
      <c r="I3816" s="15">
        <v>3</v>
      </c>
      <c r="J3816" s="13" t="s">
        <v>300</v>
      </c>
      <c r="K3816" s="36">
        <f>D3816*VLOOKUP(L3816,Assumptions!$B$5:$C$11,2,FALSE)</f>
        <v>637.12627299999997</v>
      </c>
      <c r="L3816" s="39" t="s">
        <v>4889</v>
      </c>
      <c r="M3816" s="46">
        <f>DATE(YEAR(F3816),MONTH(F3816),1)</f>
        <v>44378</v>
      </c>
      <c r="N3816" s="47" t="str">
        <f>IF(B3816="",N3815,B3816)</f>
        <v>Xander Asset Management Inc</v>
      </c>
    </row>
    <row r="3817" spans="1:14" ht="15.75" x14ac:dyDescent="0.5">
      <c r="A3817" s="7"/>
      <c r="B3817" s="26"/>
      <c r="C3817" s="26"/>
      <c r="D3817" s="12">
        <v>16170.26</v>
      </c>
      <c r="E3817" s="13" t="s">
        <v>3242</v>
      </c>
      <c r="F3817" s="27">
        <v>44381</v>
      </c>
      <c r="G3817" s="27">
        <v>44281</v>
      </c>
      <c r="H3817" s="14">
        <v>23006.79</v>
      </c>
      <c r="I3817" s="15">
        <v>27</v>
      </c>
      <c r="J3817" s="13" t="s">
        <v>305</v>
      </c>
      <c r="K3817" s="36">
        <f>D3817*VLOOKUP(L3817,Assumptions!$B$5:$C$11,2,FALSE)</f>
        <v>554.63991799999997</v>
      </c>
      <c r="L3817" s="39" t="s">
        <v>4889</v>
      </c>
      <c r="M3817" s="46">
        <f>DATE(YEAR(F3817),MONTH(F3817),1)</f>
        <v>44378</v>
      </c>
      <c r="N3817" s="47" t="str">
        <f>IF(B3817="",N3816,B3817)</f>
        <v>Xander Asset Management Inc</v>
      </c>
    </row>
    <row r="3818" spans="1:14" ht="15.75" x14ac:dyDescent="0.5">
      <c r="A3818" s="7"/>
      <c r="B3818" s="26"/>
      <c r="C3818" s="26"/>
      <c r="D3818" s="12">
        <v>19420.68</v>
      </c>
      <c r="E3818" s="13" t="s">
        <v>3243</v>
      </c>
      <c r="F3818" s="27">
        <v>44381</v>
      </c>
      <c r="G3818" s="27">
        <v>44281</v>
      </c>
      <c r="H3818" s="14">
        <v>28951.26</v>
      </c>
      <c r="I3818" s="15">
        <v>27</v>
      </c>
      <c r="J3818" s="13" t="s">
        <v>328</v>
      </c>
      <c r="K3818" s="36">
        <f>D3818*VLOOKUP(L3818,Assumptions!$B$5:$C$11,2,FALSE)</f>
        <v>666.129324</v>
      </c>
      <c r="L3818" s="39" t="s">
        <v>4889</v>
      </c>
      <c r="M3818" s="46">
        <f>DATE(YEAR(F3818),MONTH(F3818),1)</f>
        <v>44378</v>
      </c>
      <c r="N3818" s="47" t="str">
        <f>IF(B3818="",N3817,B3818)</f>
        <v>Xander Asset Management Inc</v>
      </c>
    </row>
    <row r="3819" spans="1:14" ht="15.75" x14ac:dyDescent="0.5">
      <c r="A3819" s="7"/>
      <c r="B3819" s="26"/>
      <c r="C3819" s="26"/>
      <c r="D3819" s="12">
        <v>17980.57</v>
      </c>
      <c r="E3819" s="13" t="s">
        <v>3244</v>
      </c>
      <c r="F3819" s="27">
        <v>44381</v>
      </c>
      <c r="G3819" s="27">
        <v>44281</v>
      </c>
      <c r="H3819" s="14">
        <v>29811.84</v>
      </c>
      <c r="I3819" s="15">
        <v>27</v>
      </c>
      <c r="J3819" s="13" t="s">
        <v>333</v>
      </c>
      <c r="K3819" s="36">
        <f>D3819*VLOOKUP(L3819,Assumptions!$B$5:$C$11,2,FALSE)</f>
        <v>616.73355099999992</v>
      </c>
      <c r="L3819" s="39" t="s">
        <v>4889</v>
      </c>
      <c r="M3819" s="46">
        <f>DATE(YEAR(F3819),MONTH(F3819),1)</f>
        <v>44378</v>
      </c>
      <c r="N3819" s="47" t="str">
        <f>IF(B3819="",N3818,B3819)</f>
        <v>Xander Asset Management Inc</v>
      </c>
    </row>
    <row r="3820" spans="1:14" ht="15.75" x14ac:dyDescent="0.5">
      <c r="A3820" s="7"/>
      <c r="B3820" s="26"/>
      <c r="C3820" s="26"/>
      <c r="D3820" s="12">
        <v>14947.79</v>
      </c>
      <c r="E3820" s="13" t="s">
        <v>3245</v>
      </c>
      <c r="F3820" s="27">
        <v>44381</v>
      </c>
      <c r="G3820" s="27">
        <v>44281</v>
      </c>
      <c r="H3820" s="14">
        <v>20388.59</v>
      </c>
      <c r="I3820" s="15">
        <v>27</v>
      </c>
      <c r="J3820" s="13" t="s">
        <v>336</v>
      </c>
      <c r="K3820" s="36">
        <f>D3820*VLOOKUP(L3820,Assumptions!$B$5:$C$11,2,FALSE)</f>
        <v>512.70919700000002</v>
      </c>
      <c r="L3820" s="39" t="s">
        <v>4889</v>
      </c>
      <c r="M3820" s="46">
        <f>DATE(YEAR(F3820),MONTH(F3820),1)</f>
        <v>44378</v>
      </c>
      <c r="N3820" s="47" t="str">
        <f>IF(B3820="",N3819,B3820)</f>
        <v>Xander Asset Management Inc</v>
      </c>
    </row>
    <row r="3821" spans="1:14" ht="15.75" x14ac:dyDescent="0.5">
      <c r="A3821" s="7"/>
      <c r="B3821" s="26"/>
      <c r="C3821" s="26"/>
      <c r="D3821" s="12">
        <v>16775.79</v>
      </c>
      <c r="E3821" s="13" t="s">
        <v>3246</v>
      </c>
      <c r="F3821" s="27">
        <v>44746</v>
      </c>
      <c r="G3821" s="27">
        <v>44529</v>
      </c>
      <c r="H3821" s="14">
        <v>24781.72</v>
      </c>
      <c r="I3821" s="15">
        <v>3</v>
      </c>
      <c r="J3821" s="13" t="s">
        <v>327</v>
      </c>
      <c r="K3821" s="36">
        <f>D3821*VLOOKUP(L3821,Assumptions!$B$5:$C$11,2,FALSE)</f>
        <v>575.40959699999996</v>
      </c>
      <c r="L3821" s="39" t="s">
        <v>4889</v>
      </c>
      <c r="M3821" s="46">
        <f>DATE(YEAR(F3821),MONTH(F3821),1)</f>
        <v>44743</v>
      </c>
      <c r="N3821" s="47" t="str">
        <f>IF(B3821="",N3820,B3821)</f>
        <v>Xander Asset Management Inc</v>
      </c>
    </row>
    <row r="3822" spans="1:14" ht="15.75" x14ac:dyDescent="0.5">
      <c r="A3822" s="7"/>
      <c r="B3822" s="26"/>
      <c r="C3822" s="26"/>
      <c r="D3822" s="12">
        <v>13792.29</v>
      </c>
      <c r="E3822" s="13" t="s">
        <v>3247</v>
      </c>
      <c r="F3822" s="27">
        <v>44746</v>
      </c>
      <c r="G3822" s="27">
        <v>44529</v>
      </c>
      <c r="H3822" s="14">
        <v>29543.46</v>
      </c>
      <c r="I3822" s="15">
        <v>31</v>
      </c>
      <c r="J3822" s="13" t="s">
        <v>305</v>
      </c>
      <c r="K3822" s="36">
        <f>D3822*VLOOKUP(L3822,Assumptions!$B$5:$C$11,2,FALSE)</f>
        <v>473.07554699999997</v>
      </c>
      <c r="L3822" s="39" t="s">
        <v>4889</v>
      </c>
      <c r="M3822" s="46">
        <f>DATE(YEAR(F3822),MONTH(F3822),1)</f>
        <v>44743</v>
      </c>
      <c r="N3822" s="47" t="str">
        <f>IF(B3822="",N3821,B3822)</f>
        <v>Xander Asset Management Inc</v>
      </c>
    </row>
    <row r="3823" spans="1:14" ht="15.75" x14ac:dyDescent="0.5">
      <c r="A3823" s="7"/>
      <c r="B3823" s="26"/>
      <c r="C3823" s="26"/>
      <c r="D3823" s="12">
        <v>14344.67</v>
      </c>
      <c r="E3823" s="13" t="s">
        <v>3248</v>
      </c>
      <c r="F3823" s="27">
        <v>44746</v>
      </c>
      <c r="G3823" s="27">
        <v>44529</v>
      </c>
      <c r="H3823" s="14">
        <v>21392.37</v>
      </c>
      <c r="I3823" s="15">
        <v>31</v>
      </c>
      <c r="J3823" s="13" t="s">
        <v>328</v>
      </c>
      <c r="K3823" s="36">
        <f>D3823*VLOOKUP(L3823,Assumptions!$B$5:$C$11,2,FALSE)</f>
        <v>492.02218099999999</v>
      </c>
      <c r="L3823" s="39" t="s">
        <v>4889</v>
      </c>
      <c r="M3823" s="46">
        <f>DATE(YEAR(F3823),MONTH(F3823),1)</f>
        <v>44743</v>
      </c>
      <c r="N3823" s="47" t="str">
        <f>IF(B3823="",N3822,B3823)</f>
        <v>Xander Asset Management Inc</v>
      </c>
    </row>
    <row r="3824" spans="1:14" ht="15.75" x14ac:dyDescent="0.5">
      <c r="A3824" s="7"/>
      <c r="B3824" s="26"/>
      <c r="C3824" s="26"/>
      <c r="D3824" s="12">
        <v>14708.3</v>
      </c>
      <c r="E3824" s="13" t="s">
        <v>3249</v>
      </c>
      <c r="F3824" s="27">
        <v>44746</v>
      </c>
      <c r="G3824" s="27">
        <v>44529</v>
      </c>
      <c r="H3824" s="14">
        <v>18717.599999999999</v>
      </c>
      <c r="I3824" s="15">
        <v>31</v>
      </c>
      <c r="J3824" s="13" t="s">
        <v>333</v>
      </c>
      <c r="K3824" s="36">
        <f>D3824*VLOOKUP(L3824,Assumptions!$B$5:$C$11,2,FALSE)</f>
        <v>504.49468999999993</v>
      </c>
      <c r="L3824" s="39" t="s">
        <v>4889</v>
      </c>
      <c r="M3824" s="46">
        <f>DATE(YEAR(F3824),MONTH(F3824),1)</f>
        <v>44743</v>
      </c>
      <c r="N3824" s="47" t="str">
        <f>IF(B3824="",N3823,B3824)</f>
        <v>Xander Asset Management Inc</v>
      </c>
    </row>
    <row r="3825" spans="1:14" ht="15.75" x14ac:dyDescent="0.5">
      <c r="A3825" s="7"/>
      <c r="B3825" s="26"/>
      <c r="C3825" s="26"/>
      <c r="D3825" s="12">
        <v>12543.49</v>
      </c>
      <c r="E3825" s="13" t="s">
        <v>3250</v>
      </c>
      <c r="F3825" s="27">
        <v>44746</v>
      </c>
      <c r="G3825" s="27">
        <v>44529</v>
      </c>
      <c r="H3825" s="14">
        <v>22506.81</v>
      </c>
      <c r="I3825" s="15">
        <v>31</v>
      </c>
      <c r="J3825" s="13" t="s">
        <v>336</v>
      </c>
      <c r="K3825" s="36">
        <f>D3825*VLOOKUP(L3825,Assumptions!$B$5:$C$11,2,FALSE)</f>
        <v>430.24170699999996</v>
      </c>
      <c r="L3825" s="39" t="s">
        <v>4889</v>
      </c>
      <c r="M3825" s="46">
        <f>DATE(YEAR(F3825),MONTH(F3825),1)</f>
        <v>44743</v>
      </c>
      <c r="N3825" s="47" t="str">
        <f>IF(B3825="",N3824,B3825)</f>
        <v>Xander Asset Management Inc</v>
      </c>
    </row>
    <row r="3826" spans="1:14" ht="15.75" x14ac:dyDescent="0.5">
      <c r="A3826" s="7"/>
      <c r="B3826" s="25" t="s">
        <v>201</v>
      </c>
      <c r="C3826" s="25"/>
      <c r="D3826" s="12">
        <v>2916.23</v>
      </c>
      <c r="E3826" s="13" t="s">
        <v>3251</v>
      </c>
      <c r="F3826" s="27">
        <v>44445</v>
      </c>
      <c r="G3826" s="27">
        <v>44421</v>
      </c>
      <c r="H3826" s="14">
        <v>70788.3</v>
      </c>
      <c r="I3826" s="15">
        <v>1</v>
      </c>
      <c r="J3826" s="13" t="s">
        <v>340</v>
      </c>
      <c r="K3826" s="36">
        <f>D3826*VLOOKUP(L3826,Assumptions!$B$5:$C$11,2,FALSE)</f>
        <v>100.02668899999999</v>
      </c>
      <c r="L3826" s="39" t="s">
        <v>4889</v>
      </c>
      <c r="M3826" s="46">
        <f>DATE(YEAR(F3826),MONTH(F3826),1)</f>
        <v>44440</v>
      </c>
      <c r="N3826" s="47" t="str">
        <f>IF(B3826="",N3825,B3826)</f>
        <v>Pembroke Strategies LLP</v>
      </c>
    </row>
    <row r="3827" spans="1:14" ht="15.75" x14ac:dyDescent="0.5">
      <c r="A3827" s="7"/>
      <c r="B3827" s="26"/>
      <c r="C3827" s="26"/>
      <c r="D3827" s="12">
        <v>112000.49</v>
      </c>
      <c r="E3827" s="13" t="s">
        <v>3252</v>
      </c>
      <c r="F3827" s="27">
        <v>44663</v>
      </c>
      <c r="G3827" s="27">
        <v>44593</v>
      </c>
      <c r="H3827" s="14">
        <v>78994.94</v>
      </c>
      <c r="I3827" s="15">
        <v>19</v>
      </c>
      <c r="J3827" s="13" t="s">
        <v>300</v>
      </c>
      <c r="K3827" s="36">
        <f>D3827*VLOOKUP(L3827,Assumptions!$B$5:$C$11,2,FALSE)</f>
        <v>3841.6168069999999</v>
      </c>
      <c r="L3827" s="39" t="s">
        <v>4889</v>
      </c>
      <c r="M3827" s="46">
        <f>DATE(YEAR(F3827),MONTH(F3827),1)</f>
        <v>44652</v>
      </c>
      <c r="N3827" s="47" t="str">
        <f>IF(B3827="",N3826,B3827)</f>
        <v>Pembroke Strategies LLP</v>
      </c>
    </row>
    <row r="3828" spans="1:14" ht="15.75" x14ac:dyDescent="0.5">
      <c r="A3828" s="7"/>
      <c r="B3828" s="26"/>
      <c r="C3828" s="26"/>
      <c r="D3828" s="12">
        <v>120653.62</v>
      </c>
      <c r="E3828" s="13" t="s">
        <v>3253</v>
      </c>
      <c r="F3828" s="27">
        <v>44663</v>
      </c>
      <c r="G3828" s="27">
        <v>44593</v>
      </c>
      <c r="H3828" s="14">
        <v>61471.18</v>
      </c>
      <c r="I3828" s="15">
        <v>13</v>
      </c>
      <c r="J3828" s="13" t="s">
        <v>321</v>
      </c>
      <c r="K3828" s="36">
        <f>D3828*VLOOKUP(L3828,Assumptions!$B$5:$C$11,2,FALSE)</f>
        <v>4138.4191659999997</v>
      </c>
      <c r="L3828" s="39" t="s">
        <v>4889</v>
      </c>
      <c r="M3828" s="46">
        <f>DATE(YEAR(F3828),MONTH(F3828),1)</f>
        <v>44652</v>
      </c>
      <c r="N3828" s="47" t="str">
        <f>IF(B3828="",N3827,B3828)</f>
        <v>Pembroke Strategies LLP</v>
      </c>
    </row>
    <row r="3829" spans="1:14" ht="15.75" x14ac:dyDescent="0.5">
      <c r="A3829" s="7"/>
      <c r="B3829" s="26"/>
      <c r="C3829" s="26"/>
      <c r="D3829" s="12">
        <v>101620.31</v>
      </c>
      <c r="E3829" s="13" t="s">
        <v>3254</v>
      </c>
      <c r="F3829" s="27">
        <v>44663</v>
      </c>
      <c r="G3829" s="27">
        <v>44593</v>
      </c>
      <c r="H3829" s="14">
        <v>80871.67</v>
      </c>
      <c r="I3829" s="15">
        <v>13</v>
      </c>
      <c r="J3829" s="13" t="s">
        <v>305</v>
      </c>
      <c r="K3829" s="36">
        <f>D3829*VLOOKUP(L3829,Assumptions!$B$5:$C$11,2,FALSE)</f>
        <v>3485.5766329999997</v>
      </c>
      <c r="L3829" s="39" t="s">
        <v>4889</v>
      </c>
      <c r="M3829" s="46">
        <f>DATE(YEAR(F3829),MONTH(F3829),1)</f>
        <v>44652</v>
      </c>
      <c r="N3829" s="47" t="str">
        <f>IF(B3829="",N3828,B3829)</f>
        <v>Pembroke Strategies LLP</v>
      </c>
    </row>
    <row r="3830" spans="1:14" ht="15.75" x14ac:dyDescent="0.5">
      <c r="A3830" s="7"/>
      <c r="B3830" s="26"/>
      <c r="C3830" s="26"/>
      <c r="D3830" s="12">
        <v>108622.36</v>
      </c>
      <c r="E3830" s="13" t="s">
        <v>3255</v>
      </c>
      <c r="F3830" s="27">
        <v>44663</v>
      </c>
      <c r="G3830" s="27">
        <v>44593</v>
      </c>
      <c r="H3830" s="14">
        <v>69561.039999999994</v>
      </c>
      <c r="I3830" s="15">
        <v>13</v>
      </c>
      <c r="J3830" s="13" t="s">
        <v>319</v>
      </c>
      <c r="K3830" s="36">
        <f>D3830*VLOOKUP(L3830,Assumptions!$B$5:$C$11,2,FALSE)</f>
        <v>3725.7469479999995</v>
      </c>
      <c r="L3830" s="39" t="s">
        <v>4889</v>
      </c>
      <c r="M3830" s="46">
        <f>DATE(YEAR(F3830),MONTH(F3830),1)</f>
        <v>44652</v>
      </c>
      <c r="N3830" s="47" t="str">
        <f>IF(B3830="",N3829,B3830)</f>
        <v>Pembroke Strategies LLP</v>
      </c>
    </row>
    <row r="3831" spans="1:14" ht="15.75" x14ac:dyDescent="0.5">
      <c r="A3831" s="7"/>
      <c r="B3831" s="26"/>
      <c r="C3831" s="26"/>
      <c r="D3831" s="12">
        <v>127956.22</v>
      </c>
      <c r="E3831" s="13" t="s">
        <v>3256</v>
      </c>
      <c r="F3831" s="27">
        <v>44663</v>
      </c>
      <c r="G3831" s="27">
        <v>44593</v>
      </c>
      <c r="H3831" s="14">
        <v>73595.3</v>
      </c>
      <c r="I3831" s="15">
        <v>13</v>
      </c>
      <c r="J3831" s="13" t="s">
        <v>320</v>
      </c>
      <c r="K3831" s="36">
        <f>D3831*VLOOKUP(L3831,Assumptions!$B$5:$C$11,2,FALSE)</f>
        <v>4388.8983459999999</v>
      </c>
      <c r="L3831" s="39" t="s">
        <v>4889</v>
      </c>
      <c r="M3831" s="46">
        <f>DATE(YEAR(F3831),MONTH(F3831),1)</f>
        <v>44652</v>
      </c>
      <c r="N3831" s="47" t="str">
        <f>IF(B3831="",N3830,B3831)</f>
        <v>Pembroke Strategies LLP</v>
      </c>
    </row>
    <row r="3832" spans="1:14" ht="15.75" x14ac:dyDescent="0.5">
      <c r="A3832" s="7"/>
      <c r="B3832" s="26"/>
      <c r="C3832" s="26"/>
      <c r="D3832" s="12">
        <v>84444.51</v>
      </c>
      <c r="E3832" s="13" t="s">
        <v>3257</v>
      </c>
      <c r="F3832" s="27">
        <v>44663</v>
      </c>
      <c r="G3832" s="27">
        <v>44593</v>
      </c>
      <c r="H3832" s="14">
        <v>63259.74</v>
      </c>
      <c r="I3832" s="15">
        <v>13</v>
      </c>
      <c r="J3832" s="13" t="s">
        <v>331</v>
      </c>
      <c r="K3832" s="36">
        <f>D3832*VLOOKUP(L3832,Assumptions!$B$5:$C$11,2,FALSE)</f>
        <v>2896.4466929999994</v>
      </c>
      <c r="L3832" s="39" t="s">
        <v>4889</v>
      </c>
      <c r="M3832" s="46">
        <f>DATE(YEAR(F3832),MONTH(F3832),1)</f>
        <v>44652</v>
      </c>
      <c r="N3832" s="47" t="str">
        <f>IF(B3832="",N3831,B3832)</f>
        <v>Pembroke Strategies LLP</v>
      </c>
    </row>
    <row r="3833" spans="1:14" ht="15.75" x14ac:dyDescent="0.5">
      <c r="A3833" s="7"/>
      <c r="B3833" s="26"/>
      <c r="C3833" s="26"/>
      <c r="D3833" s="12">
        <v>3271.01</v>
      </c>
      <c r="E3833" s="13" t="s">
        <v>3258</v>
      </c>
      <c r="F3833" s="27">
        <v>44762</v>
      </c>
      <c r="G3833" s="27">
        <v>44670</v>
      </c>
      <c r="H3833" s="14">
        <v>95278.8</v>
      </c>
      <c r="I3833" s="15">
        <v>1</v>
      </c>
      <c r="J3833" s="13" t="s">
        <v>340</v>
      </c>
      <c r="K3833" s="36">
        <f>D3833*VLOOKUP(L3833,Assumptions!$B$5:$C$11,2,FALSE)</f>
        <v>112.195643</v>
      </c>
      <c r="L3833" s="39" t="s">
        <v>4889</v>
      </c>
      <c r="M3833" s="46">
        <f>DATE(YEAR(F3833),MONTH(F3833),1)</f>
        <v>44743</v>
      </c>
      <c r="N3833" s="47" t="str">
        <f>IF(B3833="",N3832,B3833)</f>
        <v>Pembroke Strategies LLP</v>
      </c>
    </row>
    <row r="3834" spans="1:14" ht="15.75" x14ac:dyDescent="0.5">
      <c r="A3834" s="7"/>
      <c r="B3834" s="26"/>
      <c r="C3834" s="26"/>
      <c r="D3834" s="12">
        <v>2239.21</v>
      </c>
      <c r="E3834" s="13" t="s">
        <v>3259</v>
      </c>
      <c r="F3834" s="27">
        <v>45130</v>
      </c>
      <c r="G3834" s="27">
        <v>45057</v>
      </c>
      <c r="H3834" s="14">
        <v>95188.71</v>
      </c>
      <c r="I3834" s="15">
        <v>1</v>
      </c>
      <c r="J3834" s="13" t="s">
        <v>340</v>
      </c>
      <c r="K3834" s="36">
        <f>D3834*VLOOKUP(L3834,Assumptions!$B$5:$C$11,2,FALSE)</f>
        <v>76.804902999999996</v>
      </c>
      <c r="L3834" s="39" t="s">
        <v>4889</v>
      </c>
      <c r="M3834" s="46">
        <f>DATE(YEAR(F3834),MONTH(F3834),1)</f>
        <v>45108</v>
      </c>
      <c r="N3834" s="47" t="str">
        <f>IF(B3834="",N3833,B3834)</f>
        <v>Pembroke Strategies LLP</v>
      </c>
    </row>
    <row r="3835" spans="1:14" ht="15.75" x14ac:dyDescent="0.5">
      <c r="A3835" s="7"/>
      <c r="B3835" s="25" t="s">
        <v>202</v>
      </c>
      <c r="C3835" s="25"/>
      <c r="D3835" s="14">
        <v>2401.61</v>
      </c>
      <c r="E3835" s="13" t="s">
        <v>3260</v>
      </c>
      <c r="F3835" s="27">
        <v>44258</v>
      </c>
      <c r="G3835" s="27">
        <v>44104</v>
      </c>
      <c r="H3835" s="14">
        <v>763097.23</v>
      </c>
      <c r="I3835" s="15">
        <v>1</v>
      </c>
      <c r="J3835" s="13" t="s">
        <v>300</v>
      </c>
      <c r="K3835" s="36">
        <f>D3835*VLOOKUP(L3835,Assumptions!$B$5:$C$11,2,FALSE)</f>
        <v>2401.61</v>
      </c>
      <c r="L3835" s="39" t="s">
        <v>4883</v>
      </c>
      <c r="M3835" s="46">
        <f>DATE(YEAR(F3835),MONTH(F3835),1)</f>
        <v>44256</v>
      </c>
      <c r="N3835" s="47" t="str">
        <f>IF(B3835="",N3834,B3835)</f>
        <v>Upton Partners AG</v>
      </c>
    </row>
    <row r="3836" spans="1:14" ht="15.75" x14ac:dyDescent="0.5">
      <c r="A3836" s="7"/>
      <c r="B3836" s="26"/>
      <c r="C3836" s="26"/>
      <c r="D3836" s="14">
        <v>11096.55</v>
      </c>
      <c r="E3836" s="13" t="s">
        <v>3261</v>
      </c>
      <c r="F3836" s="27">
        <v>44221</v>
      </c>
      <c r="G3836" s="27">
        <v>44116</v>
      </c>
      <c r="H3836" s="14">
        <v>1242315.07</v>
      </c>
      <c r="I3836" s="15">
        <v>3</v>
      </c>
      <c r="J3836" s="13" t="s">
        <v>300</v>
      </c>
      <c r="K3836" s="36">
        <f>D3836*VLOOKUP(L3836,Assumptions!$B$5:$C$11,2,FALSE)</f>
        <v>11096.55</v>
      </c>
      <c r="L3836" s="39" t="s">
        <v>4883</v>
      </c>
      <c r="M3836" s="46">
        <f>DATE(YEAR(F3836),MONTH(F3836),1)</f>
        <v>44197</v>
      </c>
      <c r="N3836" s="47" t="str">
        <f>IF(B3836="",N3835,B3836)</f>
        <v>Upton Partners AG</v>
      </c>
    </row>
    <row r="3837" spans="1:14" ht="15.75" x14ac:dyDescent="0.5">
      <c r="A3837" s="7"/>
      <c r="B3837" s="26"/>
      <c r="C3837" s="26"/>
      <c r="D3837" s="14">
        <v>7640.83</v>
      </c>
      <c r="E3837" s="13" t="s">
        <v>3262</v>
      </c>
      <c r="F3837" s="27">
        <v>44221</v>
      </c>
      <c r="G3837" s="27">
        <v>44116</v>
      </c>
      <c r="H3837" s="14">
        <v>1235892.8600000001</v>
      </c>
      <c r="I3837" s="15">
        <v>15</v>
      </c>
      <c r="J3837" s="13" t="s">
        <v>305</v>
      </c>
      <c r="K3837" s="36">
        <f>D3837*VLOOKUP(L3837,Assumptions!$B$5:$C$11,2,FALSE)</f>
        <v>7640.83</v>
      </c>
      <c r="L3837" s="39" t="s">
        <v>4883</v>
      </c>
      <c r="M3837" s="46">
        <f>DATE(YEAR(F3837),MONTH(F3837),1)</f>
        <v>44197</v>
      </c>
      <c r="N3837" s="47" t="str">
        <f>IF(B3837="",N3836,B3837)</f>
        <v>Upton Partners AG</v>
      </c>
    </row>
    <row r="3838" spans="1:14" ht="15.75" x14ac:dyDescent="0.5">
      <c r="A3838" s="7"/>
      <c r="B3838" s="26"/>
      <c r="C3838" s="26"/>
      <c r="D3838" s="14">
        <v>9039.25</v>
      </c>
      <c r="E3838" s="13" t="s">
        <v>3263</v>
      </c>
      <c r="F3838" s="27">
        <v>44221</v>
      </c>
      <c r="G3838" s="27">
        <v>44116</v>
      </c>
      <c r="H3838" s="14">
        <v>1108269.74</v>
      </c>
      <c r="I3838" s="15">
        <v>15</v>
      </c>
      <c r="J3838" s="13" t="s">
        <v>354</v>
      </c>
      <c r="K3838" s="36">
        <f>D3838*VLOOKUP(L3838,Assumptions!$B$5:$C$11,2,FALSE)</f>
        <v>9039.25</v>
      </c>
      <c r="L3838" s="39" t="s">
        <v>4883</v>
      </c>
      <c r="M3838" s="46">
        <f>DATE(YEAR(F3838),MONTH(F3838),1)</f>
        <v>44197</v>
      </c>
      <c r="N3838" s="47" t="str">
        <f>IF(B3838="",N3837,B3838)</f>
        <v>Upton Partners AG</v>
      </c>
    </row>
    <row r="3839" spans="1:14" ht="15.75" x14ac:dyDescent="0.5">
      <c r="A3839" s="7"/>
      <c r="B3839" s="26"/>
      <c r="C3839" s="26"/>
      <c r="D3839" s="14">
        <v>7840.78</v>
      </c>
      <c r="E3839" s="13" t="s">
        <v>3264</v>
      </c>
      <c r="F3839" s="27">
        <v>44221</v>
      </c>
      <c r="G3839" s="27">
        <v>44116</v>
      </c>
      <c r="H3839" s="14">
        <v>1109617.5900000001</v>
      </c>
      <c r="I3839" s="15">
        <v>15</v>
      </c>
      <c r="J3839" s="13" t="s">
        <v>321</v>
      </c>
      <c r="K3839" s="36">
        <f>D3839*VLOOKUP(L3839,Assumptions!$B$5:$C$11,2,FALSE)</f>
        <v>7840.78</v>
      </c>
      <c r="L3839" s="39" t="s">
        <v>4883</v>
      </c>
      <c r="M3839" s="46">
        <f>DATE(YEAR(F3839),MONTH(F3839),1)</f>
        <v>44197</v>
      </c>
      <c r="N3839" s="47" t="str">
        <f>IF(B3839="",N3838,B3839)</f>
        <v>Upton Partners AG</v>
      </c>
    </row>
    <row r="3840" spans="1:14" ht="15.75" x14ac:dyDescent="0.5">
      <c r="A3840" s="7"/>
      <c r="B3840" s="26"/>
      <c r="C3840" s="26"/>
      <c r="D3840" s="14">
        <v>94418.98</v>
      </c>
      <c r="E3840" s="13" t="s">
        <v>3265</v>
      </c>
      <c r="F3840" s="27">
        <v>44385</v>
      </c>
      <c r="G3840" s="27">
        <v>44116</v>
      </c>
      <c r="H3840" s="14">
        <v>1095224.18</v>
      </c>
      <c r="I3840" s="15">
        <v>20</v>
      </c>
      <c r="J3840" s="13" t="s">
        <v>300</v>
      </c>
      <c r="K3840" s="36">
        <f>D3840*VLOOKUP(L3840,Assumptions!$B$5:$C$11,2,FALSE)</f>
        <v>94418.98</v>
      </c>
      <c r="L3840" s="39" t="s">
        <v>4883</v>
      </c>
      <c r="M3840" s="46">
        <f>DATE(YEAR(F3840),MONTH(F3840),1)</f>
        <v>44378</v>
      </c>
      <c r="N3840" s="47" t="str">
        <f>IF(B3840="",N3839,B3840)</f>
        <v>Upton Partners AG</v>
      </c>
    </row>
    <row r="3841" spans="1:14" ht="15.75" x14ac:dyDescent="0.5">
      <c r="A3841" s="7"/>
      <c r="B3841" s="26"/>
      <c r="C3841" s="26"/>
      <c r="D3841" s="14">
        <v>117576.96000000001</v>
      </c>
      <c r="E3841" s="13" t="s">
        <v>3266</v>
      </c>
      <c r="F3841" s="27">
        <v>44385</v>
      </c>
      <c r="G3841" s="27">
        <v>44116</v>
      </c>
      <c r="H3841" s="14">
        <v>957861.23</v>
      </c>
      <c r="I3841" s="15">
        <v>34</v>
      </c>
      <c r="J3841" s="13" t="s">
        <v>330</v>
      </c>
      <c r="K3841" s="36">
        <f>D3841*VLOOKUP(L3841,Assumptions!$B$5:$C$11,2,FALSE)</f>
        <v>117576.96000000001</v>
      </c>
      <c r="L3841" s="39" t="s">
        <v>4883</v>
      </c>
      <c r="M3841" s="46">
        <f>DATE(YEAR(F3841),MONTH(F3841),1)</f>
        <v>44378</v>
      </c>
      <c r="N3841" s="47" t="str">
        <f>IF(B3841="",N3840,B3841)</f>
        <v>Upton Partners AG</v>
      </c>
    </row>
    <row r="3842" spans="1:14" ht="15.75" x14ac:dyDescent="0.5">
      <c r="A3842" s="7"/>
      <c r="B3842" s="26"/>
      <c r="C3842" s="26"/>
      <c r="D3842" s="14">
        <v>105858.74</v>
      </c>
      <c r="E3842" s="13" t="s">
        <v>3267</v>
      </c>
      <c r="F3842" s="27">
        <v>44385</v>
      </c>
      <c r="G3842" s="27">
        <v>44116</v>
      </c>
      <c r="H3842" s="14">
        <v>878185.91</v>
      </c>
      <c r="I3842" s="15">
        <v>98</v>
      </c>
      <c r="J3842" s="13" t="s">
        <v>321</v>
      </c>
      <c r="K3842" s="36">
        <f>D3842*VLOOKUP(L3842,Assumptions!$B$5:$C$11,2,FALSE)</f>
        <v>105858.74</v>
      </c>
      <c r="L3842" s="39" t="s">
        <v>4883</v>
      </c>
      <c r="M3842" s="46">
        <f>DATE(YEAR(F3842),MONTH(F3842),1)</f>
        <v>44378</v>
      </c>
      <c r="N3842" s="47" t="str">
        <f>IF(B3842="",N3841,B3842)</f>
        <v>Upton Partners AG</v>
      </c>
    </row>
    <row r="3843" spans="1:14" ht="15.75" x14ac:dyDescent="0.5">
      <c r="A3843" s="7"/>
      <c r="B3843" s="26"/>
      <c r="C3843" s="26"/>
      <c r="D3843" s="14">
        <v>93337.55</v>
      </c>
      <c r="E3843" s="13" t="s">
        <v>3268</v>
      </c>
      <c r="F3843" s="27">
        <v>44385</v>
      </c>
      <c r="G3843" s="27">
        <v>44116</v>
      </c>
      <c r="H3843" s="14">
        <v>1104439.48</v>
      </c>
      <c r="I3843" s="15">
        <v>98</v>
      </c>
      <c r="J3843" s="13" t="s">
        <v>319</v>
      </c>
      <c r="K3843" s="36">
        <f>D3843*VLOOKUP(L3843,Assumptions!$B$5:$C$11,2,FALSE)</f>
        <v>93337.55</v>
      </c>
      <c r="L3843" s="39" t="s">
        <v>4883</v>
      </c>
      <c r="M3843" s="46">
        <f>DATE(YEAR(F3843),MONTH(F3843),1)</f>
        <v>44378</v>
      </c>
      <c r="N3843" s="47" t="str">
        <f>IF(B3843="",N3842,B3843)</f>
        <v>Upton Partners AG</v>
      </c>
    </row>
    <row r="3844" spans="1:14" ht="15.75" x14ac:dyDescent="0.5">
      <c r="A3844" s="7"/>
      <c r="B3844" s="26"/>
      <c r="C3844" s="26"/>
      <c r="D3844" s="14">
        <v>89274.7</v>
      </c>
      <c r="E3844" s="13" t="s">
        <v>3269</v>
      </c>
      <c r="F3844" s="27">
        <v>44385</v>
      </c>
      <c r="G3844" s="27">
        <v>44116</v>
      </c>
      <c r="H3844" s="14">
        <v>1147249.3600000001</v>
      </c>
      <c r="I3844" s="15">
        <v>98</v>
      </c>
      <c r="J3844" s="13" t="s">
        <v>320</v>
      </c>
      <c r="K3844" s="36">
        <f>D3844*VLOOKUP(L3844,Assumptions!$B$5:$C$11,2,FALSE)</f>
        <v>89274.7</v>
      </c>
      <c r="L3844" s="39" t="s">
        <v>4883</v>
      </c>
      <c r="M3844" s="46">
        <f>DATE(YEAR(F3844),MONTH(F3844),1)</f>
        <v>44378</v>
      </c>
      <c r="N3844" s="47" t="str">
        <f>IF(B3844="",N3843,B3844)</f>
        <v>Upton Partners AG</v>
      </c>
    </row>
    <row r="3845" spans="1:14" ht="15.75" x14ac:dyDescent="0.5">
      <c r="A3845" s="7"/>
      <c r="B3845" s="26"/>
      <c r="C3845" s="26"/>
      <c r="D3845" s="14">
        <v>123713.16</v>
      </c>
      <c r="E3845" s="13" t="s">
        <v>3270</v>
      </c>
      <c r="F3845" s="27">
        <v>44385</v>
      </c>
      <c r="G3845" s="27">
        <v>44116</v>
      </c>
      <c r="H3845" s="14">
        <v>1123231.76</v>
      </c>
      <c r="I3845" s="15">
        <v>98</v>
      </c>
      <c r="J3845" s="13" t="s">
        <v>331</v>
      </c>
      <c r="K3845" s="36">
        <f>D3845*VLOOKUP(L3845,Assumptions!$B$5:$C$11,2,FALSE)</f>
        <v>123713.16</v>
      </c>
      <c r="L3845" s="39" t="s">
        <v>4883</v>
      </c>
      <c r="M3845" s="46">
        <f>DATE(YEAR(F3845),MONTH(F3845),1)</f>
        <v>44378</v>
      </c>
      <c r="N3845" s="47" t="str">
        <f>IF(B3845="",N3844,B3845)</f>
        <v>Upton Partners AG</v>
      </c>
    </row>
    <row r="3846" spans="1:14" ht="15.75" x14ac:dyDescent="0.5">
      <c r="A3846" s="7"/>
      <c r="B3846" s="26"/>
      <c r="C3846" s="26"/>
      <c r="D3846" s="14">
        <v>99841.79</v>
      </c>
      <c r="E3846" s="13" t="s">
        <v>3271</v>
      </c>
      <c r="F3846" s="27">
        <v>44385</v>
      </c>
      <c r="G3846" s="27">
        <v>44116</v>
      </c>
      <c r="H3846" s="14">
        <v>897591.14</v>
      </c>
      <c r="I3846" s="15">
        <v>98</v>
      </c>
      <c r="J3846" s="13" t="s">
        <v>305</v>
      </c>
      <c r="K3846" s="36">
        <f>D3846*VLOOKUP(L3846,Assumptions!$B$5:$C$11,2,FALSE)</f>
        <v>99841.79</v>
      </c>
      <c r="L3846" s="39" t="s">
        <v>4883</v>
      </c>
      <c r="M3846" s="46">
        <f>DATE(YEAR(F3846),MONTH(F3846),1)</f>
        <v>44378</v>
      </c>
      <c r="N3846" s="47" t="str">
        <f>IF(B3846="",N3845,B3846)</f>
        <v>Upton Partners AG</v>
      </c>
    </row>
    <row r="3847" spans="1:14" ht="15.75" x14ac:dyDescent="0.5">
      <c r="A3847" s="7"/>
      <c r="B3847" s="26"/>
      <c r="C3847" s="26"/>
      <c r="D3847" s="14">
        <v>91615.47</v>
      </c>
      <c r="E3847" s="13" t="s">
        <v>3272</v>
      </c>
      <c r="F3847" s="27">
        <v>44385</v>
      </c>
      <c r="G3847" s="27">
        <v>44116</v>
      </c>
      <c r="H3847" s="14">
        <v>1109404.9099999999</v>
      </c>
      <c r="I3847" s="15">
        <v>98</v>
      </c>
      <c r="J3847" s="13" t="s">
        <v>301</v>
      </c>
      <c r="K3847" s="36">
        <f>D3847*VLOOKUP(L3847,Assumptions!$B$5:$C$11,2,FALSE)</f>
        <v>91615.47</v>
      </c>
      <c r="L3847" s="39" t="s">
        <v>4883</v>
      </c>
      <c r="M3847" s="46">
        <f>DATE(YEAR(F3847),MONTH(F3847),1)</f>
        <v>44378</v>
      </c>
      <c r="N3847" s="47" t="str">
        <f>IF(B3847="",N3846,B3847)</f>
        <v>Upton Partners AG</v>
      </c>
    </row>
    <row r="3848" spans="1:14" ht="15.75" x14ac:dyDescent="0.5">
      <c r="A3848" s="7"/>
      <c r="B3848" s="26"/>
      <c r="C3848" s="26"/>
      <c r="D3848" s="14">
        <v>35498.379999999997</v>
      </c>
      <c r="E3848" s="13" t="s">
        <v>3265</v>
      </c>
      <c r="F3848" s="27">
        <v>44397</v>
      </c>
      <c r="G3848" s="27">
        <v>44116</v>
      </c>
      <c r="H3848" s="14">
        <v>895263.99</v>
      </c>
      <c r="I3848" s="15">
        <v>8</v>
      </c>
      <c r="J3848" s="13" t="s">
        <v>300</v>
      </c>
      <c r="K3848" s="36">
        <f>D3848*VLOOKUP(L3848,Assumptions!$B$5:$C$11,2,FALSE)</f>
        <v>35498.379999999997</v>
      </c>
      <c r="L3848" s="39" t="s">
        <v>4883</v>
      </c>
      <c r="M3848" s="46">
        <f>DATE(YEAR(F3848),MONTH(F3848),1)</f>
        <v>44378</v>
      </c>
      <c r="N3848" s="47" t="str">
        <f>IF(B3848="",N3847,B3848)</f>
        <v>Upton Partners AG</v>
      </c>
    </row>
    <row r="3849" spans="1:14" ht="15.75" x14ac:dyDescent="0.5">
      <c r="A3849" s="7"/>
      <c r="B3849" s="26"/>
      <c r="C3849" s="26"/>
      <c r="D3849" s="14">
        <v>25137.360000000001</v>
      </c>
      <c r="E3849" s="13" t="s">
        <v>3267</v>
      </c>
      <c r="F3849" s="27">
        <v>44397</v>
      </c>
      <c r="G3849" s="27">
        <v>44116</v>
      </c>
      <c r="H3849" s="14">
        <v>900442.31</v>
      </c>
      <c r="I3849" s="15">
        <v>25</v>
      </c>
      <c r="J3849" s="13" t="s">
        <v>321</v>
      </c>
      <c r="K3849" s="36">
        <f>D3849*VLOOKUP(L3849,Assumptions!$B$5:$C$11,2,FALSE)</f>
        <v>25137.360000000001</v>
      </c>
      <c r="L3849" s="39" t="s">
        <v>4883</v>
      </c>
      <c r="M3849" s="46">
        <f>DATE(YEAR(F3849),MONTH(F3849),1)</f>
        <v>44378</v>
      </c>
      <c r="N3849" s="47" t="str">
        <f>IF(B3849="",N3848,B3849)</f>
        <v>Upton Partners AG</v>
      </c>
    </row>
    <row r="3850" spans="1:14" ht="15.75" x14ac:dyDescent="0.5">
      <c r="A3850" s="7"/>
      <c r="B3850" s="26"/>
      <c r="C3850" s="26"/>
      <c r="D3850" s="14">
        <v>32234.240000000002</v>
      </c>
      <c r="E3850" s="13" t="s">
        <v>3272</v>
      </c>
      <c r="F3850" s="27">
        <v>44397</v>
      </c>
      <c r="G3850" s="27">
        <v>44116</v>
      </c>
      <c r="H3850" s="14">
        <v>1046440.34</v>
      </c>
      <c r="I3850" s="15">
        <v>25</v>
      </c>
      <c r="J3850" s="13" t="s">
        <v>301</v>
      </c>
      <c r="K3850" s="36">
        <f>D3850*VLOOKUP(L3850,Assumptions!$B$5:$C$11,2,FALSE)</f>
        <v>32234.240000000002</v>
      </c>
      <c r="L3850" s="39" t="s">
        <v>4883</v>
      </c>
      <c r="M3850" s="46">
        <f>DATE(YEAR(F3850),MONTH(F3850),1)</f>
        <v>44378</v>
      </c>
      <c r="N3850" s="47" t="str">
        <f>IF(B3850="",N3849,B3850)</f>
        <v>Upton Partners AG</v>
      </c>
    </row>
    <row r="3851" spans="1:14" ht="15.75" x14ac:dyDescent="0.5">
      <c r="A3851" s="7"/>
      <c r="B3851" s="26"/>
      <c r="C3851" s="26"/>
      <c r="D3851" s="14">
        <v>21079.16</v>
      </c>
      <c r="E3851" s="13" t="s">
        <v>3268</v>
      </c>
      <c r="F3851" s="27">
        <v>44397</v>
      </c>
      <c r="G3851" s="27">
        <v>44116</v>
      </c>
      <c r="H3851" s="14">
        <v>975118.22</v>
      </c>
      <c r="I3851" s="15">
        <v>25</v>
      </c>
      <c r="J3851" s="13" t="s">
        <v>319</v>
      </c>
      <c r="K3851" s="36">
        <f>D3851*VLOOKUP(L3851,Assumptions!$B$5:$C$11,2,FALSE)</f>
        <v>21079.16</v>
      </c>
      <c r="L3851" s="39" t="s">
        <v>4883</v>
      </c>
      <c r="M3851" s="46">
        <f>DATE(YEAR(F3851),MONTH(F3851),1)</f>
        <v>44378</v>
      </c>
      <c r="N3851" s="47" t="str">
        <f>IF(B3851="",N3850,B3851)</f>
        <v>Upton Partners AG</v>
      </c>
    </row>
    <row r="3852" spans="1:14" ht="15.75" x14ac:dyDescent="0.5">
      <c r="A3852" s="7"/>
      <c r="B3852" s="26"/>
      <c r="C3852" s="26"/>
      <c r="D3852" s="14">
        <v>33211.65</v>
      </c>
      <c r="E3852" s="13" t="s">
        <v>3269</v>
      </c>
      <c r="F3852" s="27">
        <v>44397</v>
      </c>
      <c r="G3852" s="27">
        <v>44116</v>
      </c>
      <c r="H3852" s="14">
        <v>960621.47</v>
      </c>
      <c r="I3852" s="15">
        <v>25</v>
      </c>
      <c r="J3852" s="13" t="s">
        <v>320</v>
      </c>
      <c r="K3852" s="36">
        <f>D3852*VLOOKUP(L3852,Assumptions!$B$5:$C$11,2,FALSE)</f>
        <v>33211.65</v>
      </c>
      <c r="L3852" s="39" t="s">
        <v>4883</v>
      </c>
      <c r="M3852" s="46">
        <f>DATE(YEAR(F3852),MONTH(F3852),1)</f>
        <v>44378</v>
      </c>
      <c r="N3852" s="47" t="str">
        <f>IF(B3852="",N3851,B3852)</f>
        <v>Upton Partners AG</v>
      </c>
    </row>
    <row r="3853" spans="1:14" ht="15.75" x14ac:dyDescent="0.5">
      <c r="A3853" s="7"/>
      <c r="B3853" s="26"/>
      <c r="C3853" s="26"/>
      <c r="D3853" s="14">
        <v>30933.35</v>
      </c>
      <c r="E3853" s="13" t="s">
        <v>3271</v>
      </c>
      <c r="F3853" s="27">
        <v>44397</v>
      </c>
      <c r="G3853" s="27">
        <v>44116</v>
      </c>
      <c r="H3853" s="14">
        <v>871155.84</v>
      </c>
      <c r="I3853" s="15">
        <v>25</v>
      </c>
      <c r="J3853" s="13" t="s">
        <v>305</v>
      </c>
      <c r="K3853" s="36">
        <f>D3853*VLOOKUP(L3853,Assumptions!$B$5:$C$11,2,FALSE)</f>
        <v>30933.35</v>
      </c>
      <c r="L3853" s="39" t="s">
        <v>4883</v>
      </c>
      <c r="M3853" s="46">
        <f>DATE(YEAR(F3853),MONTH(F3853),1)</f>
        <v>44378</v>
      </c>
      <c r="N3853" s="47" t="str">
        <f>IF(B3853="",N3852,B3853)</f>
        <v>Upton Partners AG</v>
      </c>
    </row>
    <row r="3854" spans="1:14" ht="15.75" x14ac:dyDescent="0.5">
      <c r="A3854" s="7"/>
      <c r="B3854" s="26"/>
      <c r="C3854" s="26"/>
      <c r="D3854" s="14">
        <v>10780.74</v>
      </c>
      <c r="E3854" s="13" t="s">
        <v>3273</v>
      </c>
      <c r="F3854" s="27">
        <v>44431</v>
      </c>
      <c r="G3854" s="27">
        <v>44116</v>
      </c>
      <c r="H3854" s="14">
        <v>1249511.3799999999</v>
      </c>
      <c r="I3854" s="15">
        <v>3</v>
      </c>
      <c r="J3854" s="13" t="s">
        <v>300</v>
      </c>
      <c r="K3854" s="36">
        <f>D3854*VLOOKUP(L3854,Assumptions!$B$5:$C$11,2,FALSE)</f>
        <v>10780.74</v>
      </c>
      <c r="L3854" s="39" t="s">
        <v>4883</v>
      </c>
      <c r="M3854" s="46">
        <f>DATE(YEAR(F3854),MONTH(F3854),1)</f>
        <v>44409</v>
      </c>
      <c r="N3854" s="47" t="str">
        <f>IF(B3854="",N3853,B3854)</f>
        <v>Upton Partners AG</v>
      </c>
    </row>
    <row r="3855" spans="1:14" ht="15.75" x14ac:dyDescent="0.5">
      <c r="A3855" s="7"/>
      <c r="B3855" s="26"/>
      <c r="C3855" s="26"/>
      <c r="D3855" s="14">
        <v>9471.06</v>
      </c>
      <c r="E3855" s="13" t="s">
        <v>3274</v>
      </c>
      <c r="F3855" s="27">
        <v>44431</v>
      </c>
      <c r="G3855" s="27">
        <v>44116</v>
      </c>
      <c r="H3855" s="14">
        <v>752002.5</v>
      </c>
      <c r="I3855" s="15">
        <v>14</v>
      </c>
      <c r="J3855" s="13" t="s">
        <v>328</v>
      </c>
      <c r="K3855" s="36">
        <f>D3855*VLOOKUP(L3855,Assumptions!$B$5:$C$11,2,FALSE)</f>
        <v>9471.06</v>
      </c>
      <c r="L3855" s="39" t="s">
        <v>4883</v>
      </c>
      <c r="M3855" s="46">
        <f>DATE(YEAR(F3855),MONTH(F3855),1)</f>
        <v>44409</v>
      </c>
      <c r="N3855" s="47" t="str">
        <f>IF(B3855="",N3854,B3855)</f>
        <v>Upton Partners AG</v>
      </c>
    </row>
    <row r="3856" spans="1:14" ht="15.75" x14ac:dyDescent="0.5">
      <c r="A3856" s="7"/>
      <c r="B3856" s="26"/>
      <c r="C3856" s="26"/>
      <c r="D3856" s="14">
        <v>8810.5400000000009</v>
      </c>
      <c r="E3856" s="13" t="s">
        <v>3275</v>
      </c>
      <c r="F3856" s="27">
        <v>44431</v>
      </c>
      <c r="G3856" s="27">
        <v>44116</v>
      </c>
      <c r="H3856" s="14">
        <v>1284737.92</v>
      </c>
      <c r="I3856" s="15">
        <v>14</v>
      </c>
      <c r="J3856" s="13" t="s">
        <v>333</v>
      </c>
      <c r="K3856" s="36">
        <f>D3856*VLOOKUP(L3856,Assumptions!$B$5:$C$11,2,FALSE)</f>
        <v>8810.5400000000009</v>
      </c>
      <c r="L3856" s="39" t="s">
        <v>4883</v>
      </c>
      <c r="M3856" s="46">
        <f>DATE(YEAR(F3856),MONTH(F3856),1)</f>
        <v>44409</v>
      </c>
      <c r="N3856" s="47" t="str">
        <f>IF(B3856="",N3855,B3856)</f>
        <v>Upton Partners AG</v>
      </c>
    </row>
    <row r="3857" spans="1:14" ht="15.75" x14ac:dyDescent="0.5">
      <c r="A3857" s="7"/>
      <c r="B3857" s="26"/>
      <c r="C3857" s="26"/>
      <c r="D3857" s="14">
        <v>9755.23</v>
      </c>
      <c r="E3857" s="13" t="s">
        <v>3276</v>
      </c>
      <c r="F3857" s="27">
        <v>44431</v>
      </c>
      <c r="G3857" s="27">
        <v>44116</v>
      </c>
      <c r="H3857" s="14">
        <v>1123580.97</v>
      </c>
      <c r="I3857" s="15">
        <v>14</v>
      </c>
      <c r="J3857" s="13" t="s">
        <v>334</v>
      </c>
      <c r="K3857" s="36">
        <f>D3857*VLOOKUP(L3857,Assumptions!$B$5:$C$11,2,FALSE)</f>
        <v>9755.23</v>
      </c>
      <c r="L3857" s="39" t="s">
        <v>4883</v>
      </c>
      <c r="M3857" s="46">
        <f>DATE(YEAR(F3857),MONTH(F3857),1)</f>
        <v>44409</v>
      </c>
      <c r="N3857" s="47" t="str">
        <f>IF(B3857="",N3856,B3857)</f>
        <v>Upton Partners AG</v>
      </c>
    </row>
    <row r="3858" spans="1:14" ht="15.75" x14ac:dyDescent="0.5">
      <c r="A3858" s="7"/>
      <c r="B3858" s="26"/>
      <c r="C3858" s="26"/>
      <c r="D3858" s="14">
        <v>9484.64</v>
      </c>
      <c r="E3858" s="13" t="s">
        <v>3277</v>
      </c>
      <c r="F3858" s="27">
        <v>44431</v>
      </c>
      <c r="G3858" s="27">
        <v>44116</v>
      </c>
      <c r="H3858" s="14">
        <v>986984.46</v>
      </c>
      <c r="I3858" s="15">
        <v>14</v>
      </c>
      <c r="J3858" s="13" t="s">
        <v>322</v>
      </c>
      <c r="K3858" s="36">
        <f>D3858*VLOOKUP(L3858,Assumptions!$B$5:$C$11,2,FALSE)</f>
        <v>9484.64</v>
      </c>
      <c r="L3858" s="39" t="s">
        <v>4883</v>
      </c>
      <c r="M3858" s="46">
        <f>DATE(YEAR(F3858),MONTH(F3858),1)</f>
        <v>44409</v>
      </c>
      <c r="N3858" s="47" t="str">
        <f>IF(B3858="",N3857,B3858)</f>
        <v>Upton Partners AG</v>
      </c>
    </row>
    <row r="3859" spans="1:14" ht="15.75" x14ac:dyDescent="0.5">
      <c r="A3859" s="7"/>
      <c r="B3859" s="26"/>
      <c r="C3859" s="26"/>
      <c r="D3859" s="14">
        <v>6983.99</v>
      </c>
      <c r="E3859" s="13" t="s">
        <v>3278</v>
      </c>
      <c r="F3859" s="27">
        <v>44431</v>
      </c>
      <c r="G3859" s="27">
        <v>44116</v>
      </c>
      <c r="H3859" s="14">
        <v>1239649.8400000001</v>
      </c>
      <c r="I3859" s="15">
        <v>14</v>
      </c>
      <c r="J3859" s="13" t="s">
        <v>336</v>
      </c>
      <c r="K3859" s="36">
        <f>D3859*VLOOKUP(L3859,Assumptions!$B$5:$C$11,2,FALSE)</f>
        <v>6983.99</v>
      </c>
      <c r="L3859" s="39" t="s">
        <v>4883</v>
      </c>
      <c r="M3859" s="46">
        <f>DATE(YEAR(F3859),MONTH(F3859),1)</f>
        <v>44409</v>
      </c>
      <c r="N3859" s="47" t="str">
        <f>IF(B3859="",N3858,B3859)</f>
        <v>Upton Partners AG</v>
      </c>
    </row>
    <row r="3860" spans="1:14" ht="15.75" x14ac:dyDescent="0.5">
      <c r="A3860" s="7"/>
      <c r="B3860" s="26"/>
      <c r="C3860" s="26"/>
      <c r="D3860" s="14">
        <v>8240.39</v>
      </c>
      <c r="E3860" s="13" t="s">
        <v>3279</v>
      </c>
      <c r="F3860" s="27">
        <v>44431</v>
      </c>
      <c r="G3860" s="27">
        <v>44116</v>
      </c>
      <c r="H3860" s="14">
        <v>1267400</v>
      </c>
      <c r="I3860" s="15">
        <v>14</v>
      </c>
      <c r="J3860" s="13" t="s">
        <v>354</v>
      </c>
      <c r="K3860" s="36">
        <f>D3860*VLOOKUP(L3860,Assumptions!$B$5:$C$11,2,FALSE)</f>
        <v>8240.39</v>
      </c>
      <c r="L3860" s="39" t="s">
        <v>4883</v>
      </c>
      <c r="M3860" s="46">
        <f>DATE(YEAR(F3860),MONTH(F3860),1)</f>
        <v>44409</v>
      </c>
      <c r="N3860" s="47" t="str">
        <f>IF(B3860="",N3859,B3860)</f>
        <v>Upton Partners AG</v>
      </c>
    </row>
    <row r="3861" spans="1:14" ht="15.75" x14ac:dyDescent="0.5">
      <c r="A3861" s="7"/>
      <c r="B3861" s="26"/>
      <c r="C3861" s="26"/>
      <c r="D3861" s="14">
        <v>10810.84</v>
      </c>
      <c r="E3861" s="13" t="s">
        <v>3280</v>
      </c>
      <c r="F3861" s="27">
        <v>44431</v>
      </c>
      <c r="G3861" s="27">
        <v>44116</v>
      </c>
      <c r="H3861" s="14">
        <v>1145100.8600000001</v>
      </c>
      <c r="I3861" s="15">
        <v>14</v>
      </c>
      <c r="J3861" s="13" t="s">
        <v>305</v>
      </c>
      <c r="K3861" s="36">
        <f>D3861*VLOOKUP(L3861,Assumptions!$B$5:$C$11,2,FALSE)</f>
        <v>10810.84</v>
      </c>
      <c r="L3861" s="39" t="s">
        <v>4883</v>
      </c>
      <c r="M3861" s="46">
        <f>DATE(YEAR(F3861),MONTH(F3861),1)</f>
        <v>44409</v>
      </c>
      <c r="N3861" s="47" t="str">
        <f>IF(B3861="",N3860,B3861)</f>
        <v>Upton Partners AG</v>
      </c>
    </row>
    <row r="3862" spans="1:14" ht="15.75" x14ac:dyDescent="0.5">
      <c r="A3862" s="7"/>
      <c r="B3862" s="26"/>
      <c r="C3862" s="26"/>
      <c r="D3862" s="14">
        <v>2913.11</v>
      </c>
      <c r="E3862" s="13" t="s">
        <v>3281</v>
      </c>
      <c r="F3862" s="27">
        <v>44523</v>
      </c>
      <c r="G3862" s="27">
        <v>44116</v>
      </c>
      <c r="H3862" s="14">
        <v>928250.13</v>
      </c>
      <c r="I3862" s="15">
        <v>1</v>
      </c>
      <c r="J3862" s="13" t="s">
        <v>300</v>
      </c>
      <c r="K3862" s="36">
        <f>D3862*VLOOKUP(L3862,Assumptions!$B$5:$C$11,2,FALSE)</f>
        <v>2913.11</v>
      </c>
      <c r="L3862" s="39" t="s">
        <v>4883</v>
      </c>
      <c r="M3862" s="46">
        <f>DATE(YEAR(F3862),MONTH(F3862),1)</f>
        <v>44501</v>
      </c>
      <c r="N3862" s="47" t="str">
        <f>IF(B3862="",N3861,B3862)</f>
        <v>Upton Partners AG</v>
      </c>
    </row>
    <row r="3863" spans="1:14" ht="15.75" x14ac:dyDescent="0.5">
      <c r="A3863" s="7"/>
      <c r="B3863" s="26"/>
      <c r="C3863" s="26"/>
      <c r="D3863" s="14">
        <v>1386.12</v>
      </c>
      <c r="E3863" s="13" t="s">
        <v>3282</v>
      </c>
      <c r="F3863" s="27">
        <v>44509</v>
      </c>
      <c r="G3863" s="27">
        <v>44116</v>
      </c>
      <c r="H3863" s="14">
        <v>1065340.8</v>
      </c>
      <c r="I3863" s="15">
        <v>1</v>
      </c>
      <c r="J3863" s="13" t="s">
        <v>340</v>
      </c>
      <c r="K3863" s="36">
        <f>D3863*VLOOKUP(L3863,Assumptions!$B$5:$C$11,2,FALSE)</f>
        <v>1386.12</v>
      </c>
      <c r="L3863" s="39" t="s">
        <v>4883</v>
      </c>
      <c r="M3863" s="46">
        <f>DATE(YEAR(F3863),MONTH(F3863),1)</f>
        <v>44501</v>
      </c>
      <c r="N3863" s="47" t="str">
        <f>IF(B3863="",N3862,B3863)</f>
        <v>Upton Partners AG</v>
      </c>
    </row>
    <row r="3864" spans="1:14" ht="15.75" x14ac:dyDescent="0.5">
      <c r="A3864" s="7"/>
      <c r="B3864" s="26"/>
      <c r="C3864" s="26"/>
      <c r="D3864" s="14">
        <v>1527.85</v>
      </c>
      <c r="E3864" s="13" t="s">
        <v>3283</v>
      </c>
      <c r="F3864" s="27">
        <v>44210</v>
      </c>
      <c r="G3864" s="27">
        <v>44116</v>
      </c>
      <c r="H3864" s="14">
        <v>840378.03</v>
      </c>
      <c r="I3864" s="15">
        <v>1</v>
      </c>
      <c r="J3864" s="13" t="s">
        <v>340</v>
      </c>
      <c r="K3864" s="36">
        <f>D3864*VLOOKUP(L3864,Assumptions!$B$5:$C$11,2,FALSE)</f>
        <v>1527.85</v>
      </c>
      <c r="L3864" s="39" t="s">
        <v>4883</v>
      </c>
      <c r="M3864" s="46">
        <f>DATE(YEAR(F3864),MONTH(F3864),1)</f>
        <v>44197</v>
      </c>
      <c r="N3864" s="47" t="str">
        <f>IF(B3864="",N3863,B3864)</f>
        <v>Upton Partners AG</v>
      </c>
    </row>
    <row r="3865" spans="1:14" ht="15.75" x14ac:dyDescent="0.5">
      <c r="A3865" s="7"/>
      <c r="B3865" s="26"/>
      <c r="C3865" s="26"/>
      <c r="D3865" s="14">
        <v>1313.69</v>
      </c>
      <c r="E3865" s="13" t="s">
        <v>3284</v>
      </c>
      <c r="F3865" s="27">
        <v>44301</v>
      </c>
      <c r="G3865" s="27">
        <v>44116</v>
      </c>
      <c r="H3865" s="14">
        <v>954922.08</v>
      </c>
      <c r="I3865" s="15">
        <v>1</v>
      </c>
      <c r="J3865" s="13" t="s">
        <v>340</v>
      </c>
      <c r="K3865" s="36">
        <f>D3865*VLOOKUP(L3865,Assumptions!$B$5:$C$11,2,FALSE)</f>
        <v>1313.69</v>
      </c>
      <c r="L3865" s="39" t="s">
        <v>4883</v>
      </c>
      <c r="M3865" s="46">
        <f>DATE(YEAR(F3865),MONTH(F3865),1)</f>
        <v>44287</v>
      </c>
      <c r="N3865" s="47" t="str">
        <f>IF(B3865="",N3864,B3865)</f>
        <v>Upton Partners AG</v>
      </c>
    </row>
    <row r="3866" spans="1:14" ht="15.75" x14ac:dyDescent="0.5">
      <c r="A3866" s="7"/>
      <c r="B3866" s="26"/>
      <c r="C3866" s="26"/>
      <c r="D3866" s="14">
        <v>1758.52</v>
      </c>
      <c r="E3866" s="13" t="s">
        <v>3285</v>
      </c>
      <c r="F3866" s="27">
        <v>44377</v>
      </c>
      <c r="G3866" s="27">
        <v>44116</v>
      </c>
      <c r="H3866" s="14">
        <v>1209319.8500000001</v>
      </c>
      <c r="I3866" s="15">
        <v>1</v>
      </c>
      <c r="J3866" s="13" t="s">
        <v>340</v>
      </c>
      <c r="K3866" s="36">
        <f>D3866*VLOOKUP(L3866,Assumptions!$B$5:$C$11,2,FALSE)</f>
        <v>1758.52</v>
      </c>
      <c r="L3866" s="39" t="s">
        <v>4883</v>
      </c>
      <c r="M3866" s="46">
        <f>DATE(YEAR(F3866),MONTH(F3866),1)</f>
        <v>44348</v>
      </c>
      <c r="N3866" s="47" t="str">
        <f>IF(B3866="",N3865,B3866)</f>
        <v>Upton Partners AG</v>
      </c>
    </row>
    <row r="3867" spans="1:14" ht="15.75" x14ac:dyDescent="0.5">
      <c r="A3867" s="7"/>
      <c r="B3867" s="26"/>
      <c r="C3867" s="26"/>
      <c r="D3867" s="14">
        <v>33147.339999999997</v>
      </c>
      <c r="E3867" s="13" t="s">
        <v>3286</v>
      </c>
      <c r="F3867" s="27">
        <v>44368</v>
      </c>
      <c r="G3867" s="27">
        <v>44167</v>
      </c>
      <c r="H3867" s="14">
        <v>961460.91</v>
      </c>
      <c r="I3867" s="15">
        <v>8</v>
      </c>
      <c r="J3867" s="13" t="s">
        <v>300</v>
      </c>
      <c r="K3867" s="36">
        <f>D3867*VLOOKUP(L3867,Assumptions!$B$5:$C$11,2,FALSE)</f>
        <v>33147.339999999997</v>
      </c>
      <c r="L3867" s="39" t="s">
        <v>4883</v>
      </c>
      <c r="M3867" s="46">
        <f>DATE(YEAR(F3867),MONTH(F3867),1)</f>
        <v>44348</v>
      </c>
      <c r="N3867" s="47" t="str">
        <f>IF(B3867="",N3866,B3867)</f>
        <v>Upton Partners AG</v>
      </c>
    </row>
    <row r="3868" spans="1:14" ht="15.75" x14ac:dyDescent="0.5">
      <c r="A3868" s="7"/>
      <c r="B3868" s="26"/>
      <c r="C3868" s="26"/>
      <c r="D3868" s="14">
        <v>30771.93</v>
      </c>
      <c r="E3868" s="13" t="s">
        <v>3287</v>
      </c>
      <c r="F3868" s="27">
        <v>44368</v>
      </c>
      <c r="G3868" s="27">
        <v>44167</v>
      </c>
      <c r="H3868" s="14">
        <v>1273055.1200000001</v>
      </c>
      <c r="I3868" s="15">
        <v>8</v>
      </c>
      <c r="J3868" s="13" t="s">
        <v>330</v>
      </c>
      <c r="K3868" s="36">
        <f>D3868*VLOOKUP(L3868,Assumptions!$B$5:$C$11,2,FALSE)</f>
        <v>30771.93</v>
      </c>
      <c r="L3868" s="39" t="s">
        <v>4883</v>
      </c>
      <c r="M3868" s="46">
        <f>DATE(YEAR(F3868),MONTH(F3868),1)</f>
        <v>44348</v>
      </c>
      <c r="N3868" s="47" t="str">
        <f>IF(B3868="",N3867,B3868)</f>
        <v>Upton Partners AG</v>
      </c>
    </row>
    <row r="3869" spans="1:14" ht="15.75" x14ac:dyDescent="0.5">
      <c r="A3869" s="7"/>
      <c r="B3869" s="26"/>
      <c r="C3869" s="26"/>
      <c r="D3869" s="14">
        <v>22205.87</v>
      </c>
      <c r="E3869" s="13" t="s">
        <v>3288</v>
      </c>
      <c r="F3869" s="27">
        <v>44368</v>
      </c>
      <c r="G3869" s="27">
        <v>44167</v>
      </c>
      <c r="H3869" s="14">
        <v>1296578.3</v>
      </c>
      <c r="I3869" s="15">
        <v>38</v>
      </c>
      <c r="J3869" s="13" t="s">
        <v>305</v>
      </c>
      <c r="K3869" s="36">
        <f>D3869*VLOOKUP(L3869,Assumptions!$B$5:$C$11,2,FALSE)</f>
        <v>22205.87</v>
      </c>
      <c r="L3869" s="39" t="s">
        <v>4883</v>
      </c>
      <c r="M3869" s="46">
        <f>DATE(YEAR(F3869),MONTH(F3869),1)</f>
        <v>44348</v>
      </c>
      <c r="N3869" s="47" t="str">
        <f>IF(B3869="",N3868,B3869)</f>
        <v>Upton Partners AG</v>
      </c>
    </row>
    <row r="3870" spans="1:14" ht="15.75" x14ac:dyDescent="0.5">
      <c r="A3870" s="7"/>
      <c r="B3870" s="26"/>
      <c r="C3870" s="26"/>
      <c r="D3870" s="14">
        <v>33718.019999999997</v>
      </c>
      <c r="E3870" s="13" t="s">
        <v>3289</v>
      </c>
      <c r="F3870" s="27">
        <v>44368</v>
      </c>
      <c r="G3870" s="27">
        <v>44167</v>
      </c>
      <c r="H3870" s="14">
        <v>985865.1</v>
      </c>
      <c r="I3870" s="15">
        <v>50</v>
      </c>
      <c r="J3870" s="13" t="s">
        <v>354</v>
      </c>
      <c r="K3870" s="36">
        <f>D3870*VLOOKUP(L3870,Assumptions!$B$5:$C$11,2,FALSE)</f>
        <v>33718.019999999997</v>
      </c>
      <c r="L3870" s="39" t="s">
        <v>4883</v>
      </c>
      <c r="M3870" s="46">
        <f>DATE(YEAR(F3870),MONTH(F3870),1)</f>
        <v>44348</v>
      </c>
      <c r="N3870" s="47" t="str">
        <f>IF(B3870="",N3869,B3870)</f>
        <v>Upton Partners AG</v>
      </c>
    </row>
    <row r="3871" spans="1:14" ht="15.75" x14ac:dyDescent="0.5">
      <c r="A3871" s="7"/>
      <c r="B3871" s="26"/>
      <c r="C3871" s="26"/>
      <c r="D3871" s="14">
        <v>28028.34</v>
      </c>
      <c r="E3871" s="13" t="s">
        <v>3290</v>
      </c>
      <c r="F3871" s="27">
        <v>44368</v>
      </c>
      <c r="G3871" s="27">
        <v>44167</v>
      </c>
      <c r="H3871" s="14">
        <v>1294944.8500000001</v>
      </c>
      <c r="I3871" s="15">
        <v>63</v>
      </c>
      <c r="J3871" s="13" t="s">
        <v>321</v>
      </c>
      <c r="K3871" s="36">
        <f>D3871*VLOOKUP(L3871,Assumptions!$B$5:$C$11,2,FALSE)</f>
        <v>28028.34</v>
      </c>
      <c r="L3871" s="39" t="s">
        <v>4883</v>
      </c>
      <c r="M3871" s="46">
        <f>DATE(YEAR(F3871),MONTH(F3871),1)</f>
        <v>44348</v>
      </c>
      <c r="N3871" s="47" t="str">
        <f>IF(B3871="",N3870,B3871)</f>
        <v>Upton Partners AG</v>
      </c>
    </row>
    <row r="3872" spans="1:14" ht="15.75" x14ac:dyDescent="0.5">
      <c r="A3872" s="7"/>
      <c r="B3872" s="26"/>
      <c r="C3872" s="26"/>
      <c r="D3872" s="14">
        <v>1375.83</v>
      </c>
      <c r="E3872" s="13" t="s">
        <v>3291</v>
      </c>
      <c r="F3872" s="27">
        <v>44327</v>
      </c>
      <c r="G3872" s="27">
        <v>44172</v>
      </c>
      <c r="H3872" s="14">
        <v>1228381.46</v>
      </c>
      <c r="I3872" s="15">
        <v>1</v>
      </c>
      <c r="J3872" s="13" t="s">
        <v>340</v>
      </c>
      <c r="K3872" s="36">
        <f>D3872*VLOOKUP(L3872,Assumptions!$B$5:$C$11,2,FALSE)</f>
        <v>1375.83</v>
      </c>
      <c r="L3872" s="39" t="s">
        <v>4883</v>
      </c>
      <c r="M3872" s="46">
        <f>DATE(YEAR(F3872),MONTH(F3872),1)</f>
        <v>44317</v>
      </c>
      <c r="N3872" s="47" t="str">
        <f>IF(B3872="",N3871,B3872)</f>
        <v>Upton Partners AG</v>
      </c>
    </row>
    <row r="3873" spans="1:14" ht="15.75" x14ac:dyDescent="0.5">
      <c r="A3873" s="7"/>
      <c r="B3873" s="26"/>
      <c r="C3873" s="26"/>
      <c r="D3873" s="14">
        <v>0</v>
      </c>
      <c r="E3873" s="13" t="s">
        <v>3292</v>
      </c>
      <c r="F3873" s="27">
        <v>44243</v>
      </c>
      <c r="G3873" s="27">
        <v>44224</v>
      </c>
      <c r="H3873" s="14">
        <v>897461.51</v>
      </c>
      <c r="I3873" s="15">
        <v>1</v>
      </c>
      <c r="J3873" s="13" t="s">
        <v>340</v>
      </c>
      <c r="K3873" s="36">
        <f>D3873*VLOOKUP(L3873,Assumptions!$B$5:$C$11,2,FALSE)</f>
        <v>0</v>
      </c>
      <c r="L3873" s="39" t="s">
        <v>4883</v>
      </c>
      <c r="M3873" s="46">
        <f>DATE(YEAR(F3873),MONTH(F3873),1)</f>
        <v>44228</v>
      </c>
      <c r="N3873" s="47" t="str">
        <f>IF(B3873="",N3872,B3873)</f>
        <v>Upton Partners AG</v>
      </c>
    </row>
    <row r="3874" spans="1:14" ht="15.75" x14ac:dyDescent="0.5">
      <c r="A3874" s="7"/>
      <c r="B3874" s="26"/>
      <c r="C3874" s="26"/>
      <c r="D3874" s="14">
        <v>1326.85</v>
      </c>
      <c r="E3874" s="13" t="s">
        <v>3293</v>
      </c>
      <c r="F3874" s="27">
        <v>44447</v>
      </c>
      <c r="G3874" s="27">
        <v>44329</v>
      </c>
      <c r="H3874" s="14">
        <v>1030171.76</v>
      </c>
      <c r="I3874" s="15">
        <v>1</v>
      </c>
      <c r="J3874" s="13" t="s">
        <v>340</v>
      </c>
      <c r="K3874" s="36">
        <f>D3874*VLOOKUP(L3874,Assumptions!$B$5:$C$11,2,FALSE)</f>
        <v>1326.85</v>
      </c>
      <c r="L3874" s="39" t="s">
        <v>4883</v>
      </c>
      <c r="M3874" s="46">
        <f>DATE(YEAR(F3874),MONTH(F3874),1)</f>
        <v>44440</v>
      </c>
      <c r="N3874" s="47" t="str">
        <f>IF(B3874="",N3873,B3874)</f>
        <v>Upton Partners AG</v>
      </c>
    </row>
    <row r="3875" spans="1:14" ht="15.75" x14ac:dyDescent="0.5">
      <c r="A3875" s="7"/>
      <c r="B3875" s="26"/>
      <c r="C3875" s="26"/>
      <c r="D3875" s="14">
        <v>1371.54</v>
      </c>
      <c r="E3875" s="13" t="s">
        <v>3293</v>
      </c>
      <c r="F3875" s="27">
        <v>44448</v>
      </c>
      <c r="G3875" s="27">
        <v>44356</v>
      </c>
      <c r="H3875" s="14">
        <v>1056036.6399999999</v>
      </c>
      <c r="I3875" s="15">
        <v>1</v>
      </c>
      <c r="J3875" s="13" t="s">
        <v>340</v>
      </c>
      <c r="K3875" s="36">
        <f>D3875*VLOOKUP(L3875,Assumptions!$B$5:$C$11,2,FALSE)</f>
        <v>1371.54</v>
      </c>
      <c r="L3875" s="39" t="s">
        <v>4883</v>
      </c>
      <c r="M3875" s="46">
        <f>DATE(YEAR(F3875),MONTH(F3875),1)</f>
        <v>44440</v>
      </c>
      <c r="N3875" s="47" t="str">
        <f>IF(B3875="",N3874,B3875)</f>
        <v>Upton Partners AG</v>
      </c>
    </row>
    <row r="3876" spans="1:14" ht="15.75" x14ac:dyDescent="0.5">
      <c r="A3876" s="7"/>
      <c r="B3876" s="26"/>
      <c r="C3876" s="26"/>
      <c r="D3876" s="14">
        <v>1132.5</v>
      </c>
      <c r="E3876" s="13" t="s">
        <v>3294</v>
      </c>
      <c r="F3876" s="27">
        <v>44578</v>
      </c>
      <c r="G3876" s="27">
        <v>44475</v>
      </c>
      <c r="H3876" s="14">
        <v>979938.62</v>
      </c>
      <c r="I3876" s="15">
        <v>1</v>
      </c>
      <c r="J3876" s="13" t="s">
        <v>340</v>
      </c>
      <c r="K3876" s="36">
        <f>D3876*VLOOKUP(L3876,Assumptions!$B$5:$C$11,2,FALSE)</f>
        <v>1132.5</v>
      </c>
      <c r="L3876" s="39" t="s">
        <v>4883</v>
      </c>
      <c r="M3876" s="46">
        <f>DATE(YEAR(F3876),MONTH(F3876),1)</f>
        <v>44562</v>
      </c>
      <c r="N3876" s="47" t="str">
        <f>IF(B3876="",N3875,B3876)</f>
        <v>Upton Partners AG</v>
      </c>
    </row>
    <row r="3877" spans="1:14" ht="15.75" x14ac:dyDescent="0.5">
      <c r="A3877" s="7"/>
      <c r="B3877" s="26"/>
      <c r="C3877" s="26"/>
      <c r="D3877" s="14">
        <v>2663.11</v>
      </c>
      <c r="E3877" s="13" t="s">
        <v>3295</v>
      </c>
      <c r="F3877" s="27">
        <v>44602</v>
      </c>
      <c r="G3877" s="27">
        <v>44475</v>
      </c>
      <c r="H3877" s="14">
        <v>801275.91</v>
      </c>
      <c r="I3877" s="15">
        <v>1</v>
      </c>
      <c r="J3877" s="13" t="s">
        <v>300</v>
      </c>
      <c r="K3877" s="36">
        <f>D3877*VLOOKUP(L3877,Assumptions!$B$5:$C$11,2,FALSE)</f>
        <v>2663.11</v>
      </c>
      <c r="L3877" s="39" t="s">
        <v>4883</v>
      </c>
      <c r="M3877" s="46">
        <f>DATE(YEAR(F3877),MONTH(F3877),1)</f>
        <v>44593</v>
      </c>
      <c r="N3877" s="47" t="str">
        <f>IF(B3877="",N3876,B3877)</f>
        <v>Upton Partners AG</v>
      </c>
    </row>
    <row r="3878" spans="1:14" ht="15.75" x14ac:dyDescent="0.5">
      <c r="A3878" s="7"/>
      <c r="B3878" s="26"/>
      <c r="C3878" s="26"/>
      <c r="D3878" s="14">
        <v>1085.17</v>
      </c>
      <c r="E3878" s="13" t="s">
        <v>3296</v>
      </c>
      <c r="F3878" s="27">
        <v>44656</v>
      </c>
      <c r="G3878" s="27">
        <v>44475</v>
      </c>
      <c r="H3878" s="14">
        <v>938263.07</v>
      </c>
      <c r="I3878" s="15">
        <v>1</v>
      </c>
      <c r="J3878" s="13" t="s">
        <v>340</v>
      </c>
      <c r="K3878" s="36">
        <f>D3878*VLOOKUP(L3878,Assumptions!$B$5:$C$11,2,FALSE)</f>
        <v>1085.17</v>
      </c>
      <c r="L3878" s="39" t="s">
        <v>4883</v>
      </c>
      <c r="M3878" s="46">
        <f>DATE(YEAR(F3878),MONTH(F3878),1)</f>
        <v>44652</v>
      </c>
      <c r="N3878" s="47" t="str">
        <f>IF(B3878="",N3877,B3878)</f>
        <v>Upton Partners AG</v>
      </c>
    </row>
    <row r="3879" spans="1:14" ht="15.75" x14ac:dyDescent="0.5">
      <c r="A3879" s="7"/>
      <c r="B3879" s="26"/>
      <c r="C3879" s="26"/>
      <c r="D3879" s="14">
        <v>1612.07</v>
      </c>
      <c r="E3879" s="13" t="s">
        <v>3297</v>
      </c>
      <c r="F3879" s="27">
        <v>44874</v>
      </c>
      <c r="G3879" s="27">
        <v>44475</v>
      </c>
      <c r="H3879" s="14">
        <v>801548.28</v>
      </c>
      <c r="I3879" s="15">
        <v>1</v>
      </c>
      <c r="J3879" s="13" t="s">
        <v>340</v>
      </c>
      <c r="K3879" s="36">
        <f>D3879*VLOOKUP(L3879,Assumptions!$B$5:$C$11,2,FALSE)</f>
        <v>1612.07</v>
      </c>
      <c r="L3879" s="39" t="s">
        <v>4883</v>
      </c>
      <c r="M3879" s="46">
        <f>DATE(YEAR(F3879),MONTH(F3879),1)</f>
        <v>44866</v>
      </c>
      <c r="N3879" s="47" t="str">
        <f>IF(B3879="",N3878,B3879)</f>
        <v>Upton Partners AG</v>
      </c>
    </row>
    <row r="3880" spans="1:14" ht="15.75" x14ac:dyDescent="0.5">
      <c r="A3880" s="7"/>
      <c r="B3880" s="26"/>
      <c r="C3880" s="26"/>
      <c r="D3880" s="14">
        <v>1306.3</v>
      </c>
      <c r="E3880" s="13" t="s">
        <v>3298</v>
      </c>
      <c r="F3880" s="27">
        <v>44748</v>
      </c>
      <c r="G3880" s="27">
        <v>44475</v>
      </c>
      <c r="H3880" s="14">
        <v>977749.92</v>
      </c>
      <c r="I3880" s="15">
        <v>1</v>
      </c>
      <c r="J3880" s="13" t="s">
        <v>340</v>
      </c>
      <c r="K3880" s="36">
        <f>D3880*VLOOKUP(L3880,Assumptions!$B$5:$C$11,2,FALSE)</f>
        <v>1306.3</v>
      </c>
      <c r="L3880" s="39" t="s">
        <v>4883</v>
      </c>
      <c r="M3880" s="46">
        <f>DATE(YEAR(F3880),MONTH(F3880),1)</f>
        <v>44743</v>
      </c>
      <c r="N3880" s="47" t="str">
        <f>IF(B3880="",N3879,B3880)</f>
        <v>Upton Partners AG</v>
      </c>
    </row>
    <row r="3881" spans="1:14" ht="15.75" x14ac:dyDescent="0.5">
      <c r="A3881" s="7"/>
      <c r="B3881" s="26"/>
      <c r="C3881" s="26"/>
      <c r="D3881" s="14">
        <v>2123.9299999999998</v>
      </c>
      <c r="E3881" s="13" t="s">
        <v>3299</v>
      </c>
      <c r="F3881" s="27">
        <v>44882</v>
      </c>
      <c r="G3881" s="27">
        <v>44475</v>
      </c>
      <c r="H3881" s="14">
        <v>767208.11</v>
      </c>
      <c r="I3881" s="15">
        <v>1</v>
      </c>
      <c r="J3881" s="13" t="s">
        <v>300</v>
      </c>
      <c r="K3881" s="36">
        <f>D3881*VLOOKUP(L3881,Assumptions!$B$5:$C$11,2,FALSE)</f>
        <v>2123.9299999999998</v>
      </c>
      <c r="L3881" s="39" t="s">
        <v>4883</v>
      </c>
      <c r="M3881" s="46">
        <f>DATE(YEAR(F3881),MONTH(F3881),1)</f>
        <v>44866</v>
      </c>
      <c r="N3881" s="47" t="str">
        <f>IF(B3881="",N3880,B3881)</f>
        <v>Upton Partners AG</v>
      </c>
    </row>
    <row r="3882" spans="1:14" ht="15.75" x14ac:dyDescent="0.5">
      <c r="A3882" s="7"/>
      <c r="B3882" s="26"/>
      <c r="C3882" s="26"/>
      <c r="D3882" s="14">
        <v>19776.57</v>
      </c>
      <c r="E3882" s="13" t="s">
        <v>3295</v>
      </c>
      <c r="F3882" s="27">
        <v>44615</v>
      </c>
      <c r="G3882" s="27">
        <v>44476</v>
      </c>
      <c r="H3882" s="14">
        <v>1076041.32</v>
      </c>
      <c r="I3882" s="15">
        <v>2</v>
      </c>
      <c r="J3882" s="13" t="s">
        <v>300</v>
      </c>
      <c r="K3882" s="36">
        <f>D3882*VLOOKUP(L3882,Assumptions!$B$5:$C$11,2,FALSE)</f>
        <v>19776.57</v>
      </c>
      <c r="L3882" s="39" t="s">
        <v>4883</v>
      </c>
      <c r="M3882" s="46">
        <f>DATE(YEAR(F3882),MONTH(F3882),1)</f>
        <v>44593</v>
      </c>
      <c r="N3882" s="47" t="str">
        <f>IF(B3882="",N3881,B3882)</f>
        <v>Upton Partners AG</v>
      </c>
    </row>
    <row r="3883" spans="1:14" ht="15.75" x14ac:dyDescent="0.5">
      <c r="A3883" s="7"/>
      <c r="B3883" s="26"/>
      <c r="C3883" s="26"/>
      <c r="D3883" s="14">
        <v>19028.830000000002</v>
      </c>
      <c r="E3883" s="13" t="s">
        <v>3300</v>
      </c>
      <c r="F3883" s="27">
        <v>44615</v>
      </c>
      <c r="G3883" s="27">
        <v>44476</v>
      </c>
      <c r="H3883" s="14">
        <v>752420.14</v>
      </c>
      <c r="I3883" s="15">
        <v>6</v>
      </c>
      <c r="J3883" s="13" t="s">
        <v>307</v>
      </c>
      <c r="K3883" s="36">
        <f>D3883*VLOOKUP(L3883,Assumptions!$B$5:$C$11,2,FALSE)</f>
        <v>19028.830000000002</v>
      </c>
      <c r="L3883" s="39" t="s">
        <v>4883</v>
      </c>
      <c r="M3883" s="46">
        <f>DATE(YEAR(F3883),MONTH(F3883),1)</f>
        <v>44593</v>
      </c>
      <c r="N3883" s="47" t="str">
        <f>IF(B3883="",N3882,B3883)</f>
        <v>Upton Partners AG</v>
      </c>
    </row>
    <row r="3884" spans="1:14" ht="15.75" x14ac:dyDescent="0.5">
      <c r="A3884" s="7"/>
      <c r="B3884" s="26"/>
      <c r="C3884" s="26"/>
      <c r="D3884" s="14">
        <v>9427.52</v>
      </c>
      <c r="E3884" s="13" t="s">
        <v>3295</v>
      </c>
      <c r="F3884" s="27">
        <v>44606</v>
      </c>
      <c r="G3884" s="27">
        <v>44480</v>
      </c>
      <c r="H3884" s="14">
        <v>1076234.68</v>
      </c>
      <c r="I3884" s="15">
        <v>3</v>
      </c>
      <c r="J3884" s="13" t="s">
        <v>300</v>
      </c>
      <c r="K3884" s="36">
        <f>D3884*VLOOKUP(L3884,Assumptions!$B$5:$C$11,2,FALSE)</f>
        <v>9427.52</v>
      </c>
      <c r="L3884" s="39" t="s">
        <v>4883</v>
      </c>
      <c r="M3884" s="46">
        <f>DATE(YEAR(F3884),MONTH(F3884),1)</f>
        <v>44593</v>
      </c>
      <c r="N3884" s="47" t="str">
        <f>IF(B3884="",N3883,B3884)</f>
        <v>Upton Partners AG</v>
      </c>
    </row>
    <row r="3885" spans="1:14" ht="15.75" x14ac:dyDescent="0.5">
      <c r="A3885" s="7"/>
      <c r="B3885" s="26"/>
      <c r="C3885" s="26"/>
      <c r="D3885" s="14">
        <v>8003.88</v>
      </c>
      <c r="E3885" s="13" t="s">
        <v>3301</v>
      </c>
      <c r="F3885" s="27">
        <v>44606</v>
      </c>
      <c r="G3885" s="27">
        <v>44480</v>
      </c>
      <c r="H3885" s="14">
        <v>880358.66</v>
      </c>
      <c r="I3885" s="15">
        <v>17</v>
      </c>
      <c r="J3885" s="13" t="s">
        <v>321</v>
      </c>
      <c r="K3885" s="36">
        <f>D3885*VLOOKUP(L3885,Assumptions!$B$5:$C$11,2,FALSE)</f>
        <v>8003.88</v>
      </c>
      <c r="L3885" s="39" t="s">
        <v>4883</v>
      </c>
      <c r="M3885" s="46">
        <f>DATE(YEAR(F3885),MONTH(F3885),1)</f>
        <v>44593</v>
      </c>
      <c r="N3885" s="47" t="str">
        <f>IF(B3885="",N3884,B3885)</f>
        <v>Upton Partners AG</v>
      </c>
    </row>
    <row r="3886" spans="1:14" ht="15.75" x14ac:dyDescent="0.5">
      <c r="A3886" s="7"/>
      <c r="B3886" s="26"/>
      <c r="C3886" s="26"/>
      <c r="D3886" s="14">
        <v>10676.37</v>
      </c>
      <c r="E3886" s="13" t="s">
        <v>3302</v>
      </c>
      <c r="F3886" s="27">
        <v>44606</v>
      </c>
      <c r="G3886" s="27">
        <v>44480</v>
      </c>
      <c r="H3886" s="14">
        <v>1260914.8799999999</v>
      </c>
      <c r="I3886" s="15">
        <v>17</v>
      </c>
      <c r="J3886" s="13" t="s">
        <v>354</v>
      </c>
      <c r="K3886" s="36">
        <f>D3886*VLOOKUP(L3886,Assumptions!$B$5:$C$11,2,FALSE)</f>
        <v>10676.37</v>
      </c>
      <c r="L3886" s="39" t="s">
        <v>4883</v>
      </c>
      <c r="M3886" s="46">
        <f>DATE(YEAR(F3886),MONTH(F3886),1)</f>
        <v>44593</v>
      </c>
      <c r="N3886" s="47" t="str">
        <f>IF(B3886="",N3885,B3886)</f>
        <v>Upton Partners AG</v>
      </c>
    </row>
    <row r="3887" spans="1:14" ht="15.75" x14ac:dyDescent="0.5">
      <c r="A3887" s="7"/>
      <c r="B3887" s="26"/>
      <c r="C3887" s="26"/>
      <c r="D3887" s="14">
        <v>11622.04</v>
      </c>
      <c r="E3887" s="13" t="s">
        <v>3303</v>
      </c>
      <c r="F3887" s="27">
        <v>44606</v>
      </c>
      <c r="G3887" s="27">
        <v>44480</v>
      </c>
      <c r="H3887" s="14">
        <v>842422.75</v>
      </c>
      <c r="I3887" s="15">
        <v>17</v>
      </c>
      <c r="J3887" s="13" t="s">
        <v>305</v>
      </c>
      <c r="K3887" s="36">
        <f>D3887*VLOOKUP(L3887,Assumptions!$B$5:$C$11,2,FALSE)</f>
        <v>11622.04</v>
      </c>
      <c r="L3887" s="39" t="s">
        <v>4883</v>
      </c>
      <c r="M3887" s="46">
        <f>DATE(YEAR(F3887),MONTH(F3887),1)</f>
        <v>44593</v>
      </c>
      <c r="N3887" s="47" t="str">
        <f>IF(B3887="",N3886,B3887)</f>
        <v>Upton Partners AG</v>
      </c>
    </row>
    <row r="3888" spans="1:14" ht="15.75" x14ac:dyDescent="0.5">
      <c r="A3888" s="7"/>
      <c r="B3888" s="26"/>
      <c r="C3888" s="26"/>
      <c r="D3888" s="14">
        <v>10582.62</v>
      </c>
      <c r="E3888" s="13" t="s">
        <v>3304</v>
      </c>
      <c r="F3888" s="27">
        <v>44732</v>
      </c>
      <c r="G3888" s="27">
        <v>44481</v>
      </c>
      <c r="H3888" s="14">
        <v>960751.28</v>
      </c>
      <c r="I3888" s="15">
        <v>18</v>
      </c>
      <c r="J3888" s="13" t="s">
        <v>321</v>
      </c>
      <c r="K3888" s="36">
        <f>D3888*VLOOKUP(L3888,Assumptions!$B$5:$C$11,2,FALSE)</f>
        <v>10582.62</v>
      </c>
      <c r="L3888" s="39" t="s">
        <v>4883</v>
      </c>
      <c r="M3888" s="46">
        <f>DATE(YEAR(F3888),MONTH(F3888),1)</f>
        <v>44713</v>
      </c>
      <c r="N3888" s="47" t="str">
        <f>IF(B3888="",N3887,B3888)</f>
        <v>Upton Partners AG</v>
      </c>
    </row>
    <row r="3889" spans="1:14" ht="15.75" x14ac:dyDescent="0.5">
      <c r="A3889" s="7"/>
      <c r="B3889" s="26"/>
      <c r="C3889" s="26"/>
      <c r="D3889" s="14">
        <v>9288.91</v>
      </c>
      <c r="E3889" s="13" t="s">
        <v>3305</v>
      </c>
      <c r="F3889" s="27">
        <v>44732</v>
      </c>
      <c r="G3889" s="27">
        <v>44481</v>
      </c>
      <c r="H3889" s="14">
        <v>1003222.55</v>
      </c>
      <c r="I3889" s="15">
        <v>18</v>
      </c>
      <c r="J3889" s="13" t="s">
        <v>354</v>
      </c>
      <c r="K3889" s="36">
        <f>D3889*VLOOKUP(L3889,Assumptions!$B$5:$C$11,2,FALSE)</f>
        <v>9288.91</v>
      </c>
      <c r="L3889" s="39" t="s">
        <v>4883</v>
      </c>
      <c r="M3889" s="46">
        <f>DATE(YEAR(F3889),MONTH(F3889),1)</f>
        <v>44713</v>
      </c>
      <c r="N3889" s="47" t="str">
        <f>IF(B3889="",N3888,B3889)</f>
        <v>Upton Partners AG</v>
      </c>
    </row>
    <row r="3890" spans="1:14" ht="15.75" x14ac:dyDescent="0.5">
      <c r="A3890" s="7"/>
      <c r="B3890" s="26"/>
      <c r="C3890" s="26"/>
      <c r="D3890" s="14">
        <v>11615.66</v>
      </c>
      <c r="E3890" s="13" t="s">
        <v>3306</v>
      </c>
      <c r="F3890" s="27">
        <v>44732</v>
      </c>
      <c r="G3890" s="27">
        <v>44481</v>
      </c>
      <c r="H3890" s="14">
        <v>1114628.69</v>
      </c>
      <c r="I3890" s="15">
        <v>18</v>
      </c>
      <c r="J3890" s="13" t="s">
        <v>305</v>
      </c>
      <c r="K3890" s="36">
        <f>D3890*VLOOKUP(L3890,Assumptions!$B$5:$C$11,2,FALSE)</f>
        <v>11615.66</v>
      </c>
      <c r="L3890" s="39" t="s">
        <v>4883</v>
      </c>
      <c r="M3890" s="46">
        <f>DATE(YEAR(F3890),MONTH(F3890),1)</f>
        <v>44713</v>
      </c>
      <c r="N3890" s="47" t="str">
        <f>IF(B3890="",N3889,B3890)</f>
        <v>Upton Partners AG</v>
      </c>
    </row>
    <row r="3891" spans="1:14" ht="15.75" x14ac:dyDescent="0.5">
      <c r="A3891" s="7"/>
      <c r="B3891" s="26"/>
      <c r="C3891" s="26"/>
      <c r="D3891" s="14">
        <v>11843.1</v>
      </c>
      <c r="E3891" s="13" t="s">
        <v>3307</v>
      </c>
      <c r="F3891" s="27">
        <v>44732</v>
      </c>
      <c r="G3891" s="27">
        <v>44481</v>
      </c>
      <c r="H3891" s="14">
        <v>820702.33</v>
      </c>
      <c r="I3891" s="15">
        <v>1</v>
      </c>
      <c r="J3891" s="13" t="s">
        <v>311</v>
      </c>
      <c r="K3891" s="36">
        <f>D3891*VLOOKUP(L3891,Assumptions!$B$5:$C$11,2,FALSE)</f>
        <v>11843.1</v>
      </c>
      <c r="L3891" s="39" t="s">
        <v>4883</v>
      </c>
      <c r="M3891" s="46">
        <f>DATE(YEAR(F3891),MONTH(F3891),1)</f>
        <v>44713</v>
      </c>
      <c r="N3891" s="47" t="str">
        <f>IF(B3891="",N3890,B3891)</f>
        <v>Upton Partners AG</v>
      </c>
    </row>
    <row r="3892" spans="1:14" ht="15.75" x14ac:dyDescent="0.5">
      <c r="A3892" s="7"/>
      <c r="B3892" s="26"/>
      <c r="C3892" s="26"/>
      <c r="D3892" s="14">
        <v>9433.77</v>
      </c>
      <c r="E3892" s="13" t="s">
        <v>3308</v>
      </c>
      <c r="F3892" s="27">
        <v>44732</v>
      </c>
      <c r="G3892" s="27">
        <v>44481</v>
      </c>
      <c r="H3892" s="14">
        <v>1145821.67</v>
      </c>
      <c r="I3892" s="15">
        <v>3</v>
      </c>
      <c r="J3892" s="13" t="s">
        <v>327</v>
      </c>
      <c r="K3892" s="36">
        <f>D3892*VLOOKUP(L3892,Assumptions!$B$5:$C$11,2,FALSE)</f>
        <v>9433.77</v>
      </c>
      <c r="L3892" s="39" t="s">
        <v>4883</v>
      </c>
      <c r="M3892" s="46">
        <f>DATE(YEAR(F3892),MONTH(F3892),1)</f>
        <v>44713</v>
      </c>
      <c r="N3892" s="47" t="str">
        <f>IF(B3892="",N3891,B3892)</f>
        <v>Upton Partners AG</v>
      </c>
    </row>
    <row r="3893" spans="1:14" ht="15.75" x14ac:dyDescent="0.5">
      <c r="A3893" s="7"/>
      <c r="B3893" s="26"/>
      <c r="C3893" s="26"/>
      <c r="D3893" s="14">
        <v>21508.2</v>
      </c>
      <c r="E3893" s="13" t="s">
        <v>3309</v>
      </c>
      <c r="F3893" s="27">
        <v>44727</v>
      </c>
      <c r="G3893" s="27">
        <v>44481</v>
      </c>
      <c r="H3893" s="14">
        <v>1289876.06</v>
      </c>
      <c r="I3893" s="15">
        <v>6</v>
      </c>
      <c r="J3893" s="13" t="s">
        <v>330</v>
      </c>
      <c r="K3893" s="36">
        <f>D3893*VLOOKUP(L3893,Assumptions!$B$5:$C$11,2,FALSE)</f>
        <v>21508.2</v>
      </c>
      <c r="L3893" s="39" t="s">
        <v>4883</v>
      </c>
      <c r="M3893" s="46">
        <f>DATE(YEAR(F3893),MONTH(F3893),1)</f>
        <v>44713</v>
      </c>
      <c r="N3893" s="47" t="str">
        <f>IF(B3893="",N3892,B3893)</f>
        <v>Upton Partners AG</v>
      </c>
    </row>
    <row r="3894" spans="1:14" ht="15.75" x14ac:dyDescent="0.5">
      <c r="A3894" s="7"/>
      <c r="B3894" s="26"/>
      <c r="C3894" s="26"/>
      <c r="D3894" s="14">
        <v>28335.86</v>
      </c>
      <c r="E3894" s="13" t="s">
        <v>3304</v>
      </c>
      <c r="F3894" s="27">
        <v>44727</v>
      </c>
      <c r="G3894" s="27">
        <v>44481</v>
      </c>
      <c r="H3894" s="14">
        <v>951179.15</v>
      </c>
      <c r="I3894" s="15">
        <v>61</v>
      </c>
      <c r="J3894" s="13" t="s">
        <v>321</v>
      </c>
      <c r="K3894" s="36">
        <f>D3894*VLOOKUP(L3894,Assumptions!$B$5:$C$11,2,FALSE)</f>
        <v>28335.86</v>
      </c>
      <c r="L3894" s="39" t="s">
        <v>4883</v>
      </c>
      <c r="M3894" s="46">
        <f>DATE(YEAR(F3894),MONTH(F3894),1)</f>
        <v>44713</v>
      </c>
      <c r="N3894" s="47" t="str">
        <f>IF(B3894="",N3893,B3894)</f>
        <v>Upton Partners AG</v>
      </c>
    </row>
    <row r="3895" spans="1:14" ht="15.75" x14ac:dyDescent="0.5">
      <c r="A3895" s="7"/>
      <c r="B3895" s="26"/>
      <c r="C3895" s="26"/>
      <c r="D3895" s="14">
        <v>22261.919999999998</v>
      </c>
      <c r="E3895" s="13" t="s">
        <v>3305</v>
      </c>
      <c r="F3895" s="27">
        <v>44727</v>
      </c>
      <c r="G3895" s="27">
        <v>44481</v>
      </c>
      <c r="H3895" s="14">
        <v>842634.23</v>
      </c>
      <c r="I3895" s="15">
        <v>61</v>
      </c>
      <c r="J3895" s="13" t="s">
        <v>354</v>
      </c>
      <c r="K3895" s="36">
        <f>D3895*VLOOKUP(L3895,Assumptions!$B$5:$C$11,2,FALSE)</f>
        <v>22261.919999999998</v>
      </c>
      <c r="L3895" s="39" t="s">
        <v>4883</v>
      </c>
      <c r="M3895" s="46">
        <f>DATE(YEAR(F3895),MONTH(F3895),1)</f>
        <v>44713</v>
      </c>
      <c r="N3895" s="47" t="str">
        <f>IF(B3895="",N3894,B3895)</f>
        <v>Upton Partners AG</v>
      </c>
    </row>
    <row r="3896" spans="1:14" ht="15.75" x14ac:dyDescent="0.5">
      <c r="A3896" s="7"/>
      <c r="B3896" s="26"/>
      <c r="C3896" s="26"/>
      <c r="D3896" s="14">
        <v>21395.67</v>
      </c>
      <c r="E3896" s="13" t="s">
        <v>3306</v>
      </c>
      <c r="F3896" s="27">
        <v>44727</v>
      </c>
      <c r="G3896" s="27">
        <v>44481</v>
      </c>
      <c r="H3896" s="14">
        <v>1119915.08</v>
      </c>
      <c r="I3896" s="15">
        <v>61</v>
      </c>
      <c r="J3896" s="13" t="s">
        <v>305</v>
      </c>
      <c r="K3896" s="36">
        <f>D3896*VLOOKUP(L3896,Assumptions!$B$5:$C$11,2,FALSE)</f>
        <v>21395.67</v>
      </c>
      <c r="L3896" s="39" t="s">
        <v>4883</v>
      </c>
      <c r="M3896" s="46">
        <f>DATE(YEAR(F3896),MONTH(F3896),1)</f>
        <v>44713</v>
      </c>
      <c r="N3896" s="47" t="str">
        <f>IF(B3896="",N3895,B3896)</f>
        <v>Upton Partners AG</v>
      </c>
    </row>
    <row r="3897" spans="1:14" ht="15.75" x14ac:dyDescent="0.5">
      <c r="A3897" s="7"/>
      <c r="B3897" s="26"/>
      <c r="C3897" s="26"/>
      <c r="D3897" s="14">
        <v>25174.75</v>
      </c>
      <c r="E3897" s="13" t="s">
        <v>3308</v>
      </c>
      <c r="F3897" s="27">
        <v>44727</v>
      </c>
      <c r="G3897" s="27">
        <v>44481</v>
      </c>
      <c r="H3897" s="14">
        <v>912143.26</v>
      </c>
      <c r="I3897" s="15">
        <v>6</v>
      </c>
      <c r="J3897" s="13" t="s">
        <v>327</v>
      </c>
      <c r="K3897" s="36">
        <f>D3897*VLOOKUP(L3897,Assumptions!$B$5:$C$11,2,FALSE)</f>
        <v>25174.75</v>
      </c>
      <c r="L3897" s="39" t="s">
        <v>4883</v>
      </c>
      <c r="M3897" s="46">
        <f>DATE(YEAR(F3897),MONTH(F3897),1)</f>
        <v>44713</v>
      </c>
      <c r="N3897" s="47" t="str">
        <f>IF(B3897="",N3896,B3897)</f>
        <v>Upton Partners AG</v>
      </c>
    </row>
    <row r="3898" spans="1:14" ht="15.75" x14ac:dyDescent="0.5">
      <c r="A3898" s="7"/>
      <c r="B3898" s="26"/>
      <c r="C3898" s="26"/>
      <c r="D3898" s="14">
        <v>21005.75</v>
      </c>
      <c r="E3898" s="13" t="s">
        <v>3310</v>
      </c>
      <c r="F3898" s="27">
        <v>44760</v>
      </c>
      <c r="G3898" s="27">
        <v>44481</v>
      </c>
      <c r="H3898" s="14">
        <v>1161287.24</v>
      </c>
      <c r="I3898" s="15">
        <v>8</v>
      </c>
      <c r="J3898" s="13" t="s">
        <v>300</v>
      </c>
      <c r="K3898" s="36">
        <f>D3898*VLOOKUP(L3898,Assumptions!$B$5:$C$11,2,FALSE)</f>
        <v>21005.75</v>
      </c>
      <c r="L3898" s="39" t="s">
        <v>4883</v>
      </c>
      <c r="M3898" s="46">
        <f>DATE(YEAR(F3898),MONTH(F3898),1)</f>
        <v>44743</v>
      </c>
      <c r="N3898" s="47" t="str">
        <f>IF(B3898="",N3897,B3898)</f>
        <v>Upton Partners AG</v>
      </c>
    </row>
    <row r="3899" spans="1:14" ht="15.75" x14ac:dyDescent="0.5">
      <c r="A3899" s="7"/>
      <c r="B3899" s="26"/>
      <c r="C3899" s="26"/>
      <c r="D3899" s="14">
        <v>26535.71</v>
      </c>
      <c r="E3899" s="13" t="s">
        <v>3311</v>
      </c>
      <c r="F3899" s="27">
        <v>44760</v>
      </c>
      <c r="G3899" s="27">
        <v>44481</v>
      </c>
      <c r="H3899" s="14">
        <v>1165757.6100000001</v>
      </c>
      <c r="I3899" s="15">
        <v>13</v>
      </c>
      <c r="J3899" s="13" t="s">
        <v>301</v>
      </c>
      <c r="K3899" s="36">
        <f>D3899*VLOOKUP(L3899,Assumptions!$B$5:$C$11,2,FALSE)</f>
        <v>26535.71</v>
      </c>
      <c r="L3899" s="39" t="s">
        <v>4883</v>
      </c>
      <c r="M3899" s="46">
        <f>DATE(YEAR(F3899),MONTH(F3899),1)</f>
        <v>44743</v>
      </c>
      <c r="N3899" s="47" t="str">
        <f>IF(B3899="",N3898,B3899)</f>
        <v>Upton Partners AG</v>
      </c>
    </row>
    <row r="3900" spans="1:14" ht="15.75" x14ac:dyDescent="0.5">
      <c r="A3900" s="7"/>
      <c r="B3900" s="26"/>
      <c r="C3900" s="26"/>
      <c r="D3900" s="14">
        <v>22132.43</v>
      </c>
      <c r="E3900" s="13" t="s">
        <v>3312</v>
      </c>
      <c r="F3900" s="27">
        <v>44760</v>
      </c>
      <c r="G3900" s="27">
        <v>44481</v>
      </c>
      <c r="H3900" s="14">
        <v>996752.75</v>
      </c>
      <c r="I3900" s="15">
        <v>13</v>
      </c>
      <c r="J3900" s="13" t="s">
        <v>321</v>
      </c>
      <c r="K3900" s="36">
        <f>D3900*VLOOKUP(L3900,Assumptions!$B$5:$C$11,2,FALSE)</f>
        <v>22132.43</v>
      </c>
      <c r="L3900" s="39" t="s">
        <v>4883</v>
      </c>
      <c r="M3900" s="46">
        <f>DATE(YEAR(F3900),MONTH(F3900),1)</f>
        <v>44743</v>
      </c>
      <c r="N3900" s="47" t="str">
        <f>IF(B3900="",N3899,B3900)</f>
        <v>Upton Partners AG</v>
      </c>
    </row>
    <row r="3901" spans="1:14" ht="15.75" x14ac:dyDescent="0.5">
      <c r="A3901" s="7"/>
      <c r="B3901" s="26"/>
      <c r="C3901" s="26"/>
      <c r="D3901" s="14">
        <v>25340.03</v>
      </c>
      <c r="E3901" s="13" t="s">
        <v>3313</v>
      </c>
      <c r="F3901" s="27">
        <v>44760</v>
      </c>
      <c r="G3901" s="27">
        <v>44481</v>
      </c>
      <c r="H3901" s="14">
        <v>1298027.92</v>
      </c>
      <c r="I3901" s="15">
        <v>13</v>
      </c>
      <c r="J3901" s="13" t="s">
        <v>319</v>
      </c>
      <c r="K3901" s="36">
        <f>D3901*VLOOKUP(L3901,Assumptions!$B$5:$C$11,2,FALSE)</f>
        <v>25340.03</v>
      </c>
      <c r="L3901" s="39" t="s">
        <v>4883</v>
      </c>
      <c r="M3901" s="46">
        <f>DATE(YEAR(F3901),MONTH(F3901),1)</f>
        <v>44743</v>
      </c>
      <c r="N3901" s="47" t="str">
        <f>IF(B3901="",N3900,B3901)</f>
        <v>Upton Partners AG</v>
      </c>
    </row>
    <row r="3902" spans="1:14" ht="15.75" x14ac:dyDescent="0.5">
      <c r="A3902" s="7"/>
      <c r="B3902" s="26"/>
      <c r="C3902" s="26"/>
      <c r="D3902" s="14">
        <v>19450.89</v>
      </c>
      <c r="E3902" s="13" t="s">
        <v>3314</v>
      </c>
      <c r="F3902" s="27">
        <v>44760</v>
      </c>
      <c r="G3902" s="27">
        <v>44481</v>
      </c>
      <c r="H3902" s="14">
        <v>1015594.88</v>
      </c>
      <c r="I3902" s="15">
        <v>13</v>
      </c>
      <c r="J3902" s="13" t="s">
        <v>320</v>
      </c>
      <c r="K3902" s="36">
        <f>D3902*VLOOKUP(L3902,Assumptions!$B$5:$C$11,2,FALSE)</f>
        <v>19450.89</v>
      </c>
      <c r="L3902" s="39" t="s">
        <v>4883</v>
      </c>
      <c r="M3902" s="46">
        <f>DATE(YEAR(F3902),MONTH(F3902),1)</f>
        <v>44743</v>
      </c>
      <c r="N3902" s="47" t="str">
        <f>IF(B3902="",N3901,B3902)</f>
        <v>Upton Partners AG</v>
      </c>
    </row>
    <row r="3903" spans="1:14" ht="15.75" x14ac:dyDescent="0.5">
      <c r="A3903" s="7"/>
      <c r="B3903" s="26"/>
      <c r="C3903" s="26"/>
      <c r="D3903" s="14">
        <v>26526.36</v>
      </c>
      <c r="E3903" s="13" t="s">
        <v>3315</v>
      </c>
      <c r="F3903" s="27">
        <v>44760</v>
      </c>
      <c r="G3903" s="27">
        <v>44481</v>
      </c>
      <c r="H3903" s="14">
        <v>1008649.99</v>
      </c>
      <c r="I3903" s="15">
        <v>13</v>
      </c>
      <c r="J3903" s="13" t="s">
        <v>305</v>
      </c>
      <c r="K3903" s="36">
        <f>D3903*VLOOKUP(L3903,Assumptions!$B$5:$C$11,2,FALSE)</f>
        <v>26526.36</v>
      </c>
      <c r="L3903" s="39" t="s">
        <v>4883</v>
      </c>
      <c r="M3903" s="46">
        <f>DATE(YEAR(F3903),MONTH(F3903),1)</f>
        <v>44743</v>
      </c>
      <c r="N3903" s="47" t="str">
        <f>IF(B3903="",N3902,B3903)</f>
        <v>Upton Partners AG</v>
      </c>
    </row>
    <row r="3904" spans="1:14" ht="15.75" x14ac:dyDescent="0.5">
      <c r="A3904" s="7"/>
      <c r="B3904" s="26"/>
      <c r="C3904" s="26"/>
      <c r="D3904" s="14">
        <v>124367.56</v>
      </c>
      <c r="E3904" s="13" t="s">
        <v>3310</v>
      </c>
      <c r="F3904" s="27">
        <v>44749</v>
      </c>
      <c r="G3904" s="27">
        <v>44481</v>
      </c>
      <c r="H3904" s="14">
        <v>895098.27</v>
      </c>
      <c r="I3904" s="15">
        <v>20</v>
      </c>
      <c r="J3904" s="13" t="s">
        <v>300</v>
      </c>
      <c r="K3904" s="36">
        <f>D3904*VLOOKUP(L3904,Assumptions!$B$5:$C$11,2,FALSE)</f>
        <v>124367.56</v>
      </c>
      <c r="L3904" s="39" t="s">
        <v>4883</v>
      </c>
      <c r="M3904" s="46">
        <f>DATE(YEAR(F3904),MONTH(F3904),1)</f>
        <v>44743</v>
      </c>
      <c r="N3904" s="47" t="str">
        <f>IF(B3904="",N3903,B3904)</f>
        <v>Upton Partners AG</v>
      </c>
    </row>
    <row r="3905" spans="1:14" ht="15.75" x14ac:dyDescent="0.5">
      <c r="A3905" s="7"/>
      <c r="B3905" s="26"/>
      <c r="C3905" s="26"/>
      <c r="D3905" s="14">
        <v>88581.24</v>
      </c>
      <c r="E3905" s="13" t="s">
        <v>3316</v>
      </c>
      <c r="F3905" s="27">
        <v>44749</v>
      </c>
      <c r="G3905" s="27">
        <v>44481</v>
      </c>
      <c r="H3905" s="14">
        <v>1121420.52</v>
      </c>
      <c r="I3905" s="15">
        <v>37</v>
      </c>
      <c r="J3905" s="13" t="s">
        <v>330</v>
      </c>
      <c r="K3905" s="36">
        <f>D3905*VLOOKUP(L3905,Assumptions!$B$5:$C$11,2,FALSE)</f>
        <v>88581.24</v>
      </c>
      <c r="L3905" s="39" t="s">
        <v>4883</v>
      </c>
      <c r="M3905" s="46">
        <f>DATE(YEAR(F3905),MONTH(F3905),1)</f>
        <v>44743</v>
      </c>
      <c r="N3905" s="47" t="str">
        <f>IF(B3905="",N3904,B3905)</f>
        <v>Upton Partners AG</v>
      </c>
    </row>
    <row r="3906" spans="1:14" ht="15.75" x14ac:dyDescent="0.5">
      <c r="A3906" s="7"/>
      <c r="B3906" s="26"/>
      <c r="C3906" s="26"/>
      <c r="D3906" s="14">
        <v>82081.73</v>
      </c>
      <c r="E3906" s="13" t="s">
        <v>3312</v>
      </c>
      <c r="F3906" s="27">
        <v>44749</v>
      </c>
      <c r="G3906" s="27">
        <v>44481</v>
      </c>
      <c r="H3906" s="14">
        <v>1056152.58</v>
      </c>
      <c r="I3906" s="15">
        <v>108</v>
      </c>
      <c r="J3906" s="13" t="s">
        <v>321</v>
      </c>
      <c r="K3906" s="36">
        <f>D3906*VLOOKUP(L3906,Assumptions!$B$5:$C$11,2,FALSE)</f>
        <v>82081.73</v>
      </c>
      <c r="L3906" s="39" t="s">
        <v>4883</v>
      </c>
      <c r="M3906" s="46">
        <f>DATE(YEAR(F3906),MONTH(F3906),1)</f>
        <v>44743</v>
      </c>
      <c r="N3906" s="47" t="str">
        <f>IF(B3906="",N3905,B3906)</f>
        <v>Upton Partners AG</v>
      </c>
    </row>
    <row r="3907" spans="1:14" ht="15.75" x14ac:dyDescent="0.5">
      <c r="A3907" s="7"/>
      <c r="B3907" s="26"/>
      <c r="C3907" s="26"/>
      <c r="D3907" s="14">
        <v>78389.600000000006</v>
      </c>
      <c r="E3907" s="13" t="s">
        <v>3313</v>
      </c>
      <c r="F3907" s="27">
        <v>44749</v>
      </c>
      <c r="G3907" s="27">
        <v>44481</v>
      </c>
      <c r="H3907" s="14">
        <v>884279.25</v>
      </c>
      <c r="I3907" s="15">
        <v>108</v>
      </c>
      <c r="J3907" s="13" t="s">
        <v>319</v>
      </c>
      <c r="K3907" s="36">
        <f>D3907*VLOOKUP(L3907,Assumptions!$B$5:$C$11,2,FALSE)</f>
        <v>78389.600000000006</v>
      </c>
      <c r="L3907" s="39" t="s">
        <v>4883</v>
      </c>
      <c r="M3907" s="46">
        <f>DATE(YEAR(F3907),MONTH(F3907),1)</f>
        <v>44743</v>
      </c>
      <c r="N3907" s="47" t="str">
        <f>IF(B3907="",N3906,B3907)</f>
        <v>Upton Partners AG</v>
      </c>
    </row>
    <row r="3908" spans="1:14" ht="15.75" x14ac:dyDescent="0.5">
      <c r="A3908" s="7"/>
      <c r="B3908" s="26"/>
      <c r="C3908" s="26"/>
      <c r="D3908" s="14">
        <v>114733.09</v>
      </c>
      <c r="E3908" s="13" t="s">
        <v>3314</v>
      </c>
      <c r="F3908" s="27">
        <v>44749</v>
      </c>
      <c r="G3908" s="27">
        <v>44481</v>
      </c>
      <c r="H3908" s="14">
        <v>1013564.27</v>
      </c>
      <c r="I3908" s="15">
        <v>108</v>
      </c>
      <c r="J3908" s="13" t="s">
        <v>320</v>
      </c>
      <c r="K3908" s="36">
        <f>D3908*VLOOKUP(L3908,Assumptions!$B$5:$C$11,2,FALSE)</f>
        <v>114733.09</v>
      </c>
      <c r="L3908" s="39" t="s">
        <v>4883</v>
      </c>
      <c r="M3908" s="46">
        <f>DATE(YEAR(F3908),MONTH(F3908),1)</f>
        <v>44743</v>
      </c>
      <c r="N3908" s="47" t="str">
        <f>IF(B3908="",N3907,B3908)</f>
        <v>Upton Partners AG</v>
      </c>
    </row>
    <row r="3909" spans="1:14" ht="15.75" x14ac:dyDescent="0.5">
      <c r="A3909" s="7"/>
      <c r="B3909" s="26"/>
      <c r="C3909" s="26"/>
      <c r="D3909" s="14">
        <v>104762.21</v>
      </c>
      <c r="E3909" s="13" t="s">
        <v>3317</v>
      </c>
      <c r="F3909" s="27">
        <v>44749</v>
      </c>
      <c r="G3909" s="27">
        <v>44481</v>
      </c>
      <c r="H3909" s="14">
        <v>1099898.1599999999</v>
      </c>
      <c r="I3909" s="15">
        <v>108</v>
      </c>
      <c r="J3909" s="13" t="s">
        <v>331</v>
      </c>
      <c r="K3909" s="36">
        <f>D3909*VLOOKUP(L3909,Assumptions!$B$5:$C$11,2,FALSE)</f>
        <v>104762.21</v>
      </c>
      <c r="L3909" s="39" t="s">
        <v>4883</v>
      </c>
      <c r="M3909" s="46">
        <f>DATE(YEAR(F3909),MONTH(F3909),1)</f>
        <v>44743</v>
      </c>
      <c r="N3909" s="47" t="str">
        <f>IF(B3909="",N3908,B3909)</f>
        <v>Upton Partners AG</v>
      </c>
    </row>
    <row r="3910" spans="1:14" ht="15.75" x14ac:dyDescent="0.5">
      <c r="A3910" s="7"/>
      <c r="B3910" s="26"/>
      <c r="C3910" s="26"/>
      <c r="D3910" s="14">
        <v>130294.95</v>
      </c>
      <c r="E3910" s="13" t="s">
        <v>3315</v>
      </c>
      <c r="F3910" s="27">
        <v>44749</v>
      </c>
      <c r="G3910" s="27">
        <v>44481</v>
      </c>
      <c r="H3910" s="14">
        <v>763794.12</v>
      </c>
      <c r="I3910" s="15">
        <v>108</v>
      </c>
      <c r="J3910" s="13" t="s">
        <v>305</v>
      </c>
      <c r="K3910" s="36">
        <f>D3910*VLOOKUP(L3910,Assumptions!$B$5:$C$11,2,FALSE)</f>
        <v>130294.95</v>
      </c>
      <c r="L3910" s="39" t="s">
        <v>4883</v>
      </c>
      <c r="M3910" s="46">
        <f>DATE(YEAR(F3910),MONTH(F3910),1)</f>
        <v>44743</v>
      </c>
      <c r="N3910" s="47" t="str">
        <f>IF(B3910="",N3909,B3910)</f>
        <v>Upton Partners AG</v>
      </c>
    </row>
    <row r="3911" spans="1:14" ht="15.75" x14ac:dyDescent="0.5">
      <c r="A3911" s="7"/>
      <c r="B3911" s="26"/>
      <c r="C3911" s="26"/>
      <c r="D3911" s="14">
        <v>76979.02</v>
      </c>
      <c r="E3911" s="13" t="s">
        <v>3311</v>
      </c>
      <c r="F3911" s="27">
        <v>44749</v>
      </c>
      <c r="G3911" s="27">
        <v>44481</v>
      </c>
      <c r="H3911" s="14">
        <v>786982.23</v>
      </c>
      <c r="I3911" s="15">
        <v>108</v>
      </c>
      <c r="J3911" s="13" t="s">
        <v>301</v>
      </c>
      <c r="K3911" s="36">
        <f>D3911*VLOOKUP(L3911,Assumptions!$B$5:$C$11,2,FALSE)</f>
        <v>76979.02</v>
      </c>
      <c r="L3911" s="39" t="s">
        <v>4883</v>
      </c>
      <c r="M3911" s="46">
        <f>DATE(YEAR(F3911),MONTH(F3911),1)</f>
        <v>44743</v>
      </c>
      <c r="N3911" s="47" t="str">
        <f>IF(B3911="",N3910,B3911)</f>
        <v>Upton Partners AG</v>
      </c>
    </row>
    <row r="3912" spans="1:14" ht="15.75" x14ac:dyDescent="0.5">
      <c r="A3912" s="7"/>
      <c r="B3912" s="26"/>
      <c r="C3912" s="26"/>
      <c r="D3912" s="14">
        <v>126613.16</v>
      </c>
      <c r="E3912" s="13" t="s">
        <v>3318</v>
      </c>
      <c r="F3912" s="27">
        <v>44749</v>
      </c>
      <c r="G3912" s="27">
        <v>44481</v>
      </c>
      <c r="H3912" s="14">
        <v>1035434.63</v>
      </c>
      <c r="I3912" s="15">
        <v>1</v>
      </c>
      <c r="J3912" s="13" t="s">
        <v>324</v>
      </c>
      <c r="K3912" s="36">
        <f>D3912*VLOOKUP(L3912,Assumptions!$B$5:$C$11,2,FALSE)</f>
        <v>126613.16</v>
      </c>
      <c r="L3912" s="39" t="s">
        <v>4883</v>
      </c>
      <c r="M3912" s="46">
        <f>DATE(YEAR(F3912),MONTH(F3912),1)</f>
        <v>44743</v>
      </c>
      <c r="N3912" s="47" t="str">
        <f>IF(B3912="",N3911,B3912)</f>
        <v>Upton Partners AG</v>
      </c>
    </row>
    <row r="3913" spans="1:14" ht="15.75" x14ac:dyDescent="0.5">
      <c r="A3913" s="7"/>
      <c r="B3913" s="26"/>
      <c r="C3913" s="26"/>
      <c r="D3913" s="14">
        <v>37975.15</v>
      </c>
      <c r="E3913" s="13" t="s">
        <v>3319</v>
      </c>
      <c r="F3913" s="27">
        <v>44843</v>
      </c>
      <c r="G3913" s="27">
        <v>44481</v>
      </c>
      <c r="H3913" s="14">
        <v>759473.84</v>
      </c>
      <c r="I3913" s="15">
        <v>10</v>
      </c>
      <c r="J3913" s="13" t="s">
        <v>300</v>
      </c>
      <c r="K3913" s="36">
        <f>D3913*VLOOKUP(L3913,Assumptions!$B$5:$C$11,2,FALSE)</f>
        <v>37975.15</v>
      </c>
      <c r="L3913" s="39" t="s">
        <v>4883</v>
      </c>
      <c r="M3913" s="46">
        <f>DATE(YEAR(F3913),MONTH(F3913),1)</f>
        <v>44835</v>
      </c>
      <c r="N3913" s="47" t="str">
        <f>IF(B3913="",N3912,B3913)</f>
        <v>Upton Partners AG</v>
      </c>
    </row>
    <row r="3914" spans="1:14" ht="15.75" x14ac:dyDescent="0.5">
      <c r="A3914" s="7"/>
      <c r="B3914" s="26"/>
      <c r="C3914" s="26"/>
      <c r="D3914" s="14">
        <v>37487.120000000003</v>
      </c>
      <c r="E3914" s="13" t="s">
        <v>3320</v>
      </c>
      <c r="F3914" s="27">
        <v>44843</v>
      </c>
      <c r="G3914" s="27">
        <v>44481</v>
      </c>
      <c r="H3914" s="14">
        <v>831236.93</v>
      </c>
      <c r="I3914" s="15">
        <v>72</v>
      </c>
      <c r="J3914" s="13" t="s">
        <v>305</v>
      </c>
      <c r="K3914" s="36">
        <f>D3914*VLOOKUP(L3914,Assumptions!$B$5:$C$11,2,FALSE)</f>
        <v>37487.120000000003</v>
      </c>
      <c r="L3914" s="39" t="s">
        <v>4883</v>
      </c>
      <c r="M3914" s="46">
        <f>DATE(YEAR(F3914),MONTH(F3914),1)</f>
        <v>44835</v>
      </c>
      <c r="N3914" s="47" t="str">
        <f>IF(B3914="",N3913,B3914)</f>
        <v>Upton Partners AG</v>
      </c>
    </row>
    <row r="3915" spans="1:14" ht="15.75" x14ac:dyDescent="0.5">
      <c r="A3915" s="7"/>
      <c r="B3915" s="26"/>
      <c r="C3915" s="26"/>
      <c r="D3915" s="14">
        <v>12210.57</v>
      </c>
      <c r="E3915" s="13" t="s">
        <v>3321</v>
      </c>
      <c r="F3915" s="27">
        <v>44795</v>
      </c>
      <c r="G3915" s="27">
        <v>44481</v>
      </c>
      <c r="H3915" s="14">
        <v>902384.36</v>
      </c>
      <c r="I3915" s="15">
        <v>3</v>
      </c>
      <c r="J3915" s="13" t="s">
        <v>300</v>
      </c>
      <c r="K3915" s="36">
        <f>D3915*VLOOKUP(L3915,Assumptions!$B$5:$C$11,2,FALSE)</f>
        <v>12210.57</v>
      </c>
      <c r="L3915" s="39" t="s">
        <v>4883</v>
      </c>
      <c r="M3915" s="46">
        <f>DATE(YEAR(F3915),MONTH(F3915),1)</f>
        <v>44774</v>
      </c>
      <c r="N3915" s="47" t="str">
        <f>IF(B3915="",N3914,B3915)</f>
        <v>Upton Partners AG</v>
      </c>
    </row>
    <row r="3916" spans="1:14" ht="15.75" x14ac:dyDescent="0.5">
      <c r="A3916" s="7"/>
      <c r="B3916" s="26"/>
      <c r="C3916" s="26"/>
      <c r="D3916" s="14">
        <v>12105.12</v>
      </c>
      <c r="E3916" s="13" t="s">
        <v>3322</v>
      </c>
      <c r="F3916" s="27">
        <v>44795</v>
      </c>
      <c r="G3916" s="27">
        <v>44481</v>
      </c>
      <c r="H3916" s="14">
        <v>1068190.79</v>
      </c>
      <c r="I3916" s="15">
        <v>28</v>
      </c>
      <c r="J3916" s="13" t="s">
        <v>305</v>
      </c>
      <c r="K3916" s="36">
        <f>D3916*VLOOKUP(L3916,Assumptions!$B$5:$C$11,2,FALSE)</f>
        <v>12105.12</v>
      </c>
      <c r="L3916" s="39" t="s">
        <v>4883</v>
      </c>
      <c r="M3916" s="46">
        <f>DATE(YEAR(F3916),MONTH(F3916),1)</f>
        <v>44774</v>
      </c>
      <c r="N3916" s="47" t="str">
        <f>IF(B3916="",N3915,B3916)</f>
        <v>Upton Partners AG</v>
      </c>
    </row>
    <row r="3917" spans="1:14" ht="15.75" x14ac:dyDescent="0.5">
      <c r="A3917" s="7"/>
      <c r="B3917" s="26"/>
      <c r="C3917" s="26"/>
      <c r="D3917" s="14">
        <v>12538.43</v>
      </c>
      <c r="E3917" s="13" t="s">
        <v>3323</v>
      </c>
      <c r="F3917" s="27">
        <v>44795</v>
      </c>
      <c r="G3917" s="27">
        <v>44481</v>
      </c>
      <c r="H3917" s="14">
        <v>1225368.3999999999</v>
      </c>
      <c r="I3917" s="15">
        <v>28</v>
      </c>
      <c r="J3917" s="13" t="s">
        <v>354</v>
      </c>
      <c r="K3917" s="36">
        <f>D3917*VLOOKUP(L3917,Assumptions!$B$5:$C$11,2,FALSE)</f>
        <v>12538.43</v>
      </c>
      <c r="L3917" s="39" t="s">
        <v>4883</v>
      </c>
      <c r="M3917" s="46">
        <f>DATE(YEAR(F3917),MONTH(F3917),1)</f>
        <v>44774</v>
      </c>
      <c r="N3917" s="47" t="str">
        <f>IF(B3917="",N3916,B3917)</f>
        <v>Upton Partners AG</v>
      </c>
    </row>
    <row r="3918" spans="1:14" ht="15.75" x14ac:dyDescent="0.5">
      <c r="A3918" s="7"/>
      <c r="B3918" s="26"/>
      <c r="C3918" s="26"/>
      <c r="D3918" s="14">
        <v>9230.39</v>
      </c>
      <c r="E3918" s="13" t="s">
        <v>3324</v>
      </c>
      <c r="F3918" s="27">
        <v>44795</v>
      </c>
      <c r="G3918" s="27">
        <v>44481</v>
      </c>
      <c r="H3918" s="14">
        <v>1188031.8799999999</v>
      </c>
      <c r="I3918" s="15">
        <v>28</v>
      </c>
      <c r="J3918" s="13" t="s">
        <v>338</v>
      </c>
      <c r="K3918" s="36">
        <f>D3918*VLOOKUP(L3918,Assumptions!$B$5:$C$11,2,FALSE)</f>
        <v>9230.39</v>
      </c>
      <c r="L3918" s="39" t="s">
        <v>4883</v>
      </c>
      <c r="M3918" s="46">
        <f>DATE(YEAR(F3918),MONTH(F3918),1)</f>
        <v>44774</v>
      </c>
      <c r="N3918" s="47" t="str">
        <f>IF(B3918="",N3917,B3918)</f>
        <v>Upton Partners AG</v>
      </c>
    </row>
    <row r="3919" spans="1:14" ht="15.75" x14ac:dyDescent="0.5">
      <c r="A3919" s="7"/>
      <c r="B3919" s="26"/>
      <c r="C3919" s="26"/>
      <c r="D3919" s="14">
        <v>83.31</v>
      </c>
      <c r="E3919" s="13" t="s">
        <v>3325</v>
      </c>
      <c r="F3919" s="27">
        <v>44593</v>
      </c>
      <c r="G3919" s="27">
        <v>44587</v>
      </c>
      <c r="H3919" s="14">
        <v>858286.29</v>
      </c>
      <c r="I3919" s="15">
        <v>1</v>
      </c>
      <c r="J3919" s="13" t="s">
        <v>301</v>
      </c>
      <c r="K3919" s="36">
        <f>D3919*VLOOKUP(L3919,Assumptions!$B$5:$C$11,2,FALSE)</f>
        <v>83.31</v>
      </c>
      <c r="L3919" s="39" t="s">
        <v>4883</v>
      </c>
      <c r="M3919" s="46">
        <f>DATE(YEAR(F3919),MONTH(F3919),1)</f>
        <v>44593</v>
      </c>
      <c r="N3919" s="47" t="str">
        <f>IF(B3919="",N3918,B3919)</f>
        <v>Upton Partners AG</v>
      </c>
    </row>
    <row r="3920" spans="1:14" ht="15.75" x14ac:dyDescent="0.5">
      <c r="A3920" s="7"/>
      <c r="B3920" s="26"/>
      <c r="C3920" s="26"/>
      <c r="D3920" s="14">
        <v>85.1</v>
      </c>
      <c r="E3920" s="13" t="s">
        <v>3325</v>
      </c>
      <c r="F3920" s="27">
        <v>44609</v>
      </c>
      <c r="G3920" s="27">
        <v>44610</v>
      </c>
      <c r="H3920" s="14">
        <v>1095522.04</v>
      </c>
      <c r="I3920" s="15">
        <v>1</v>
      </c>
      <c r="J3920" s="13" t="s">
        <v>301</v>
      </c>
      <c r="K3920" s="36">
        <f>D3920*VLOOKUP(L3920,Assumptions!$B$5:$C$11,2,FALSE)</f>
        <v>85.1</v>
      </c>
      <c r="L3920" s="39" t="s">
        <v>4883</v>
      </c>
      <c r="M3920" s="46">
        <f>DATE(YEAR(F3920),MONTH(F3920),1)</f>
        <v>44593</v>
      </c>
      <c r="N3920" s="47" t="str">
        <f>IF(B3920="",N3919,B3920)</f>
        <v>Upton Partners AG</v>
      </c>
    </row>
    <row r="3921" spans="1:14" ht="15.75" x14ac:dyDescent="0.5">
      <c r="A3921" s="7"/>
      <c r="B3921" s="26"/>
      <c r="C3921" s="26"/>
      <c r="D3921" s="14">
        <v>1905.48</v>
      </c>
      <c r="E3921" s="13" t="s">
        <v>3326</v>
      </c>
      <c r="F3921" s="27">
        <v>44657</v>
      </c>
      <c r="G3921" s="27">
        <v>44614</v>
      </c>
      <c r="H3921" s="14">
        <v>1099504.2</v>
      </c>
      <c r="I3921" s="15">
        <v>1</v>
      </c>
      <c r="J3921" s="13" t="s">
        <v>307</v>
      </c>
      <c r="K3921" s="36">
        <f>D3921*VLOOKUP(L3921,Assumptions!$B$5:$C$11,2,FALSE)</f>
        <v>1905.48</v>
      </c>
      <c r="L3921" s="39" t="s">
        <v>4883</v>
      </c>
      <c r="M3921" s="46">
        <f>DATE(YEAR(F3921),MONTH(F3921),1)</f>
        <v>44652</v>
      </c>
      <c r="N3921" s="47" t="str">
        <f>IF(B3921="",N3920,B3921)</f>
        <v>Upton Partners AG</v>
      </c>
    </row>
    <row r="3922" spans="1:14" ht="15.75" x14ac:dyDescent="0.5">
      <c r="A3922" s="7"/>
      <c r="B3922" s="26"/>
      <c r="C3922" s="26"/>
      <c r="D3922" s="14">
        <v>1521.76</v>
      </c>
      <c r="E3922" s="13" t="s">
        <v>3325</v>
      </c>
      <c r="F3922" s="27">
        <v>44594</v>
      </c>
      <c r="G3922" s="27">
        <v>44623</v>
      </c>
      <c r="H3922" s="14">
        <v>1029604.34</v>
      </c>
      <c r="I3922" s="15">
        <v>13</v>
      </c>
      <c r="J3922" s="13" t="s">
        <v>301</v>
      </c>
      <c r="K3922" s="36">
        <f>D3922*VLOOKUP(L3922,Assumptions!$B$5:$C$11,2,FALSE)</f>
        <v>1521.76</v>
      </c>
      <c r="L3922" s="39" t="s">
        <v>4883</v>
      </c>
      <c r="M3922" s="46">
        <f>DATE(YEAR(F3922),MONTH(F3922),1)</f>
        <v>44593</v>
      </c>
      <c r="N3922" s="47" t="str">
        <f>IF(B3922="",N3921,B3922)</f>
        <v>Upton Partners AG</v>
      </c>
    </row>
    <row r="3923" spans="1:14" ht="15.75" x14ac:dyDescent="0.5">
      <c r="A3923" s="7"/>
      <c r="B3923" s="26"/>
      <c r="C3923" s="26"/>
      <c r="D3923" s="14">
        <v>1223.31</v>
      </c>
      <c r="E3923" s="13" t="s">
        <v>3327</v>
      </c>
      <c r="F3923" s="27">
        <v>44698</v>
      </c>
      <c r="G3923" s="27">
        <v>44628</v>
      </c>
      <c r="H3923" s="14">
        <v>1191344.18</v>
      </c>
      <c r="I3923" s="15">
        <v>1</v>
      </c>
      <c r="J3923" s="13" t="s">
        <v>340</v>
      </c>
      <c r="K3923" s="36">
        <f>D3923*VLOOKUP(L3923,Assumptions!$B$5:$C$11,2,FALSE)</f>
        <v>1223.31</v>
      </c>
      <c r="L3923" s="39" t="s">
        <v>4883</v>
      </c>
      <c r="M3923" s="46">
        <f>DATE(YEAR(F3923),MONTH(F3923),1)</f>
        <v>44682</v>
      </c>
      <c r="N3923" s="47" t="str">
        <f>IF(B3923="",N3922,B3923)</f>
        <v>Upton Partners AG</v>
      </c>
    </row>
    <row r="3924" spans="1:14" ht="15.75" x14ac:dyDescent="0.5">
      <c r="A3924" s="7"/>
      <c r="B3924" s="26"/>
      <c r="C3924" s="26"/>
      <c r="D3924" s="14">
        <v>356.85</v>
      </c>
      <c r="E3924" s="13" t="s">
        <v>3328</v>
      </c>
      <c r="F3924" s="27">
        <v>44664</v>
      </c>
      <c r="G3924" s="27">
        <v>44664</v>
      </c>
      <c r="H3924" s="14">
        <v>1210553.26</v>
      </c>
      <c r="I3924" s="15">
        <v>4</v>
      </c>
      <c r="J3924" s="13" t="s">
        <v>301</v>
      </c>
      <c r="K3924" s="36">
        <f>D3924*VLOOKUP(L3924,Assumptions!$B$5:$C$11,2,FALSE)</f>
        <v>356.85</v>
      </c>
      <c r="L3924" s="39" t="s">
        <v>4883</v>
      </c>
      <c r="M3924" s="46">
        <f>DATE(YEAR(F3924),MONTH(F3924),1)</f>
        <v>44652</v>
      </c>
      <c r="N3924" s="47" t="str">
        <f>IF(B3924="",N3923,B3924)</f>
        <v>Upton Partners AG</v>
      </c>
    </row>
    <row r="3925" spans="1:14" ht="15.75" x14ac:dyDescent="0.5">
      <c r="A3925" s="7"/>
      <c r="B3925" s="26"/>
      <c r="C3925" s="26"/>
      <c r="D3925" s="14">
        <v>3111.12</v>
      </c>
      <c r="E3925" s="13" t="s">
        <v>3329</v>
      </c>
      <c r="F3925" s="27">
        <v>44712</v>
      </c>
      <c r="G3925" s="27">
        <v>44678</v>
      </c>
      <c r="H3925" s="14">
        <v>1158704.31</v>
      </c>
      <c r="I3925" s="15">
        <v>1</v>
      </c>
      <c r="J3925" s="13" t="s">
        <v>300</v>
      </c>
      <c r="K3925" s="36">
        <f>D3925*VLOOKUP(L3925,Assumptions!$B$5:$C$11,2,FALSE)</f>
        <v>3111.12</v>
      </c>
      <c r="L3925" s="39" t="s">
        <v>4883</v>
      </c>
      <c r="M3925" s="46">
        <f>DATE(YEAR(F3925),MONTH(F3925),1)</f>
        <v>44682</v>
      </c>
      <c r="N3925" s="47" t="str">
        <f>IF(B3925="",N3924,B3925)</f>
        <v>Upton Partners AG</v>
      </c>
    </row>
    <row r="3926" spans="1:14" ht="15.75" x14ac:dyDescent="0.5">
      <c r="A3926" s="7"/>
      <c r="B3926" s="26"/>
      <c r="C3926" s="26"/>
      <c r="D3926" s="14">
        <v>259.95999999999998</v>
      </c>
      <c r="E3926" s="13" t="s">
        <v>3330</v>
      </c>
      <c r="F3926" s="27">
        <v>44703</v>
      </c>
      <c r="G3926" s="27">
        <v>44704</v>
      </c>
      <c r="H3926" s="14">
        <v>965200.98</v>
      </c>
      <c r="I3926" s="15">
        <v>2</v>
      </c>
      <c r="J3926" s="13" t="s">
        <v>301</v>
      </c>
      <c r="K3926" s="36">
        <f>D3926*VLOOKUP(L3926,Assumptions!$B$5:$C$11,2,FALSE)</f>
        <v>259.95999999999998</v>
      </c>
      <c r="L3926" s="39" t="s">
        <v>4883</v>
      </c>
      <c r="M3926" s="46">
        <f>DATE(YEAR(F3926),MONTH(F3926),1)</f>
        <v>44682</v>
      </c>
      <c r="N3926" s="47" t="str">
        <f>IF(B3926="",N3925,B3926)</f>
        <v>Upton Partners AG</v>
      </c>
    </row>
    <row r="3927" spans="1:14" ht="15.75" x14ac:dyDescent="0.5">
      <c r="A3927" s="7"/>
      <c r="B3927" s="26"/>
      <c r="C3927" s="26"/>
      <c r="D3927" s="14">
        <v>235.28</v>
      </c>
      <c r="E3927" s="13" t="s">
        <v>3331</v>
      </c>
      <c r="F3927" s="27">
        <v>44742</v>
      </c>
      <c r="G3927" s="27">
        <v>44742</v>
      </c>
      <c r="H3927" s="14">
        <v>760970.88</v>
      </c>
      <c r="I3927" s="15">
        <v>2</v>
      </c>
      <c r="J3927" s="13" t="s">
        <v>301</v>
      </c>
      <c r="K3927" s="36">
        <f>D3927*VLOOKUP(L3927,Assumptions!$B$5:$C$11,2,FALSE)</f>
        <v>235.28</v>
      </c>
      <c r="L3927" s="39" t="s">
        <v>4883</v>
      </c>
      <c r="M3927" s="46">
        <f>DATE(YEAR(F3927),MONTH(F3927),1)</f>
        <v>44713</v>
      </c>
      <c r="N3927" s="47" t="str">
        <f>IF(B3927="",N3926,B3927)</f>
        <v>Upton Partners AG</v>
      </c>
    </row>
    <row r="3928" spans="1:14" ht="15.75" x14ac:dyDescent="0.5">
      <c r="A3928" s="7"/>
      <c r="B3928" s="26"/>
      <c r="C3928" s="26"/>
      <c r="D3928" s="14">
        <v>1367.34</v>
      </c>
      <c r="E3928" s="13" t="s">
        <v>3332</v>
      </c>
      <c r="F3928" s="27">
        <v>44851</v>
      </c>
      <c r="G3928" s="27">
        <v>44750</v>
      </c>
      <c r="H3928" s="14">
        <v>1126694.69</v>
      </c>
      <c r="I3928" s="15">
        <v>1</v>
      </c>
      <c r="J3928" s="13" t="s">
        <v>307</v>
      </c>
      <c r="K3928" s="36">
        <f>D3928*VLOOKUP(L3928,Assumptions!$B$5:$C$11,2,FALSE)</f>
        <v>1367.34</v>
      </c>
      <c r="L3928" s="39" t="s">
        <v>4883</v>
      </c>
      <c r="M3928" s="46">
        <f>DATE(YEAR(F3928),MONTH(F3928),1)</f>
        <v>44835</v>
      </c>
      <c r="N3928" s="47" t="str">
        <f>IF(B3928="",N3927,B3928)</f>
        <v>Upton Partners AG</v>
      </c>
    </row>
    <row r="3929" spans="1:14" ht="15.75" x14ac:dyDescent="0.5">
      <c r="A3929" s="7"/>
      <c r="B3929" s="26"/>
      <c r="C3929" s="26"/>
      <c r="D3929" s="14">
        <v>384.49</v>
      </c>
      <c r="E3929" s="13" t="s">
        <v>3333</v>
      </c>
      <c r="F3929" s="27">
        <v>44861</v>
      </c>
      <c r="G3929" s="27">
        <v>44861</v>
      </c>
      <c r="H3929" s="14">
        <v>769313.44</v>
      </c>
      <c r="I3929" s="15">
        <v>4</v>
      </c>
      <c r="J3929" s="13" t="s">
        <v>301</v>
      </c>
      <c r="K3929" s="36">
        <f>D3929*VLOOKUP(L3929,Assumptions!$B$5:$C$11,2,FALSE)</f>
        <v>384.49</v>
      </c>
      <c r="L3929" s="39" t="s">
        <v>4883</v>
      </c>
      <c r="M3929" s="46">
        <f>DATE(YEAR(F3929),MONTH(F3929),1)</f>
        <v>44835</v>
      </c>
      <c r="N3929" s="47" t="str">
        <f>IF(B3929="",N3928,B3929)</f>
        <v>Upton Partners AG</v>
      </c>
    </row>
    <row r="3930" spans="1:14" ht="15.75" x14ac:dyDescent="0.5">
      <c r="A3930" s="7"/>
      <c r="B3930" s="26"/>
      <c r="C3930" s="26"/>
      <c r="D3930" s="14">
        <v>7421.4</v>
      </c>
      <c r="E3930" s="13" t="s">
        <v>3334</v>
      </c>
      <c r="F3930" s="27">
        <v>44959</v>
      </c>
      <c r="G3930" s="27">
        <v>44872</v>
      </c>
      <c r="H3930" s="14">
        <v>918519.23</v>
      </c>
      <c r="I3930" s="15">
        <v>1</v>
      </c>
      <c r="J3930" s="13" t="s">
        <v>300</v>
      </c>
      <c r="K3930" s="36">
        <f>D3930*VLOOKUP(L3930,Assumptions!$B$5:$C$11,2,FALSE)</f>
        <v>7421.4</v>
      </c>
      <c r="L3930" s="39" t="s">
        <v>4883</v>
      </c>
      <c r="M3930" s="46">
        <f>DATE(YEAR(F3930),MONTH(F3930),1)</f>
        <v>44958</v>
      </c>
      <c r="N3930" s="47" t="str">
        <f>IF(B3930="",N3929,B3930)</f>
        <v>Upton Partners AG</v>
      </c>
    </row>
    <row r="3931" spans="1:14" ht="15.75" x14ac:dyDescent="0.5">
      <c r="A3931" s="7"/>
      <c r="B3931" s="26"/>
      <c r="C3931" s="26"/>
      <c r="D3931" s="14">
        <v>9277.49</v>
      </c>
      <c r="E3931" s="13" t="s">
        <v>3335</v>
      </c>
      <c r="F3931" s="27">
        <v>44959</v>
      </c>
      <c r="G3931" s="27">
        <v>44872</v>
      </c>
      <c r="H3931" s="14">
        <v>807544.3</v>
      </c>
      <c r="I3931" s="15">
        <v>3</v>
      </c>
      <c r="J3931" s="13" t="s">
        <v>307</v>
      </c>
      <c r="K3931" s="36">
        <f>D3931*VLOOKUP(L3931,Assumptions!$B$5:$C$11,2,FALSE)</f>
        <v>9277.49</v>
      </c>
      <c r="L3931" s="39" t="s">
        <v>4883</v>
      </c>
      <c r="M3931" s="46">
        <f>DATE(YEAR(F3931),MONTH(F3931),1)</f>
        <v>44958</v>
      </c>
      <c r="N3931" s="47" t="str">
        <f>IF(B3931="",N3930,B3931)</f>
        <v>Upton Partners AG</v>
      </c>
    </row>
    <row r="3932" spans="1:14" ht="15.75" x14ac:dyDescent="0.5">
      <c r="A3932" s="7"/>
      <c r="B3932" s="26"/>
      <c r="C3932" s="26"/>
      <c r="D3932" s="14">
        <v>6966.99</v>
      </c>
      <c r="E3932" s="13" t="s">
        <v>3336</v>
      </c>
      <c r="F3932" s="27">
        <v>44959</v>
      </c>
      <c r="G3932" s="27">
        <v>44872</v>
      </c>
      <c r="H3932" s="14">
        <v>1060650.0900000001</v>
      </c>
      <c r="I3932" s="15">
        <v>9</v>
      </c>
      <c r="J3932" s="13" t="s">
        <v>301</v>
      </c>
      <c r="K3932" s="36">
        <f>D3932*VLOOKUP(L3932,Assumptions!$B$5:$C$11,2,FALSE)</f>
        <v>6966.99</v>
      </c>
      <c r="L3932" s="39" t="s">
        <v>4883</v>
      </c>
      <c r="M3932" s="46">
        <f>DATE(YEAR(F3932),MONTH(F3932),1)</f>
        <v>44958</v>
      </c>
      <c r="N3932" s="47" t="str">
        <f>IF(B3932="",N3931,B3932)</f>
        <v>Upton Partners AG</v>
      </c>
    </row>
    <row r="3933" spans="1:14" ht="15.75" x14ac:dyDescent="0.5">
      <c r="A3933" s="7"/>
      <c r="B3933" s="26"/>
      <c r="C3933" s="26"/>
      <c r="D3933" s="14">
        <v>1672.99</v>
      </c>
      <c r="E3933" s="13" t="s">
        <v>3337</v>
      </c>
      <c r="F3933" s="27">
        <v>44810</v>
      </c>
      <c r="G3933" s="27">
        <v>44810</v>
      </c>
      <c r="H3933" s="14">
        <v>1283953.8799999999</v>
      </c>
      <c r="I3933" s="15">
        <v>19</v>
      </c>
      <c r="J3933" s="13" t="s">
        <v>301</v>
      </c>
      <c r="K3933" s="36">
        <f>D3933*VLOOKUP(L3933,Assumptions!$B$5:$C$11,2,FALSE)</f>
        <v>1672.99</v>
      </c>
      <c r="L3933" s="39" t="s">
        <v>4883</v>
      </c>
      <c r="M3933" s="46">
        <f>DATE(YEAR(F3933),MONTH(F3933),1)</f>
        <v>44805</v>
      </c>
      <c r="N3933" s="47" t="str">
        <f>IF(B3933="",N3932,B3933)</f>
        <v>Upton Partners AG</v>
      </c>
    </row>
    <row r="3934" spans="1:14" ht="15.75" x14ac:dyDescent="0.5">
      <c r="A3934" s="7"/>
      <c r="B3934" s="26"/>
      <c r="C3934" s="26"/>
      <c r="D3934" s="14">
        <v>55619.77</v>
      </c>
      <c r="E3934" s="13" t="s">
        <v>3334</v>
      </c>
      <c r="F3934" s="27">
        <v>44962</v>
      </c>
      <c r="G3934" s="27">
        <v>44811</v>
      </c>
      <c r="H3934" s="14">
        <v>893959.18</v>
      </c>
      <c r="I3934" s="15">
        <v>15</v>
      </c>
      <c r="J3934" s="13" t="s">
        <v>300</v>
      </c>
      <c r="K3934" s="36">
        <f>D3934*VLOOKUP(L3934,Assumptions!$B$5:$C$11,2,FALSE)</f>
        <v>55619.77</v>
      </c>
      <c r="L3934" s="39" t="s">
        <v>4883</v>
      </c>
      <c r="M3934" s="46">
        <f>DATE(YEAR(F3934),MONTH(F3934),1)</f>
        <v>44958</v>
      </c>
      <c r="N3934" s="47" t="str">
        <f>IF(B3934="",N3933,B3934)</f>
        <v>Upton Partners AG</v>
      </c>
    </row>
    <row r="3935" spans="1:14" ht="15.75" x14ac:dyDescent="0.5">
      <c r="A3935" s="7"/>
      <c r="B3935" s="26"/>
      <c r="C3935" s="26"/>
      <c r="D3935" s="14">
        <v>39800.43</v>
      </c>
      <c r="E3935" s="13" t="s">
        <v>3338</v>
      </c>
      <c r="F3935" s="27">
        <v>44962</v>
      </c>
      <c r="G3935" s="27">
        <v>44811</v>
      </c>
      <c r="H3935" s="14">
        <v>979150.47</v>
      </c>
      <c r="I3935" s="15">
        <v>4</v>
      </c>
      <c r="J3935" s="13" t="s">
        <v>305</v>
      </c>
      <c r="K3935" s="36">
        <f>D3935*VLOOKUP(L3935,Assumptions!$B$5:$C$11,2,FALSE)</f>
        <v>39800.43</v>
      </c>
      <c r="L3935" s="39" t="s">
        <v>4883</v>
      </c>
      <c r="M3935" s="46">
        <f>DATE(YEAR(F3935),MONTH(F3935),1)</f>
        <v>44958</v>
      </c>
      <c r="N3935" s="47" t="str">
        <f>IF(B3935="",N3934,B3935)</f>
        <v>Upton Partners AG</v>
      </c>
    </row>
    <row r="3936" spans="1:14" ht="15.75" x14ac:dyDescent="0.5">
      <c r="A3936" s="7"/>
      <c r="B3936" s="26"/>
      <c r="C3936" s="26"/>
      <c r="D3936" s="14">
        <v>36232.86</v>
      </c>
      <c r="E3936" s="13" t="s">
        <v>3339</v>
      </c>
      <c r="F3936" s="27">
        <v>44962</v>
      </c>
      <c r="G3936" s="27">
        <v>44811</v>
      </c>
      <c r="H3936" s="14">
        <v>996351.04</v>
      </c>
      <c r="I3936" s="15">
        <v>13</v>
      </c>
      <c r="J3936" s="13" t="s">
        <v>319</v>
      </c>
      <c r="K3936" s="36">
        <f>D3936*VLOOKUP(L3936,Assumptions!$B$5:$C$11,2,FALSE)</f>
        <v>36232.86</v>
      </c>
      <c r="L3936" s="39" t="s">
        <v>4883</v>
      </c>
      <c r="M3936" s="46">
        <f>DATE(YEAR(F3936),MONTH(F3936),1)</f>
        <v>44958</v>
      </c>
      <c r="N3936" s="47" t="str">
        <f>IF(B3936="",N3935,B3936)</f>
        <v>Upton Partners AG</v>
      </c>
    </row>
    <row r="3937" spans="1:14" ht="15.75" x14ac:dyDescent="0.5">
      <c r="A3937" s="7"/>
      <c r="B3937" s="26"/>
      <c r="C3937" s="26"/>
      <c r="D3937" s="14">
        <v>48300.75</v>
      </c>
      <c r="E3937" s="13" t="s">
        <v>3340</v>
      </c>
      <c r="F3937" s="27">
        <v>44962</v>
      </c>
      <c r="G3937" s="27">
        <v>44811</v>
      </c>
      <c r="H3937" s="14">
        <v>856249.74</v>
      </c>
      <c r="I3937" s="15">
        <v>13</v>
      </c>
      <c r="J3937" s="13" t="s">
        <v>338</v>
      </c>
      <c r="K3937" s="36">
        <f>D3937*VLOOKUP(L3937,Assumptions!$B$5:$C$11,2,FALSE)</f>
        <v>48300.75</v>
      </c>
      <c r="L3937" s="39" t="s">
        <v>4883</v>
      </c>
      <c r="M3937" s="46">
        <f>DATE(YEAR(F3937),MONTH(F3937),1)</f>
        <v>44958</v>
      </c>
      <c r="N3937" s="47" t="str">
        <f>IF(B3937="",N3936,B3937)</f>
        <v>Upton Partners AG</v>
      </c>
    </row>
    <row r="3938" spans="1:14" ht="15.75" x14ac:dyDescent="0.5">
      <c r="A3938" s="7"/>
      <c r="B3938" s="26"/>
      <c r="C3938" s="26"/>
      <c r="D3938" s="14">
        <v>51161.74</v>
      </c>
      <c r="E3938" s="13" t="s">
        <v>3336</v>
      </c>
      <c r="F3938" s="27">
        <v>44962</v>
      </c>
      <c r="G3938" s="27">
        <v>44811</v>
      </c>
      <c r="H3938" s="14">
        <v>764828.52</v>
      </c>
      <c r="I3938" s="15">
        <v>13</v>
      </c>
      <c r="J3938" s="13" t="s">
        <v>301</v>
      </c>
      <c r="K3938" s="36">
        <f>D3938*VLOOKUP(L3938,Assumptions!$B$5:$C$11,2,FALSE)</f>
        <v>51161.74</v>
      </c>
      <c r="L3938" s="39" t="s">
        <v>4883</v>
      </c>
      <c r="M3938" s="46">
        <f>DATE(YEAR(F3938),MONTH(F3938),1)</f>
        <v>44958</v>
      </c>
      <c r="N3938" s="47" t="str">
        <f>IF(B3938="",N3937,B3938)</f>
        <v>Upton Partners AG</v>
      </c>
    </row>
    <row r="3939" spans="1:14" ht="15.75" x14ac:dyDescent="0.5">
      <c r="A3939" s="7"/>
      <c r="B3939" s="26"/>
      <c r="C3939" s="26"/>
      <c r="D3939" s="14">
        <v>53072.9</v>
      </c>
      <c r="E3939" s="13" t="s">
        <v>3341</v>
      </c>
      <c r="F3939" s="27">
        <v>44962</v>
      </c>
      <c r="G3939" s="27">
        <v>44811</v>
      </c>
      <c r="H3939" s="14">
        <v>1222415.75</v>
      </c>
      <c r="I3939" s="15">
        <v>10</v>
      </c>
      <c r="J3939" s="13" t="s">
        <v>331</v>
      </c>
      <c r="K3939" s="36">
        <f>D3939*VLOOKUP(L3939,Assumptions!$B$5:$C$11,2,FALSE)</f>
        <v>53072.9</v>
      </c>
      <c r="L3939" s="39" t="s">
        <v>4883</v>
      </c>
      <c r="M3939" s="46">
        <f>DATE(YEAR(F3939),MONTH(F3939),1)</f>
        <v>44958</v>
      </c>
      <c r="N3939" s="47" t="str">
        <f>IF(B3939="",N3938,B3939)</f>
        <v>Upton Partners AG</v>
      </c>
    </row>
    <row r="3940" spans="1:14" ht="15.75" x14ac:dyDescent="0.5">
      <c r="A3940" s="7"/>
      <c r="B3940" s="26"/>
      <c r="C3940" s="26"/>
      <c r="D3940" s="14">
        <v>11098.01</v>
      </c>
      <c r="E3940" s="13" t="s">
        <v>3342</v>
      </c>
      <c r="F3940" s="27">
        <v>45096</v>
      </c>
      <c r="G3940" s="27">
        <v>44811</v>
      </c>
      <c r="H3940" s="14">
        <v>856008.71</v>
      </c>
      <c r="I3940" s="15">
        <v>3</v>
      </c>
      <c r="J3940" s="13" t="s">
        <v>327</v>
      </c>
      <c r="K3940" s="36">
        <f>D3940*VLOOKUP(L3940,Assumptions!$B$5:$C$11,2,FALSE)</f>
        <v>11098.01</v>
      </c>
      <c r="L3940" s="39" t="s">
        <v>4883</v>
      </c>
      <c r="M3940" s="46">
        <f>DATE(YEAR(F3940),MONTH(F3940),1)</f>
        <v>45078</v>
      </c>
      <c r="N3940" s="47" t="str">
        <f>IF(B3940="",N3939,B3940)</f>
        <v>Upton Partners AG</v>
      </c>
    </row>
    <row r="3941" spans="1:14" ht="15.75" x14ac:dyDescent="0.5">
      <c r="A3941" s="7"/>
      <c r="B3941" s="26"/>
      <c r="C3941" s="26"/>
      <c r="D3941" s="14">
        <v>7902.54</v>
      </c>
      <c r="E3941" s="13" t="s">
        <v>3343</v>
      </c>
      <c r="F3941" s="27">
        <v>45096</v>
      </c>
      <c r="G3941" s="27">
        <v>44811</v>
      </c>
      <c r="H3941" s="14">
        <v>925996.07</v>
      </c>
      <c r="I3941" s="15">
        <v>11</v>
      </c>
      <c r="J3941" s="13" t="s">
        <v>305</v>
      </c>
      <c r="K3941" s="36">
        <f>D3941*VLOOKUP(L3941,Assumptions!$B$5:$C$11,2,FALSE)</f>
        <v>7902.54</v>
      </c>
      <c r="L3941" s="39" t="s">
        <v>4883</v>
      </c>
      <c r="M3941" s="46">
        <f>DATE(YEAR(F3941),MONTH(F3941),1)</f>
        <v>45078</v>
      </c>
      <c r="N3941" s="47" t="str">
        <f>IF(B3941="",N3940,B3941)</f>
        <v>Upton Partners AG</v>
      </c>
    </row>
    <row r="3942" spans="1:14" ht="15.75" x14ac:dyDescent="0.5">
      <c r="A3942" s="7"/>
      <c r="B3942" s="26"/>
      <c r="C3942" s="26"/>
      <c r="D3942" s="14">
        <v>8224.07</v>
      </c>
      <c r="E3942" s="13" t="s">
        <v>3344</v>
      </c>
      <c r="F3942" s="27">
        <v>45096</v>
      </c>
      <c r="G3942" s="27">
        <v>44811</v>
      </c>
      <c r="H3942" s="14">
        <v>868066.13</v>
      </c>
      <c r="I3942" s="15">
        <v>11</v>
      </c>
      <c r="J3942" s="13" t="s">
        <v>321</v>
      </c>
      <c r="K3942" s="36">
        <f>D3942*VLOOKUP(L3942,Assumptions!$B$5:$C$11,2,FALSE)</f>
        <v>8224.07</v>
      </c>
      <c r="L3942" s="39" t="s">
        <v>4883</v>
      </c>
      <c r="M3942" s="46">
        <f>DATE(YEAR(F3942),MONTH(F3942),1)</f>
        <v>45078</v>
      </c>
      <c r="N3942" s="47" t="str">
        <f>IF(B3942="",N3941,B3942)</f>
        <v>Upton Partners AG</v>
      </c>
    </row>
    <row r="3943" spans="1:14" ht="15.75" x14ac:dyDescent="0.5">
      <c r="A3943" s="7"/>
      <c r="B3943" s="26"/>
      <c r="C3943" s="26"/>
      <c r="D3943" s="14">
        <v>1276.4100000000001</v>
      </c>
      <c r="E3943" s="13" t="s">
        <v>3345</v>
      </c>
      <c r="F3943" s="27">
        <v>44943</v>
      </c>
      <c r="G3943" s="27">
        <v>44811</v>
      </c>
      <c r="H3943" s="14">
        <v>1239026.55</v>
      </c>
      <c r="I3943" s="15">
        <v>1</v>
      </c>
      <c r="J3943" s="13" t="s">
        <v>340</v>
      </c>
      <c r="K3943" s="36">
        <f>D3943*VLOOKUP(L3943,Assumptions!$B$5:$C$11,2,FALSE)</f>
        <v>1276.4100000000001</v>
      </c>
      <c r="L3943" s="39" t="s">
        <v>4883</v>
      </c>
      <c r="M3943" s="46">
        <f>DATE(YEAR(F3943),MONTH(F3943),1)</f>
        <v>44927</v>
      </c>
      <c r="N3943" s="47" t="str">
        <f>IF(B3943="",N3942,B3943)</f>
        <v>Upton Partners AG</v>
      </c>
    </row>
    <row r="3944" spans="1:14" ht="15.75" x14ac:dyDescent="0.5">
      <c r="A3944" s="7"/>
      <c r="B3944" s="26"/>
      <c r="C3944" s="26"/>
      <c r="D3944" s="14">
        <v>1064.05</v>
      </c>
      <c r="E3944" s="13" t="s">
        <v>3346</v>
      </c>
      <c r="F3944" s="27">
        <v>45020</v>
      </c>
      <c r="G3944" s="27">
        <v>44811</v>
      </c>
      <c r="H3944" s="14">
        <v>896895.3</v>
      </c>
      <c r="I3944" s="15">
        <v>1</v>
      </c>
      <c r="J3944" s="13" t="s">
        <v>340</v>
      </c>
      <c r="K3944" s="36">
        <f>D3944*VLOOKUP(L3944,Assumptions!$B$5:$C$11,2,FALSE)</f>
        <v>1064.05</v>
      </c>
      <c r="L3944" s="39" t="s">
        <v>4883</v>
      </c>
      <c r="M3944" s="46">
        <f>DATE(YEAR(F3944),MONTH(F3944),1)</f>
        <v>45017</v>
      </c>
      <c r="N3944" s="47" t="str">
        <f>IF(B3944="",N3943,B3944)</f>
        <v>Upton Partners AG</v>
      </c>
    </row>
    <row r="3945" spans="1:14" ht="15.75" x14ac:dyDescent="0.5">
      <c r="A3945" s="7"/>
      <c r="B3945" s="26"/>
      <c r="C3945" s="26"/>
      <c r="D3945" s="14">
        <v>1852.37</v>
      </c>
      <c r="E3945" s="13" t="s">
        <v>3347</v>
      </c>
      <c r="F3945" s="27">
        <v>45111</v>
      </c>
      <c r="G3945" s="27">
        <v>44811</v>
      </c>
      <c r="H3945" s="14">
        <v>796431.81</v>
      </c>
      <c r="I3945" s="15">
        <v>1</v>
      </c>
      <c r="J3945" s="13" t="s">
        <v>340</v>
      </c>
      <c r="K3945" s="36">
        <f>D3945*VLOOKUP(L3945,Assumptions!$B$5:$C$11,2,FALSE)</f>
        <v>1852.37</v>
      </c>
      <c r="L3945" s="39" t="s">
        <v>4883</v>
      </c>
      <c r="M3945" s="46">
        <f>DATE(YEAR(F3945),MONTH(F3945),1)</f>
        <v>45108</v>
      </c>
      <c r="N3945" s="47" t="str">
        <f>IF(B3945="",N3944,B3945)</f>
        <v>Upton Partners AG</v>
      </c>
    </row>
    <row r="3946" spans="1:14" ht="15.75" x14ac:dyDescent="0.5">
      <c r="A3946" s="7"/>
      <c r="B3946" s="26"/>
      <c r="C3946" s="26"/>
      <c r="D3946" s="14">
        <v>2231.1799999999998</v>
      </c>
      <c r="E3946" s="13" t="s">
        <v>3348</v>
      </c>
      <c r="F3946" s="27">
        <v>44987</v>
      </c>
      <c r="G3946" s="27">
        <v>44811</v>
      </c>
      <c r="H3946" s="14">
        <v>1136828.96</v>
      </c>
      <c r="I3946" s="15">
        <v>1</v>
      </c>
      <c r="J3946" s="13" t="s">
        <v>300</v>
      </c>
      <c r="K3946" s="36">
        <f>D3946*VLOOKUP(L3946,Assumptions!$B$5:$C$11,2,FALSE)</f>
        <v>2231.1799999999998</v>
      </c>
      <c r="L3946" s="39" t="s">
        <v>4883</v>
      </c>
      <c r="M3946" s="46">
        <f>DATE(YEAR(F3946),MONTH(F3946),1)</f>
        <v>44986</v>
      </c>
      <c r="N3946" s="47" t="str">
        <f>IF(B3946="",N3945,B3946)</f>
        <v>Upton Partners AG</v>
      </c>
    </row>
    <row r="3947" spans="1:14" ht="15.75" x14ac:dyDescent="0.5">
      <c r="A3947" s="7"/>
      <c r="B3947" s="26"/>
      <c r="C3947" s="26"/>
      <c r="D3947" s="14">
        <v>2431.71</v>
      </c>
      <c r="E3947" s="13" t="s">
        <v>3349</v>
      </c>
      <c r="F3947" s="27">
        <v>45246</v>
      </c>
      <c r="G3947" s="27">
        <v>44811</v>
      </c>
      <c r="H3947" s="14">
        <v>1167871.04</v>
      </c>
      <c r="I3947" s="15">
        <v>1</v>
      </c>
      <c r="J3947" s="13" t="s">
        <v>300</v>
      </c>
      <c r="K3947" s="36">
        <f>D3947*VLOOKUP(L3947,Assumptions!$B$5:$C$11,2,FALSE)</f>
        <v>2431.71</v>
      </c>
      <c r="L3947" s="39" t="s">
        <v>4883</v>
      </c>
      <c r="M3947" s="46">
        <f>DATE(YEAR(F3947),MONTH(F3947),1)</f>
        <v>45231</v>
      </c>
      <c r="N3947" s="47" t="str">
        <f>IF(B3947="",N3946,B3947)</f>
        <v>Upton Partners AG</v>
      </c>
    </row>
    <row r="3948" spans="1:14" ht="15.75" x14ac:dyDescent="0.5">
      <c r="A3948" s="7"/>
      <c r="B3948" s="26"/>
      <c r="C3948" s="26"/>
      <c r="D3948" s="14">
        <v>1608.99</v>
      </c>
      <c r="E3948" s="13" t="s">
        <v>3350</v>
      </c>
      <c r="F3948" s="27">
        <v>45238</v>
      </c>
      <c r="G3948" s="27">
        <v>44813</v>
      </c>
      <c r="H3948" s="14">
        <v>1144495.54</v>
      </c>
      <c r="I3948" s="15">
        <v>1</v>
      </c>
      <c r="J3948" s="13" t="s">
        <v>340</v>
      </c>
      <c r="K3948" s="36">
        <f>D3948*VLOOKUP(L3948,Assumptions!$B$5:$C$11,2,FALSE)</f>
        <v>1608.99</v>
      </c>
      <c r="L3948" s="39" t="s">
        <v>4883</v>
      </c>
      <c r="M3948" s="46">
        <f>DATE(YEAR(F3948),MONTH(F3948),1)</f>
        <v>45231</v>
      </c>
      <c r="N3948" s="47" t="str">
        <f>IF(B3948="",N3947,B3948)</f>
        <v>Upton Partners AG</v>
      </c>
    </row>
    <row r="3949" spans="1:14" ht="15.75" x14ac:dyDescent="0.5">
      <c r="A3949" s="7"/>
      <c r="B3949" s="26"/>
      <c r="C3949" s="26"/>
      <c r="D3949" s="14">
        <v>12388.03</v>
      </c>
      <c r="E3949" s="13" t="s">
        <v>3351</v>
      </c>
      <c r="F3949" s="27">
        <v>44949</v>
      </c>
      <c r="G3949" s="27">
        <v>44813</v>
      </c>
      <c r="H3949" s="14">
        <v>951951.13</v>
      </c>
      <c r="I3949" s="15">
        <v>3</v>
      </c>
      <c r="J3949" s="13" t="s">
        <v>300</v>
      </c>
      <c r="K3949" s="36">
        <f>D3949*VLOOKUP(L3949,Assumptions!$B$5:$C$11,2,FALSE)</f>
        <v>12388.03</v>
      </c>
      <c r="L3949" s="39" t="s">
        <v>4883</v>
      </c>
      <c r="M3949" s="46">
        <f>DATE(YEAR(F3949),MONTH(F3949),1)</f>
        <v>44927</v>
      </c>
      <c r="N3949" s="47" t="str">
        <f>IF(B3949="",N3948,B3949)</f>
        <v>Upton Partners AG</v>
      </c>
    </row>
    <row r="3950" spans="1:14" ht="15.75" x14ac:dyDescent="0.5">
      <c r="A3950" s="7"/>
      <c r="B3950" s="26"/>
      <c r="C3950" s="26"/>
      <c r="D3950" s="14">
        <v>12201.73</v>
      </c>
      <c r="E3950" s="13" t="s">
        <v>3352</v>
      </c>
      <c r="F3950" s="27">
        <v>44949</v>
      </c>
      <c r="G3950" s="27">
        <v>44813</v>
      </c>
      <c r="H3950" s="14">
        <v>1134189.57</v>
      </c>
      <c r="I3950" s="15">
        <v>34</v>
      </c>
      <c r="J3950" s="13" t="s">
        <v>305</v>
      </c>
      <c r="K3950" s="36">
        <f>D3950*VLOOKUP(L3950,Assumptions!$B$5:$C$11,2,FALSE)</f>
        <v>12201.73</v>
      </c>
      <c r="L3950" s="39" t="s">
        <v>4883</v>
      </c>
      <c r="M3950" s="46">
        <f>DATE(YEAR(F3950),MONTH(F3950),1)</f>
        <v>44927</v>
      </c>
      <c r="N3950" s="47" t="str">
        <f>IF(B3950="",N3949,B3950)</f>
        <v>Upton Partners AG</v>
      </c>
    </row>
    <row r="3951" spans="1:14" ht="15.75" x14ac:dyDescent="0.5">
      <c r="A3951" s="7"/>
      <c r="B3951" s="26"/>
      <c r="C3951" s="26"/>
      <c r="D3951" s="14">
        <v>10030.52</v>
      </c>
      <c r="E3951" s="13" t="s">
        <v>3353</v>
      </c>
      <c r="F3951" s="27">
        <v>44949</v>
      </c>
      <c r="G3951" s="27">
        <v>44813</v>
      </c>
      <c r="H3951" s="14">
        <v>1291816.45</v>
      </c>
      <c r="I3951" s="15">
        <v>34</v>
      </c>
      <c r="J3951" s="13" t="s">
        <v>354</v>
      </c>
      <c r="K3951" s="36">
        <f>D3951*VLOOKUP(L3951,Assumptions!$B$5:$C$11,2,FALSE)</f>
        <v>10030.52</v>
      </c>
      <c r="L3951" s="39" t="s">
        <v>4883</v>
      </c>
      <c r="M3951" s="46">
        <f>DATE(YEAR(F3951),MONTH(F3951),1)</f>
        <v>44927</v>
      </c>
      <c r="N3951" s="47" t="str">
        <f>IF(B3951="",N3950,B3951)</f>
        <v>Upton Partners AG</v>
      </c>
    </row>
    <row r="3952" spans="1:14" ht="15.75" x14ac:dyDescent="0.5">
      <c r="A3952" s="7"/>
      <c r="B3952" s="26"/>
      <c r="C3952" s="26"/>
      <c r="D3952" s="14">
        <v>10242.02</v>
      </c>
      <c r="E3952" s="13" t="s">
        <v>3354</v>
      </c>
      <c r="F3952" s="27">
        <v>44949</v>
      </c>
      <c r="G3952" s="27">
        <v>44813</v>
      </c>
      <c r="H3952" s="14">
        <v>891392.55</v>
      </c>
      <c r="I3952" s="15">
        <v>34</v>
      </c>
      <c r="J3952" s="13" t="s">
        <v>338</v>
      </c>
      <c r="K3952" s="36">
        <f>D3952*VLOOKUP(L3952,Assumptions!$B$5:$C$11,2,FALSE)</f>
        <v>10242.02</v>
      </c>
      <c r="L3952" s="39" t="s">
        <v>4883</v>
      </c>
      <c r="M3952" s="46">
        <f>DATE(YEAR(F3952),MONTH(F3952),1)</f>
        <v>44927</v>
      </c>
      <c r="N3952" s="47" t="str">
        <f>IF(B3952="",N3951,B3952)</f>
        <v>Upton Partners AG</v>
      </c>
    </row>
    <row r="3953" spans="1:14" ht="15.75" x14ac:dyDescent="0.5">
      <c r="A3953" s="7"/>
      <c r="B3953" s="26"/>
      <c r="C3953" s="26"/>
      <c r="D3953" s="14">
        <v>10915.62</v>
      </c>
      <c r="E3953" s="13" t="s">
        <v>3355</v>
      </c>
      <c r="F3953" s="27">
        <v>45096</v>
      </c>
      <c r="G3953" s="27">
        <v>44813</v>
      </c>
      <c r="H3953" s="14">
        <v>917158.45</v>
      </c>
      <c r="I3953" s="15">
        <v>3</v>
      </c>
      <c r="J3953" s="13" t="s">
        <v>300</v>
      </c>
      <c r="K3953" s="36">
        <f>D3953*VLOOKUP(L3953,Assumptions!$B$5:$C$11,2,FALSE)</f>
        <v>10915.62</v>
      </c>
      <c r="L3953" s="39" t="s">
        <v>4883</v>
      </c>
      <c r="M3953" s="46">
        <f>DATE(YEAR(F3953),MONTH(F3953),1)</f>
        <v>45078</v>
      </c>
      <c r="N3953" s="47" t="str">
        <f>IF(B3953="",N3952,B3953)</f>
        <v>Upton Partners AG</v>
      </c>
    </row>
    <row r="3954" spans="1:14" ht="15.75" x14ac:dyDescent="0.5">
      <c r="A3954" s="7"/>
      <c r="B3954" s="26"/>
      <c r="C3954" s="26"/>
      <c r="D3954" s="14">
        <v>12079.61</v>
      </c>
      <c r="E3954" s="13" t="s">
        <v>3343</v>
      </c>
      <c r="F3954" s="27">
        <v>45096</v>
      </c>
      <c r="G3954" s="27">
        <v>44813</v>
      </c>
      <c r="H3954" s="14">
        <v>873262.39</v>
      </c>
      <c r="I3954" s="15">
        <v>17</v>
      </c>
      <c r="J3954" s="13" t="s">
        <v>305</v>
      </c>
      <c r="K3954" s="36">
        <f>D3954*VLOOKUP(L3954,Assumptions!$B$5:$C$11,2,FALSE)</f>
        <v>12079.61</v>
      </c>
      <c r="L3954" s="39" t="s">
        <v>4883</v>
      </c>
      <c r="M3954" s="46">
        <f>DATE(YEAR(F3954),MONTH(F3954),1)</f>
        <v>45078</v>
      </c>
      <c r="N3954" s="47" t="str">
        <f>IF(B3954="",N3953,B3954)</f>
        <v>Upton Partners AG</v>
      </c>
    </row>
    <row r="3955" spans="1:14" ht="15.75" x14ac:dyDescent="0.5">
      <c r="A3955" s="7"/>
      <c r="B3955" s="26"/>
      <c r="C3955" s="26"/>
      <c r="D3955" s="14">
        <v>9641.34</v>
      </c>
      <c r="E3955" s="13" t="s">
        <v>3344</v>
      </c>
      <c r="F3955" s="27">
        <v>45096</v>
      </c>
      <c r="G3955" s="27">
        <v>44813</v>
      </c>
      <c r="H3955" s="14">
        <v>1163653.6499999999</v>
      </c>
      <c r="I3955" s="15">
        <v>17</v>
      </c>
      <c r="J3955" s="13" t="s">
        <v>321</v>
      </c>
      <c r="K3955" s="36">
        <f>D3955*VLOOKUP(L3955,Assumptions!$B$5:$C$11,2,FALSE)</f>
        <v>9641.34</v>
      </c>
      <c r="L3955" s="39" t="s">
        <v>4883</v>
      </c>
      <c r="M3955" s="46">
        <f>DATE(YEAR(F3955),MONTH(F3955),1)</f>
        <v>45078</v>
      </c>
      <c r="N3955" s="47" t="str">
        <f>IF(B3955="",N3954,B3955)</f>
        <v>Upton Partners AG</v>
      </c>
    </row>
    <row r="3956" spans="1:14" ht="15.75" x14ac:dyDescent="0.5">
      <c r="A3956" s="7"/>
      <c r="B3956" s="26"/>
      <c r="C3956" s="26"/>
      <c r="D3956" s="14">
        <v>27931.439999999999</v>
      </c>
      <c r="E3956" s="13" t="s">
        <v>3342</v>
      </c>
      <c r="F3956" s="27">
        <v>45091</v>
      </c>
      <c r="G3956" s="27">
        <v>44813</v>
      </c>
      <c r="H3956" s="14">
        <v>806441.79</v>
      </c>
      <c r="I3956" s="15">
        <v>6</v>
      </c>
      <c r="J3956" s="13" t="s">
        <v>327</v>
      </c>
      <c r="K3956" s="36">
        <f>D3956*VLOOKUP(L3956,Assumptions!$B$5:$C$11,2,FALSE)</f>
        <v>27931.439999999999</v>
      </c>
      <c r="L3956" s="39" t="s">
        <v>4883</v>
      </c>
      <c r="M3956" s="46">
        <f>DATE(YEAR(F3956),MONTH(F3956),1)</f>
        <v>45078</v>
      </c>
      <c r="N3956" s="47" t="str">
        <f>IF(B3956="",N3955,B3956)</f>
        <v>Upton Partners AG</v>
      </c>
    </row>
    <row r="3957" spans="1:14" ht="15.75" x14ac:dyDescent="0.5">
      <c r="A3957" s="7"/>
      <c r="B3957" s="26"/>
      <c r="C3957" s="26"/>
      <c r="D3957" s="14">
        <v>19526.099999999999</v>
      </c>
      <c r="E3957" s="13" t="s">
        <v>3356</v>
      </c>
      <c r="F3957" s="27">
        <v>45091</v>
      </c>
      <c r="G3957" s="27">
        <v>44813</v>
      </c>
      <c r="H3957" s="14">
        <v>1037910.62</v>
      </c>
      <c r="I3957" s="15">
        <v>6</v>
      </c>
      <c r="J3957" s="13" t="s">
        <v>330</v>
      </c>
      <c r="K3957" s="36">
        <f>D3957*VLOOKUP(L3957,Assumptions!$B$5:$C$11,2,FALSE)</f>
        <v>19526.099999999999</v>
      </c>
      <c r="L3957" s="39" t="s">
        <v>4883</v>
      </c>
      <c r="M3957" s="46">
        <f>DATE(YEAR(F3957),MONTH(F3957),1)</f>
        <v>45078</v>
      </c>
      <c r="N3957" s="47" t="str">
        <f>IF(B3957="",N3956,B3957)</f>
        <v>Upton Partners AG</v>
      </c>
    </row>
    <row r="3958" spans="1:14" ht="15.75" x14ac:dyDescent="0.5">
      <c r="A3958" s="7"/>
      <c r="B3958" s="26"/>
      <c r="C3958" s="26"/>
      <c r="D3958" s="14">
        <v>26186.11</v>
      </c>
      <c r="E3958" s="13" t="s">
        <v>3343</v>
      </c>
      <c r="F3958" s="27">
        <v>45091</v>
      </c>
      <c r="G3958" s="27">
        <v>44813</v>
      </c>
      <c r="H3958" s="14">
        <v>998317.36</v>
      </c>
      <c r="I3958" s="15">
        <v>58</v>
      </c>
      <c r="J3958" s="13" t="s">
        <v>305</v>
      </c>
      <c r="K3958" s="36">
        <f>D3958*VLOOKUP(L3958,Assumptions!$B$5:$C$11,2,FALSE)</f>
        <v>26186.11</v>
      </c>
      <c r="L3958" s="39" t="s">
        <v>4883</v>
      </c>
      <c r="M3958" s="46">
        <f>DATE(YEAR(F3958),MONTH(F3958),1)</f>
        <v>45078</v>
      </c>
      <c r="N3958" s="47" t="str">
        <f>IF(B3958="",N3957,B3958)</f>
        <v>Upton Partners AG</v>
      </c>
    </row>
    <row r="3959" spans="1:14" ht="15.75" x14ac:dyDescent="0.5">
      <c r="A3959" s="7"/>
      <c r="B3959" s="26"/>
      <c r="C3959" s="26"/>
      <c r="D3959" s="14">
        <v>28858.57</v>
      </c>
      <c r="E3959" s="13" t="s">
        <v>3344</v>
      </c>
      <c r="F3959" s="27">
        <v>45091</v>
      </c>
      <c r="G3959" s="27">
        <v>44813</v>
      </c>
      <c r="H3959" s="14">
        <v>1231806.2</v>
      </c>
      <c r="I3959" s="15">
        <v>58</v>
      </c>
      <c r="J3959" s="13" t="s">
        <v>321</v>
      </c>
      <c r="K3959" s="36">
        <f>D3959*VLOOKUP(L3959,Assumptions!$B$5:$C$11,2,FALSE)</f>
        <v>28858.57</v>
      </c>
      <c r="L3959" s="39" t="s">
        <v>4883</v>
      </c>
      <c r="M3959" s="46">
        <f>DATE(YEAR(F3959),MONTH(F3959),1)</f>
        <v>45078</v>
      </c>
      <c r="N3959" s="47" t="str">
        <f>IF(B3959="",N3958,B3959)</f>
        <v>Upton Partners AG</v>
      </c>
    </row>
    <row r="3960" spans="1:14" ht="15.75" x14ac:dyDescent="0.5">
      <c r="A3960" s="7"/>
      <c r="B3960" s="26"/>
      <c r="C3960" s="26"/>
      <c r="D3960" s="14">
        <v>81405.929999999993</v>
      </c>
      <c r="E3960" s="13" t="s">
        <v>3357</v>
      </c>
      <c r="F3960" s="27">
        <v>45114</v>
      </c>
      <c r="G3960" s="27">
        <v>44813</v>
      </c>
      <c r="H3960" s="14">
        <v>825246.3</v>
      </c>
      <c r="I3960" s="15">
        <v>20</v>
      </c>
      <c r="J3960" s="13" t="s">
        <v>300</v>
      </c>
      <c r="K3960" s="36">
        <f>D3960*VLOOKUP(L3960,Assumptions!$B$5:$C$11,2,FALSE)</f>
        <v>81405.929999999993</v>
      </c>
      <c r="L3960" s="39" t="s">
        <v>4883</v>
      </c>
      <c r="M3960" s="46">
        <f>DATE(YEAR(F3960),MONTH(F3960),1)</f>
        <v>45108</v>
      </c>
      <c r="N3960" s="47" t="str">
        <f>IF(B3960="",N3959,B3960)</f>
        <v>Upton Partners AG</v>
      </c>
    </row>
    <row r="3961" spans="1:14" ht="15.75" x14ac:dyDescent="0.5">
      <c r="A3961" s="7"/>
      <c r="B3961" s="26"/>
      <c r="C3961" s="26"/>
      <c r="D3961" s="14">
        <v>121727.45</v>
      </c>
      <c r="E3961" s="13" t="s">
        <v>3358</v>
      </c>
      <c r="F3961" s="27">
        <v>45114</v>
      </c>
      <c r="G3961" s="27">
        <v>44813</v>
      </c>
      <c r="H3961" s="14">
        <v>1145441.2</v>
      </c>
      <c r="I3961" s="15">
        <v>37</v>
      </c>
      <c r="J3961" s="13" t="s">
        <v>330</v>
      </c>
      <c r="K3961" s="36">
        <f>D3961*VLOOKUP(L3961,Assumptions!$B$5:$C$11,2,FALSE)</f>
        <v>121727.45</v>
      </c>
      <c r="L3961" s="39" t="s">
        <v>4883</v>
      </c>
      <c r="M3961" s="46">
        <f>DATE(YEAR(F3961),MONTH(F3961),1)</f>
        <v>45108</v>
      </c>
      <c r="N3961" s="47" t="str">
        <f>IF(B3961="",N3960,B3961)</f>
        <v>Upton Partners AG</v>
      </c>
    </row>
    <row r="3962" spans="1:14" ht="15.75" x14ac:dyDescent="0.5">
      <c r="A3962" s="7"/>
      <c r="B3962" s="26"/>
      <c r="C3962" s="26"/>
      <c r="D3962" s="14">
        <v>102841.67</v>
      </c>
      <c r="E3962" s="13" t="s">
        <v>3359</v>
      </c>
      <c r="F3962" s="27">
        <v>45114</v>
      </c>
      <c r="G3962" s="27">
        <v>44813</v>
      </c>
      <c r="H3962" s="14">
        <v>1125254.3999999999</v>
      </c>
      <c r="I3962" s="15">
        <v>101</v>
      </c>
      <c r="J3962" s="13" t="s">
        <v>321</v>
      </c>
      <c r="K3962" s="36">
        <f>D3962*VLOOKUP(L3962,Assumptions!$B$5:$C$11,2,FALSE)</f>
        <v>102841.67</v>
      </c>
      <c r="L3962" s="39" t="s">
        <v>4883</v>
      </c>
      <c r="M3962" s="46">
        <f>DATE(YEAR(F3962),MONTH(F3962),1)</f>
        <v>45108</v>
      </c>
      <c r="N3962" s="47" t="str">
        <f>IF(B3962="",N3961,B3962)</f>
        <v>Upton Partners AG</v>
      </c>
    </row>
    <row r="3963" spans="1:14" ht="15.75" x14ac:dyDescent="0.5">
      <c r="A3963" s="7"/>
      <c r="B3963" s="26"/>
      <c r="C3963" s="26"/>
      <c r="D3963" s="14">
        <v>92605.28</v>
      </c>
      <c r="E3963" s="13" t="s">
        <v>3360</v>
      </c>
      <c r="F3963" s="27">
        <v>45114</v>
      </c>
      <c r="G3963" s="27">
        <v>44813</v>
      </c>
      <c r="H3963" s="14">
        <v>929894.53</v>
      </c>
      <c r="I3963" s="15">
        <v>101</v>
      </c>
      <c r="J3963" s="13" t="s">
        <v>320</v>
      </c>
      <c r="K3963" s="36">
        <f>D3963*VLOOKUP(L3963,Assumptions!$B$5:$C$11,2,FALSE)</f>
        <v>92605.28</v>
      </c>
      <c r="L3963" s="39" t="s">
        <v>4883</v>
      </c>
      <c r="M3963" s="46">
        <f>DATE(YEAR(F3963),MONTH(F3963),1)</f>
        <v>45108</v>
      </c>
      <c r="N3963" s="47" t="str">
        <f>IF(B3963="",N3962,B3963)</f>
        <v>Upton Partners AG</v>
      </c>
    </row>
    <row r="3964" spans="1:14" ht="15.75" x14ac:dyDescent="0.5">
      <c r="A3964" s="7"/>
      <c r="B3964" s="26"/>
      <c r="C3964" s="26"/>
      <c r="D3964" s="14">
        <v>76549.47</v>
      </c>
      <c r="E3964" s="13" t="s">
        <v>3361</v>
      </c>
      <c r="F3964" s="27">
        <v>45114</v>
      </c>
      <c r="G3964" s="27">
        <v>44813</v>
      </c>
      <c r="H3964" s="14">
        <v>1097932.33</v>
      </c>
      <c r="I3964" s="15">
        <v>101</v>
      </c>
      <c r="J3964" s="13" t="s">
        <v>319</v>
      </c>
      <c r="K3964" s="36">
        <f>D3964*VLOOKUP(L3964,Assumptions!$B$5:$C$11,2,FALSE)</f>
        <v>76549.47</v>
      </c>
      <c r="L3964" s="39" t="s">
        <v>4883</v>
      </c>
      <c r="M3964" s="46">
        <f>DATE(YEAR(F3964),MONTH(F3964),1)</f>
        <v>45108</v>
      </c>
      <c r="N3964" s="47" t="str">
        <f>IF(B3964="",N3963,B3964)</f>
        <v>Upton Partners AG</v>
      </c>
    </row>
    <row r="3965" spans="1:14" ht="15.75" x14ac:dyDescent="0.5">
      <c r="A3965" s="7"/>
      <c r="B3965" s="26"/>
      <c r="C3965" s="26"/>
      <c r="D3965" s="14">
        <v>109112.1</v>
      </c>
      <c r="E3965" s="13" t="s">
        <v>3362</v>
      </c>
      <c r="F3965" s="27">
        <v>45114</v>
      </c>
      <c r="G3965" s="27">
        <v>44813</v>
      </c>
      <c r="H3965" s="14">
        <v>1239901.75</v>
      </c>
      <c r="I3965" s="15">
        <v>101</v>
      </c>
      <c r="J3965" s="13" t="s">
        <v>305</v>
      </c>
      <c r="K3965" s="36">
        <f>D3965*VLOOKUP(L3965,Assumptions!$B$5:$C$11,2,FALSE)</f>
        <v>109112.1</v>
      </c>
      <c r="L3965" s="39" t="s">
        <v>4883</v>
      </c>
      <c r="M3965" s="46">
        <f>DATE(YEAR(F3965),MONTH(F3965),1)</f>
        <v>45108</v>
      </c>
      <c r="N3965" s="47" t="str">
        <f>IF(B3965="",N3964,B3965)</f>
        <v>Upton Partners AG</v>
      </c>
    </row>
    <row r="3966" spans="1:14" ht="15.75" x14ac:dyDescent="0.5">
      <c r="A3966" s="7"/>
      <c r="B3966" s="26"/>
      <c r="C3966" s="26"/>
      <c r="D3966" s="14">
        <v>117852.46</v>
      </c>
      <c r="E3966" s="13" t="s">
        <v>3363</v>
      </c>
      <c r="F3966" s="27">
        <v>45114</v>
      </c>
      <c r="G3966" s="27">
        <v>44813</v>
      </c>
      <c r="H3966" s="14">
        <v>976759.8</v>
      </c>
      <c r="I3966" s="15">
        <v>1</v>
      </c>
      <c r="J3966" s="13" t="s">
        <v>324</v>
      </c>
      <c r="K3966" s="36">
        <f>D3966*VLOOKUP(L3966,Assumptions!$B$5:$C$11,2,FALSE)</f>
        <v>117852.46</v>
      </c>
      <c r="L3966" s="39" t="s">
        <v>4883</v>
      </c>
      <c r="M3966" s="46">
        <f>DATE(YEAR(F3966),MONTH(F3966),1)</f>
        <v>45108</v>
      </c>
      <c r="N3966" s="47" t="str">
        <f>IF(B3966="",N3965,B3966)</f>
        <v>Upton Partners AG</v>
      </c>
    </row>
    <row r="3967" spans="1:14" ht="15.75" x14ac:dyDescent="0.5">
      <c r="A3967" s="7"/>
      <c r="B3967" s="26"/>
      <c r="C3967" s="26"/>
      <c r="D3967" s="14">
        <v>119355.87</v>
      </c>
      <c r="E3967" s="13" t="s">
        <v>3364</v>
      </c>
      <c r="F3967" s="27">
        <v>45114</v>
      </c>
      <c r="G3967" s="27">
        <v>44813</v>
      </c>
      <c r="H3967" s="14">
        <v>954568.61</v>
      </c>
      <c r="I3967" s="15">
        <v>99</v>
      </c>
      <c r="J3967" s="13" t="s">
        <v>331</v>
      </c>
      <c r="K3967" s="36">
        <f>D3967*VLOOKUP(L3967,Assumptions!$B$5:$C$11,2,FALSE)</f>
        <v>119355.87</v>
      </c>
      <c r="L3967" s="39" t="s">
        <v>4883</v>
      </c>
      <c r="M3967" s="46">
        <f>DATE(YEAR(F3967),MONTH(F3967),1)</f>
        <v>45108</v>
      </c>
      <c r="N3967" s="47" t="str">
        <f>IF(B3967="",N3966,B3967)</f>
        <v>Upton Partners AG</v>
      </c>
    </row>
    <row r="3968" spans="1:14" ht="15.75" x14ac:dyDescent="0.5">
      <c r="A3968" s="7"/>
      <c r="B3968" s="26"/>
      <c r="C3968" s="26"/>
      <c r="D3968" s="14">
        <v>27921.47</v>
      </c>
      <c r="E3968" s="13" t="s">
        <v>3357</v>
      </c>
      <c r="F3968" s="27">
        <v>45116</v>
      </c>
      <c r="G3968" s="27">
        <v>44813</v>
      </c>
      <c r="H3968" s="14">
        <v>783624.56</v>
      </c>
      <c r="I3968" s="15">
        <v>8</v>
      </c>
      <c r="J3968" s="13" t="s">
        <v>300</v>
      </c>
      <c r="K3968" s="36">
        <f>D3968*VLOOKUP(L3968,Assumptions!$B$5:$C$11,2,FALSE)</f>
        <v>27921.47</v>
      </c>
      <c r="L3968" s="39" t="s">
        <v>4883</v>
      </c>
      <c r="M3968" s="46">
        <f>DATE(YEAR(F3968),MONTH(F3968),1)</f>
        <v>45108</v>
      </c>
      <c r="N3968" s="47" t="str">
        <f>IF(B3968="",N3967,B3968)</f>
        <v>Upton Partners AG</v>
      </c>
    </row>
    <row r="3969" spans="1:14" ht="15.75" x14ac:dyDescent="0.5">
      <c r="A3969" s="7"/>
      <c r="B3969" s="26"/>
      <c r="C3969" s="26"/>
      <c r="D3969" s="14">
        <v>24009.21</v>
      </c>
      <c r="E3969" s="13" t="s">
        <v>3359</v>
      </c>
      <c r="F3969" s="27">
        <v>45116</v>
      </c>
      <c r="G3969" s="27">
        <v>44813</v>
      </c>
      <c r="H3969" s="14">
        <v>944669.15</v>
      </c>
      <c r="I3969" s="15">
        <v>18</v>
      </c>
      <c r="J3969" s="13" t="s">
        <v>321</v>
      </c>
      <c r="K3969" s="36">
        <f>D3969*VLOOKUP(L3969,Assumptions!$B$5:$C$11,2,FALSE)</f>
        <v>24009.21</v>
      </c>
      <c r="L3969" s="39" t="s">
        <v>4883</v>
      </c>
      <c r="M3969" s="46">
        <f>DATE(YEAR(F3969),MONTH(F3969),1)</f>
        <v>45108</v>
      </c>
      <c r="N3969" s="47" t="str">
        <f>IF(B3969="",N3968,B3969)</f>
        <v>Upton Partners AG</v>
      </c>
    </row>
    <row r="3970" spans="1:14" ht="15.75" x14ac:dyDescent="0.5">
      <c r="A3970" s="7"/>
      <c r="B3970" s="26"/>
      <c r="C3970" s="26"/>
      <c r="D3970" s="14">
        <v>32025.43</v>
      </c>
      <c r="E3970" s="13" t="s">
        <v>3361</v>
      </c>
      <c r="F3970" s="27">
        <v>45116</v>
      </c>
      <c r="G3970" s="27">
        <v>44813</v>
      </c>
      <c r="H3970" s="14">
        <v>769385.04</v>
      </c>
      <c r="I3970" s="15">
        <v>18</v>
      </c>
      <c r="J3970" s="13" t="s">
        <v>319</v>
      </c>
      <c r="K3970" s="36">
        <f>D3970*VLOOKUP(L3970,Assumptions!$B$5:$C$11,2,FALSE)</f>
        <v>32025.43</v>
      </c>
      <c r="L3970" s="39" t="s">
        <v>4883</v>
      </c>
      <c r="M3970" s="46">
        <f>DATE(YEAR(F3970),MONTH(F3970),1)</f>
        <v>45108</v>
      </c>
      <c r="N3970" s="47" t="str">
        <f>IF(B3970="",N3969,B3970)</f>
        <v>Upton Partners AG</v>
      </c>
    </row>
    <row r="3971" spans="1:14" ht="15.75" x14ac:dyDescent="0.5">
      <c r="A3971" s="7"/>
      <c r="B3971" s="26"/>
      <c r="C3971" s="26"/>
      <c r="D3971" s="14">
        <v>31209.24</v>
      </c>
      <c r="E3971" s="13" t="s">
        <v>3360</v>
      </c>
      <c r="F3971" s="27">
        <v>45116</v>
      </c>
      <c r="G3971" s="27">
        <v>44813</v>
      </c>
      <c r="H3971" s="14">
        <v>1083337.04</v>
      </c>
      <c r="I3971" s="15">
        <v>18</v>
      </c>
      <c r="J3971" s="13" t="s">
        <v>320</v>
      </c>
      <c r="K3971" s="36">
        <f>D3971*VLOOKUP(L3971,Assumptions!$B$5:$C$11,2,FALSE)</f>
        <v>31209.24</v>
      </c>
      <c r="L3971" s="39" t="s">
        <v>4883</v>
      </c>
      <c r="M3971" s="46">
        <f>DATE(YEAR(F3971),MONTH(F3971),1)</f>
        <v>45108</v>
      </c>
      <c r="N3971" s="47" t="str">
        <f>IF(B3971="",N3970,B3971)</f>
        <v>Upton Partners AG</v>
      </c>
    </row>
    <row r="3972" spans="1:14" ht="15.75" x14ac:dyDescent="0.5">
      <c r="A3972" s="7"/>
      <c r="B3972" s="26"/>
      <c r="C3972" s="26"/>
      <c r="D3972" s="14">
        <v>28276.97</v>
      </c>
      <c r="E3972" s="13" t="s">
        <v>3362</v>
      </c>
      <c r="F3972" s="27">
        <v>45116</v>
      </c>
      <c r="G3972" s="27">
        <v>44813</v>
      </c>
      <c r="H3972" s="14">
        <v>1258429.3400000001</v>
      </c>
      <c r="I3972" s="15">
        <v>18</v>
      </c>
      <c r="J3972" s="13" t="s">
        <v>305</v>
      </c>
      <c r="K3972" s="36">
        <f>D3972*VLOOKUP(L3972,Assumptions!$B$5:$C$11,2,FALSE)</f>
        <v>28276.97</v>
      </c>
      <c r="L3972" s="39" t="s">
        <v>4883</v>
      </c>
      <c r="M3972" s="46">
        <f>DATE(YEAR(F3972),MONTH(F3972),1)</f>
        <v>45108</v>
      </c>
      <c r="N3972" s="47" t="str">
        <f>IF(B3972="",N3971,B3972)</f>
        <v>Upton Partners AG</v>
      </c>
    </row>
    <row r="3973" spans="1:14" ht="15.75" x14ac:dyDescent="0.5">
      <c r="A3973" s="7"/>
      <c r="B3973" s="26"/>
      <c r="C3973" s="26"/>
      <c r="D3973" s="14">
        <v>8452.6299999999992</v>
      </c>
      <c r="E3973" s="13" t="s">
        <v>3365</v>
      </c>
      <c r="F3973" s="27">
        <v>45159</v>
      </c>
      <c r="G3973" s="27">
        <v>44813</v>
      </c>
      <c r="H3973" s="14">
        <v>828923.66</v>
      </c>
      <c r="I3973" s="15">
        <v>3</v>
      </c>
      <c r="J3973" s="13" t="s">
        <v>300</v>
      </c>
      <c r="K3973" s="36">
        <f>D3973*VLOOKUP(L3973,Assumptions!$B$5:$C$11,2,FALSE)</f>
        <v>8452.6299999999992</v>
      </c>
      <c r="L3973" s="39" t="s">
        <v>4883</v>
      </c>
      <c r="M3973" s="46">
        <f>DATE(YEAR(F3973),MONTH(F3973),1)</f>
        <v>45139</v>
      </c>
      <c r="N3973" s="47" t="str">
        <f>IF(B3973="",N3972,B3973)</f>
        <v>Upton Partners AG</v>
      </c>
    </row>
    <row r="3974" spans="1:14" ht="15.75" x14ac:dyDescent="0.5">
      <c r="A3974" s="7"/>
      <c r="B3974" s="26"/>
      <c r="C3974" s="26"/>
      <c r="D3974" s="14">
        <v>10023.6</v>
      </c>
      <c r="E3974" s="13" t="s">
        <v>3366</v>
      </c>
      <c r="F3974" s="27">
        <v>45159</v>
      </c>
      <c r="G3974" s="27">
        <v>44813</v>
      </c>
      <c r="H3974" s="14">
        <v>1090042.4099999999</v>
      </c>
      <c r="I3974" s="15">
        <v>27</v>
      </c>
      <c r="J3974" s="13" t="s">
        <v>321</v>
      </c>
      <c r="K3974" s="36">
        <f>D3974*VLOOKUP(L3974,Assumptions!$B$5:$C$11,2,FALSE)</f>
        <v>10023.6</v>
      </c>
      <c r="L3974" s="39" t="s">
        <v>4883</v>
      </c>
      <c r="M3974" s="46">
        <f>DATE(YEAR(F3974),MONTH(F3974),1)</f>
        <v>45139</v>
      </c>
      <c r="N3974" s="47" t="str">
        <f>IF(B3974="",N3973,B3974)</f>
        <v>Upton Partners AG</v>
      </c>
    </row>
    <row r="3975" spans="1:14" ht="15.75" x14ac:dyDescent="0.5">
      <c r="A3975" s="7"/>
      <c r="B3975" s="26"/>
      <c r="C3975" s="26"/>
      <c r="D3975" s="14">
        <v>7275.42</v>
      </c>
      <c r="E3975" s="13" t="s">
        <v>3367</v>
      </c>
      <c r="F3975" s="27">
        <v>45159</v>
      </c>
      <c r="G3975" s="27">
        <v>44813</v>
      </c>
      <c r="H3975" s="14">
        <v>1138361.8500000001</v>
      </c>
      <c r="I3975" s="15">
        <v>27</v>
      </c>
      <c r="J3975" s="13" t="s">
        <v>305</v>
      </c>
      <c r="K3975" s="36">
        <f>D3975*VLOOKUP(L3975,Assumptions!$B$5:$C$11,2,FALSE)</f>
        <v>7275.42</v>
      </c>
      <c r="L3975" s="39" t="s">
        <v>4883</v>
      </c>
      <c r="M3975" s="46">
        <f>DATE(YEAR(F3975),MONTH(F3975),1)</f>
        <v>45139</v>
      </c>
      <c r="N3975" s="47" t="str">
        <f>IF(B3975="",N3974,B3975)</f>
        <v>Upton Partners AG</v>
      </c>
    </row>
    <row r="3976" spans="1:14" ht="15.75" x14ac:dyDescent="0.5">
      <c r="A3976" s="7"/>
      <c r="B3976" s="26"/>
      <c r="C3976" s="26"/>
      <c r="D3976" s="14">
        <v>11559.6</v>
      </c>
      <c r="E3976" s="13" t="s">
        <v>3368</v>
      </c>
      <c r="F3976" s="27">
        <v>45159</v>
      </c>
      <c r="G3976" s="27">
        <v>44813</v>
      </c>
      <c r="H3976" s="14">
        <v>834028.5</v>
      </c>
      <c r="I3976" s="15">
        <v>27</v>
      </c>
      <c r="J3976" s="13" t="s">
        <v>354</v>
      </c>
      <c r="K3976" s="36">
        <f>D3976*VLOOKUP(L3976,Assumptions!$B$5:$C$11,2,FALSE)</f>
        <v>11559.6</v>
      </c>
      <c r="L3976" s="39" t="s">
        <v>4883</v>
      </c>
      <c r="M3976" s="46">
        <f>DATE(YEAR(F3976),MONTH(F3976),1)</f>
        <v>45139</v>
      </c>
      <c r="N3976" s="47" t="str">
        <f>IF(B3976="",N3975,B3976)</f>
        <v>Upton Partners AG</v>
      </c>
    </row>
    <row r="3977" spans="1:14" ht="15.75" x14ac:dyDescent="0.5">
      <c r="A3977" s="7"/>
      <c r="B3977" s="26"/>
      <c r="C3977" s="26"/>
      <c r="D3977" s="14">
        <v>40359.360000000001</v>
      </c>
      <c r="E3977" s="13" t="s">
        <v>3369</v>
      </c>
      <c r="F3977" s="27">
        <v>45214</v>
      </c>
      <c r="G3977" s="27">
        <v>44813</v>
      </c>
      <c r="H3977" s="14">
        <v>1007188.63</v>
      </c>
      <c r="I3977" s="15">
        <v>9.5</v>
      </c>
      <c r="J3977" s="13" t="s">
        <v>300</v>
      </c>
      <c r="K3977" s="36">
        <f>D3977*VLOOKUP(L3977,Assumptions!$B$5:$C$11,2,FALSE)</f>
        <v>40359.360000000001</v>
      </c>
      <c r="L3977" s="39" t="s">
        <v>4883</v>
      </c>
      <c r="M3977" s="46">
        <f>DATE(YEAR(F3977),MONTH(F3977),1)</f>
        <v>45200</v>
      </c>
      <c r="N3977" s="47" t="str">
        <f>IF(B3977="",N3976,B3977)</f>
        <v>Upton Partners AG</v>
      </c>
    </row>
    <row r="3978" spans="1:14" ht="15.75" x14ac:dyDescent="0.5">
      <c r="A3978" s="7"/>
      <c r="B3978" s="26"/>
      <c r="C3978" s="26"/>
      <c r="D3978" s="14">
        <v>28507.89</v>
      </c>
      <c r="E3978" s="13" t="s">
        <v>3370</v>
      </c>
      <c r="F3978" s="27">
        <v>45214</v>
      </c>
      <c r="G3978" s="27">
        <v>44813</v>
      </c>
      <c r="H3978" s="14">
        <v>1274126.0900000001</v>
      </c>
      <c r="I3978" s="15">
        <v>49</v>
      </c>
      <c r="J3978" s="13" t="s">
        <v>305</v>
      </c>
      <c r="K3978" s="36">
        <f>D3978*VLOOKUP(L3978,Assumptions!$B$5:$C$11,2,FALSE)</f>
        <v>28507.89</v>
      </c>
      <c r="L3978" s="39" t="s">
        <v>4883</v>
      </c>
      <c r="M3978" s="46">
        <f>DATE(YEAR(F3978),MONTH(F3978),1)</f>
        <v>45200</v>
      </c>
      <c r="N3978" s="47" t="str">
        <f>IF(B3978="",N3977,B3978)</f>
        <v>Upton Partners AG</v>
      </c>
    </row>
    <row r="3979" spans="1:14" ht="15.75" x14ac:dyDescent="0.5">
      <c r="A3979" s="7"/>
      <c r="B3979" s="26"/>
      <c r="C3979" s="26"/>
      <c r="D3979" s="14">
        <v>33480.54</v>
      </c>
      <c r="E3979" s="13" t="s">
        <v>3371</v>
      </c>
      <c r="F3979" s="27">
        <v>45214</v>
      </c>
      <c r="G3979" s="27">
        <v>44813</v>
      </c>
      <c r="H3979" s="14">
        <v>1024898.99</v>
      </c>
      <c r="I3979" s="15">
        <v>71</v>
      </c>
      <c r="J3979" s="13" t="s">
        <v>333</v>
      </c>
      <c r="K3979" s="36">
        <f>D3979*VLOOKUP(L3979,Assumptions!$B$5:$C$11,2,FALSE)</f>
        <v>33480.54</v>
      </c>
      <c r="L3979" s="39" t="s">
        <v>4883</v>
      </c>
      <c r="M3979" s="46">
        <f>DATE(YEAR(F3979),MONTH(F3979),1)</f>
        <v>45200</v>
      </c>
      <c r="N3979" s="47" t="str">
        <f>IF(B3979="",N3978,B3979)</f>
        <v>Upton Partners AG</v>
      </c>
    </row>
    <row r="3980" spans="1:14" ht="15.75" x14ac:dyDescent="0.5">
      <c r="A3980" s="7"/>
      <c r="B3980" s="26"/>
      <c r="C3980" s="26"/>
      <c r="D3980" s="14">
        <v>30218.52</v>
      </c>
      <c r="E3980" s="13" t="s">
        <v>3372</v>
      </c>
      <c r="F3980" s="27">
        <v>45214</v>
      </c>
      <c r="G3980" s="27">
        <v>44813</v>
      </c>
      <c r="H3980" s="14">
        <v>1073908.6100000001</v>
      </c>
      <c r="I3980" s="15">
        <v>71</v>
      </c>
      <c r="J3980" s="13" t="s">
        <v>322</v>
      </c>
      <c r="K3980" s="36">
        <f>D3980*VLOOKUP(L3980,Assumptions!$B$5:$C$11,2,FALSE)</f>
        <v>30218.52</v>
      </c>
      <c r="L3980" s="39" t="s">
        <v>4883</v>
      </c>
      <c r="M3980" s="46">
        <f>DATE(YEAR(F3980),MONTH(F3980),1)</f>
        <v>45200</v>
      </c>
      <c r="N3980" s="47" t="str">
        <f>IF(B3980="",N3979,B3980)</f>
        <v>Upton Partners AG</v>
      </c>
    </row>
    <row r="3981" spans="1:14" ht="15.75" x14ac:dyDescent="0.5">
      <c r="A3981" s="7"/>
      <c r="B3981" s="26"/>
      <c r="C3981" s="26"/>
      <c r="D3981" s="14">
        <v>27828.82</v>
      </c>
      <c r="E3981" s="13" t="s">
        <v>3373</v>
      </c>
      <c r="F3981" s="27">
        <v>45214</v>
      </c>
      <c r="G3981" s="27">
        <v>44813</v>
      </c>
      <c r="H3981" s="14">
        <v>1087551.04</v>
      </c>
      <c r="I3981" s="15">
        <v>9.5</v>
      </c>
      <c r="J3981" s="13" t="s">
        <v>330</v>
      </c>
      <c r="K3981" s="36">
        <f>D3981*VLOOKUP(L3981,Assumptions!$B$5:$C$11,2,FALSE)</f>
        <v>27828.82</v>
      </c>
      <c r="L3981" s="39" t="s">
        <v>4883</v>
      </c>
      <c r="M3981" s="46">
        <f>DATE(YEAR(F3981),MONTH(F3981),1)</f>
        <v>45200</v>
      </c>
      <c r="N3981" s="47" t="str">
        <f>IF(B3981="",N3980,B3981)</f>
        <v>Upton Partners AG</v>
      </c>
    </row>
    <row r="3982" spans="1:14" ht="15.75" x14ac:dyDescent="0.5">
      <c r="A3982" s="7"/>
      <c r="B3982" s="26"/>
      <c r="C3982" s="26"/>
      <c r="D3982" s="14">
        <v>10659.02</v>
      </c>
      <c r="E3982" s="13" t="s">
        <v>3342</v>
      </c>
      <c r="F3982" s="27">
        <v>45097</v>
      </c>
      <c r="G3982" s="27">
        <v>44846</v>
      </c>
      <c r="H3982" s="14">
        <v>1075189.71</v>
      </c>
      <c r="I3982" s="15">
        <v>3</v>
      </c>
      <c r="J3982" s="13" t="s">
        <v>327</v>
      </c>
      <c r="K3982" s="36">
        <f>D3982*VLOOKUP(L3982,Assumptions!$B$5:$C$11,2,FALSE)</f>
        <v>10659.02</v>
      </c>
      <c r="L3982" s="39" t="s">
        <v>4883</v>
      </c>
      <c r="M3982" s="46">
        <f>DATE(YEAR(F3982),MONTH(F3982),1)</f>
        <v>45078</v>
      </c>
      <c r="N3982" s="47" t="str">
        <f>IF(B3982="",N3981,B3982)</f>
        <v>Upton Partners AG</v>
      </c>
    </row>
    <row r="3983" spans="1:14" ht="15.75" x14ac:dyDescent="0.5">
      <c r="A3983" s="7"/>
      <c r="B3983" s="26"/>
      <c r="C3983" s="26"/>
      <c r="D3983" s="14">
        <v>37676</v>
      </c>
      <c r="E3983" s="13" t="s">
        <v>3365</v>
      </c>
      <c r="F3983" s="27">
        <v>45152</v>
      </c>
      <c r="G3983" s="27">
        <v>44846</v>
      </c>
      <c r="H3983" s="14">
        <v>1078290.3700000001</v>
      </c>
      <c r="I3983" s="15">
        <v>9</v>
      </c>
      <c r="J3983" s="13" t="s">
        <v>300</v>
      </c>
      <c r="K3983" s="36">
        <f>D3983*VLOOKUP(L3983,Assumptions!$B$5:$C$11,2,FALSE)</f>
        <v>37676</v>
      </c>
      <c r="L3983" s="39" t="s">
        <v>4883</v>
      </c>
      <c r="M3983" s="46">
        <f>DATE(YEAR(F3983),MONTH(F3983),1)</f>
        <v>45139</v>
      </c>
      <c r="N3983" s="47" t="str">
        <f>IF(B3983="",N3982,B3983)</f>
        <v>Upton Partners AG</v>
      </c>
    </row>
    <row r="3984" spans="1:14" ht="15.75" x14ac:dyDescent="0.5">
      <c r="A3984" s="7"/>
      <c r="B3984" s="26"/>
      <c r="C3984" s="26"/>
      <c r="D3984" s="14">
        <v>37475.35</v>
      </c>
      <c r="E3984" s="13" t="s">
        <v>3374</v>
      </c>
      <c r="F3984" s="27">
        <v>45152</v>
      </c>
      <c r="G3984" s="27">
        <v>44846</v>
      </c>
      <c r="H3984" s="14">
        <v>1261067.83</v>
      </c>
      <c r="I3984" s="15">
        <v>1</v>
      </c>
      <c r="J3984" s="13" t="s">
        <v>364</v>
      </c>
      <c r="K3984" s="36">
        <f>D3984*VLOOKUP(L3984,Assumptions!$B$5:$C$11,2,FALSE)</f>
        <v>37475.35</v>
      </c>
      <c r="L3984" s="39" t="s">
        <v>4883</v>
      </c>
      <c r="M3984" s="46">
        <f>DATE(YEAR(F3984),MONTH(F3984),1)</f>
        <v>45139</v>
      </c>
      <c r="N3984" s="47" t="str">
        <f>IF(B3984="",N3983,B3984)</f>
        <v>Upton Partners AG</v>
      </c>
    </row>
    <row r="3985" spans="1:14" ht="15.75" x14ac:dyDescent="0.5">
      <c r="A3985" s="7"/>
      <c r="B3985" s="26"/>
      <c r="C3985" s="26"/>
      <c r="D3985" s="14">
        <v>40058.93</v>
      </c>
      <c r="E3985" s="13" t="s">
        <v>3375</v>
      </c>
      <c r="F3985" s="27">
        <v>45152</v>
      </c>
      <c r="G3985" s="27">
        <v>44846</v>
      </c>
      <c r="H3985" s="14">
        <v>761527.69</v>
      </c>
      <c r="I3985" s="15">
        <v>3</v>
      </c>
      <c r="J3985" s="13" t="s">
        <v>317</v>
      </c>
      <c r="K3985" s="36">
        <f>D3985*VLOOKUP(L3985,Assumptions!$B$5:$C$11,2,FALSE)</f>
        <v>40058.93</v>
      </c>
      <c r="L3985" s="39" t="s">
        <v>4883</v>
      </c>
      <c r="M3985" s="46">
        <f>DATE(YEAR(F3985),MONTH(F3985),1)</f>
        <v>45139</v>
      </c>
      <c r="N3985" s="47" t="str">
        <f>IF(B3985="",N3984,B3985)</f>
        <v>Upton Partners AG</v>
      </c>
    </row>
    <row r="3986" spans="1:14" ht="15.75" x14ac:dyDescent="0.5">
      <c r="A3986" s="7"/>
      <c r="B3986" s="26"/>
      <c r="C3986" s="26"/>
      <c r="D3986" s="14">
        <v>37935.660000000003</v>
      </c>
      <c r="E3986" s="13" t="s">
        <v>3367</v>
      </c>
      <c r="F3986" s="27">
        <v>45152</v>
      </c>
      <c r="G3986" s="27">
        <v>44846</v>
      </c>
      <c r="H3986" s="14">
        <v>1273712.75</v>
      </c>
      <c r="I3986" s="15">
        <v>9</v>
      </c>
      <c r="J3986" s="13" t="s">
        <v>305</v>
      </c>
      <c r="K3986" s="36">
        <f>D3986*VLOOKUP(L3986,Assumptions!$B$5:$C$11,2,FALSE)</f>
        <v>37935.660000000003</v>
      </c>
      <c r="L3986" s="39" t="s">
        <v>4883</v>
      </c>
      <c r="M3986" s="46">
        <f>DATE(YEAR(F3986),MONTH(F3986),1)</f>
        <v>45139</v>
      </c>
      <c r="N3986" s="47" t="str">
        <f>IF(B3986="",N3985,B3986)</f>
        <v>Upton Partners AG</v>
      </c>
    </row>
    <row r="3987" spans="1:14" ht="15.75" x14ac:dyDescent="0.5">
      <c r="A3987" s="7"/>
      <c r="B3987" s="26"/>
      <c r="C3987" s="26"/>
      <c r="D3987" s="14">
        <v>36264.339999999997</v>
      </c>
      <c r="E3987" s="13" t="s">
        <v>3376</v>
      </c>
      <c r="F3987" s="27">
        <v>45152</v>
      </c>
      <c r="G3987" s="27">
        <v>44846</v>
      </c>
      <c r="H3987" s="14">
        <v>1040402.1</v>
      </c>
      <c r="I3987" s="15">
        <v>9</v>
      </c>
      <c r="J3987" s="13" t="s">
        <v>301</v>
      </c>
      <c r="K3987" s="36">
        <f>D3987*VLOOKUP(L3987,Assumptions!$B$5:$C$11,2,FALSE)</f>
        <v>36264.339999999997</v>
      </c>
      <c r="L3987" s="39" t="s">
        <v>4883</v>
      </c>
      <c r="M3987" s="46">
        <f>DATE(YEAR(F3987),MONTH(F3987),1)</f>
        <v>45139</v>
      </c>
      <c r="N3987" s="47" t="str">
        <f>IF(B3987="",N3986,B3987)</f>
        <v>Upton Partners AG</v>
      </c>
    </row>
    <row r="3988" spans="1:14" ht="15.75" x14ac:dyDescent="0.5">
      <c r="A3988" s="7"/>
      <c r="B3988" s="26"/>
      <c r="C3988" s="26"/>
      <c r="D3988" s="14">
        <v>213.85</v>
      </c>
      <c r="E3988" s="13" t="s">
        <v>3377</v>
      </c>
      <c r="F3988" s="27">
        <v>44929</v>
      </c>
      <c r="G3988" s="27">
        <v>44929</v>
      </c>
      <c r="H3988" s="14">
        <v>1081393.8999999999</v>
      </c>
      <c r="I3988" s="15">
        <v>2</v>
      </c>
      <c r="J3988" s="13" t="s">
        <v>301</v>
      </c>
      <c r="K3988" s="36">
        <f>D3988*VLOOKUP(L3988,Assumptions!$B$5:$C$11,2,FALSE)</f>
        <v>213.85</v>
      </c>
      <c r="L3988" s="39" t="s">
        <v>4883</v>
      </c>
      <c r="M3988" s="46">
        <f>DATE(YEAR(F3988),MONTH(F3988),1)</f>
        <v>44927</v>
      </c>
      <c r="N3988" s="47" t="str">
        <f>IF(B3988="",N3987,B3988)</f>
        <v>Upton Partners AG</v>
      </c>
    </row>
    <row r="3989" spans="1:14" ht="15.75" x14ac:dyDescent="0.5">
      <c r="A3989" s="7"/>
      <c r="B3989" s="26"/>
      <c r="C3989" s="26"/>
      <c r="D3989" s="14">
        <v>1152.49</v>
      </c>
      <c r="E3989" s="13" t="s">
        <v>3378</v>
      </c>
      <c r="F3989" s="27">
        <v>45014</v>
      </c>
      <c r="G3989" s="27">
        <v>44939</v>
      </c>
      <c r="H3989" s="14">
        <v>1149669.28</v>
      </c>
      <c r="I3989" s="15">
        <v>1</v>
      </c>
      <c r="J3989" s="13" t="s">
        <v>307</v>
      </c>
      <c r="K3989" s="36">
        <f>D3989*VLOOKUP(L3989,Assumptions!$B$5:$C$11,2,FALSE)</f>
        <v>1152.49</v>
      </c>
      <c r="L3989" s="39" t="s">
        <v>4883</v>
      </c>
      <c r="M3989" s="46">
        <f>DATE(YEAR(F3989),MONTH(F3989),1)</f>
        <v>44986</v>
      </c>
      <c r="N3989" s="47" t="str">
        <f>IF(B3989="",N3988,B3989)</f>
        <v>Upton Partners AG</v>
      </c>
    </row>
    <row r="3990" spans="1:14" ht="15.75" x14ac:dyDescent="0.5">
      <c r="A3990" s="7"/>
      <c r="B3990" s="26"/>
      <c r="C3990" s="26"/>
      <c r="D3990" s="14">
        <v>1293.95</v>
      </c>
      <c r="E3990" s="13" t="s">
        <v>3379</v>
      </c>
      <c r="F3990" s="27">
        <v>45082</v>
      </c>
      <c r="G3990" s="27">
        <v>44957</v>
      </c>
      <c r="H3990" s="14">
        <v>1144294.08</v>
      </c>
      <c r="I3990" s="15">
        <v>1</v>
      </c>
      <c r="J3990" s="13" t="s">
        <v>340</v>
      </c>
      <c r="K3990" s="36">
        <f>D3990*VLOOKUP(L3990,Assumptions!$B$5:$C$11,2,FALSE)</f>
        <v>1293.95</v>
      </c>
      <c r="L3990" s="39" t="s">
        <v>4883</v>
      </c>
      <c r="M3990" s="46">
        <f>DATE(YEAR(F3990),MONTH(F3990),1)</f>
        <v>45078</v>
      </c>
      <c r="N3990" s="47" t="str">
        <f>IF(B3990="",N3989,B3990)</f>
        <v>Upton Partners AG</v>
      </c>
    </row>
    <row r="3991" spans="1:14" ht="15.75" x14ac:dyDescent="0.5">
      <c r="A3991" s="7"/>
      <c r="B3991" s="26"/>
      <c r="C3991" s="26"/>
      <c r="D3991" s="14">
        <v>232.04</v>
      </c>
      <c r="E3991" s="13" t="s">
        <v>3380</v>
      </c>
      <c r="F3991" s="27">
        <v>44963</v>
      </c>
      <c r="G3991" s="27">
        <v>44960</v>
      </c>
      <c r="H3991" s="14">
        <v>1224299.04</v>
      </c>
      <c r="I3991" s="15">
        <v>1</v>
      </c>
      <c r="J3991" s="13" t="s">
        <v>315</v>
      </c>
      <c r="K3991" s="36">
        <f>D3991*VLOOKUP(L3991,Assumptions!$B$5:$C$11,2,FALSE)</f>
        <v>232.04</v>
      </c>
      <c r="L3991" s="39" t="s">
        <v>4883</v>
      </c>
      <c r="M3991" s="46">
        <f>DATE(YEAR(F3991),MONTH(F3991),1)</f>
        <v>44958</v>
      </c>
      <c r="N3991" s="47" t="str">
        <f>IF(B3991="",N3990,B3991)</f>
        <v>Upton Partners AG</v>
      </c>
    </row>
    <row r="3992" spans="1:14" ht="15.75" x14ac:dyDescent="0.5">
      <c r="A3992" s="7"/>
      <c r="B3992" s="26"/>
      <c r="C3992" s="26"/>
      <c r="D3992" s="14">
        <v>92.43</v>
      </c>
      <c r="E3992" s="13" t="s">
        <v>3336</v>
      </c>
      <c r="F3992" s="27">
        <v>44977</v>
      </c>
      <c r="G3992" s="27">
        <v>44977</v>
      </c>
      <c r="H3992" s="14">
        <v>1232261.26</v>
      </c>
      <c r="I3992" s="15">
        <v>1</v>
      </c>
      <c r="J3992" s="13" t="s">
        <v>301</v>
      </c>
      <c r="K3992" s="36">
        <f>D3992*VLOOKUP(L3992,Assumptions!$B$5:$C$11,2,FALSE)</f>
        <v>92.43</v>
      </c>
      <c r="L3992" s="39" t="s">
        <v>4883</v>
      </c>
      <c r="M3992" s="46">
        <f>DATE(YEAR(F3992),MONTH(F3992),1)</f>
        <v>44958</v>
      </c>
      <c r="N3992" s="47" t="str">
        <f>IF(B3992="",N3991,B3992)</f>
        <v>Upton Partners AG</v>
      </c>
    </row>
    <row r="3993" spans="1:14" ht="15.75" x14ac:dyDescent="0.5">
      <c r="A3993" s="7"/>
      <c r="B3993" s="26"/>
      <c r="C3993" s="26"/>
      <c r="D3993" s="14">
        <v>111.98</v>
      </c>
      <c r="E3993" s="13" t="s">
        <v>3336</v>
      </c>
      <c r="F3993" s="27">
        <v>44984</v>
      </c>
      <c r="G3993" s="27">
        <v>44984</v>
      </c>
      <c r="H3993" s="14">
        <v>1183779.8400000001</v>
      </c>
      <c r="I3993" s="15">
        <v>1</v>
      </c>
      <c r="J3993" s="13" t="s">
        <v>301</v>
      </c>
      <c r="K3993" s="36">
        <f>D3993*VLOOKUP(L3993,Assumptions!$B$5:$C$11,2,FALSE)</f>
        <v>111.98</v>
      </c>
      <c r="L3993" s="39" t="s">
        <v>4883</v>
      </c>
      <c r="M3993" s="46">
        <f>DATE(YEAR(F3993),MONTH(F3993),1)</f>
        <v>44958</v>
      </c>
      <c r="N3993" s="47" t="str">
        <f>IF(B3993="",N3992,B3993)</f>
        <v>Upton Partners AG</v>
      </c>
    </row>
    <row r="3994" spans="1:14" ht="15.75" x14ac:dyDescent="0.5">
      <c r="A3994" s="7"/>
      <c r="B3994" s="26"/>
      <c r="C3994" s="26"/>
      <c r="D3994" s="14">
        <v>117.64</v>
      </c>
      <c r="E3994" s="13" t="s">
        <v>3381</v>
      </c>
      <c r="F3994" s="27">
        <v>45020</v>
      </c>
      <c r="G3994" s="27">
        <v>45020</v>
      </c>
      <c r="H3994" s="14">
        <v>1088387</v>
      </c>
      <c r="I3994" s="15">
        <v>1</v>
      </c>
      <c r="J3994" s="13" t="s">
        <v>301</v>
      </c>
      <c r="K3994" s="36">
        <f>D3994*VLOOKUP(L3994,Assumptions!$B$5:$C$11,2,FALSE)</f>
        <v>117.64</v>
      </c>
      <c r="L3994" s="39" t="s">
        <v>4883</v>
      </c>
      <c r="M3994" s="46">
        <f>DATE(YEAR(F3994),MONTH(F3994),1)</f>
        <v>45017</v>
      </c>
      <c r="N3994" s="47" t="str">
        <f>IF(B3994="",N3993,B3994)</f>
        <v>Upton Partners AG</v>
      </c>
    </row>
    <row r="3995" spans="1:14" ht="15.75" x14ac:dyDescent="0.5">
      <c r="A3995" s="7"/>
      <c r="B3995" s="26"/>
      <c r="C3995" s="26"/>
      <c r="D3995" s="14">
        <v>5602.54</v>
      </c>
      <c r="E3995" s="13" t="s">
        <v>3357</v>
      </c>
      <c r="F3995" s="27">
        <v>45119</v>
      </c>
      <c r="G3995" s="27">
        <v>45062</v>
      </c>
      <c r="H3995" s="14">
        <v>994091.17</v>
      </c>
      <c r="I3995" s="15">
        <v>2</v>
      </c>
      <c r="J3995" s="13" t="s">
        <v>300</v>
      </c>
      <c r="K3995" s="36">
        <f>D3995*VLOOKUP(L3995,Assumptions!$B$5:$C$11,2,FALSE)</f>
        <v>5602.54</v>
      </c>
      <c r="L3995" s="39" t="s">
        <v>4883</v>
      </c>
      <c r="M3995" s="46">
        <f>DATE(YEAR(F3995),MONTH(F3995),1)</f>
        <v>45108</v>
      </c>
      <c r="N3995" s="47" t="str">
        <f>IF(B3995="",N3994,B3995)</f>
        <v>Upton Partners AG</v>
      </c>
    </row>
    <row r="3996" spans="1:14" ht="15.75" x14ac:dyDescent="0.5">
      <c r="A3996" s="7"/>
      <c r="B3996" s="26"/>
      <c r="C3996" s="26"/>
      <c r="D3996" s="14">
        <v>1895.95</v>
      </c>
      <c r="E3996" s="13" t="s">
        <v>3382</v>
      </c>
      <c r="F3996" s="27">
        <v>45172</v>
      </c>
      <c r="G3996" s="27">
        <v>45083</v>
      </c>
      <c r="H3996" s="14">
        <v>1061649.48</v>
      </c>
      <c r="I3996" s="15">
        <v>1</v>
      </c>
      <c r="J3996" s="13" t="s">
        <v>307</v>
      </c>
      <c r="K3996" s="36">
        <f>D3996*VLOOKUP(L3996,Assumptions!$B$5:$C$11,2,FALSE)</f>
        <v>1895.95</v>
      </c>
      <c r="L3996" s="39" t="s">
        <v>4883</v>
      </c>
      <c r="M3996" s="46">
        <f>DATE(YEAR(F3996),MONTH(F3996),1)</f>
        <v>45170</v>
      </c>
      <c r="N3996" s="47" t="str">
        <f>IF(B3996="",N3995,B3996)</f>
        <v>Upton Partners AG</v>
      </c>
    </row>
    <row r="3997" spans="1:14" ht="15.75" x14ac:dyDescent="0.5">
      <c r="A3997" s="7"/>
      <c r="B3997" s="26"/>
      <c r="C3997" s="26"/>
      <c r="D3997" s="14">
        <v>1658.84</v>
      </c>
      <c r="E3997" s="13" t="s">
        <v>3383</v>
      </c>
      <c r="F3997" s="27">
        <v>45172</v>
      </c>
      <c r="G3997" s="27">
        <v>45083</v>
      </c>
      <c r="H3997" s="14">
        <v>957767.79</v>
      </c>
      <c r="I3997" s="15">
        <v>1</v>
      </c>
      <c r="J3997" s="13" t="s">
        <v>311</v>
      </c>
      <c r="K3997" s="36">
        <f>D3997*VLOOKUP(L3997,Assumptions!$B$5:$C$11,2,FALSE)</f>
        <v>1658.84</v>
      </c>
      <c r="L3997" s="39" t="s">
        <v>4883</v>
      </c>
      <c r="M3997" s="46">
        <f>DATE(YEAR(F3997),MONTH(F3997),1)</f>
        <v>45170</v>
      </c>
      <c r="N3997" s="47" t="str">
        <f>IF(B3997="",N3996,B3997)</f>
        <v>Upton Partners AG</v>
      </c>
    </row>
    <row r="3998" spans="1:14" ht="15.75" x14ac:dyDescent="0.5">
      <c r="A3998" s="7"/>
      <c r="B3998" s="26"/>
      <c r="C3998" s="26"/>
      <c r="D3998" s="14">
        <v>1589.02</v>
      </c>
      <c r="E3998" s="13" t="s">
        <v>3384</v>
      </c>
      <c r="F3998" s="27">
        <v>45172</v>
      </c>
      <c r="G3998" s="27">
        <v>45083</v>
      </c>
      <c r="H3998" s="14">
        <v>1021628.05</v>
      </c>
      <c r="I3998" s="15">
        <v>1</v>
      </c>
      <c r="J3998" s="13" t="s">
        <v>310</v>
      </c>
      <c r="K3998" s="36">
        <f>D3998*VLOOKUP(L3998,Assumptions!$B$5:$C$11,2,FALSE)</f>
        <v>1589.02</v>
      </c>
      <c r="L3998" s="39" t="s">
        <v>4883</v>
      </c>
      <c r="M3998" s="46">
        <f>DATE(YEAR(F3998),MONTH(F3998),1)</f>
        <v>45170</v>
      </c>
      <c r="N3998" s="47" t="str">
        <f>IF(B3998="",N3997,B3998)</f>
        <v>Upton Partners AG</v>
      </c>
    </row>
    <row r="3999" spans="1:14" ht="15.75" x14ac:dyDescent="0.5">
      <c r="A3999" s="7"/>
      <c r="B3999" s="26"/>
      <c r="C3999" s="26"/>
      <c r="D3999" s="14">
        <v>2024.68</v>
      </c>
      <c r="E3999" s="13" t="s">
        <v>3385</v>
      </c>
      <c r="F3999" s="27">
        <v>45172</v>
      </c>
      <c r="G3999" s="27">
        <v>45083</v>
      </c>
      <c r="H3999" s="14">
        <v>791435.99</v>
      </c>
      <c r="I3999" s="15">
        <v>1</v>
      </c>
      <c r="J3999" s="13" t="s">
        <v>309</v>
      </c>
      <c r="K3999" s="36">
        <f>D3999*VLOOKUP(L3999,Assumptions!$B$5:$C$11,2,FALSE)</f>
        <v>2024.68</v>
      </c>
      <c r="L3999" s="39" t="s">
        <v>4883</v>
      </c>
      <c r="M3999" s="46">
        <f>DATE(YEAR(F3999),MONTH(F3999),1)</f>
        <v>45170</v>
      </c>
      <c r="N3999" s="47" t="str">
        <f>IF(B3999="",N3998,B3999)</f>
        <v>Upton Partners AG</v>
      </c>
    </row>
    <row r="4000" spans="1:14" ht="15.75" x14ac:dyDescent="0.5">
      <c r="A4000" s="7"/>
      <c r="B4000" s="26"/>
      <c r="C4000" s="26"/>
      <c r="D4000" s="14">
        <v>1223.4000000000001</v>
      </c>
      <c r="E4000" s="13" t="s">
        <v>3386</v>
      </c>
      <c r="F4000" s="27">
        <v>45172</v>
      </c>
      <c r="G4000" s="27">
        <v>45083</v>
      </c>
      <c r="H4000" s="14">
        <v>1101901.56</v>
      </c>
      <c r="I4000" s="15">
        <v>1</v>
      </c>
      <c r="J4000" s="13" t="s">
        <v>318</v>
      </c>
      <c r="K4000" s="36">
        <f>D4000*VLOOKUP(L4000,Assumptions!$B$5:$C$11,2,FALSE)</f>
        <v>1223.4000000000001</v>
      </c>
      <c r="L4000" s="39" t="s">
        <v>4883</v>
      </c>
      <c r="M4000" s="46">
        <f>DATE(YEAR(F4000),MONTH(F4000),1)</f>
        <v>45170</v>
      </c>
      <c r="N4000" s="47" t="str">
        <f>IF(B4000="",N3999,B4000)</f>
        <v>Upton Partners AG</v>
      </c>
    </row>
    <row r="4001" spans="1:14" ht="15.75" x14ac:dyDescent="0.5">
      <c r="A4001" s="7"/>
      <c r="B4001" s="26"/>
      <c r="C4001" s="26"/>
      <c r="D4001" s="14">
        <v>923.66</v>
      </c>
      <c r="E4001" s="13" t="s">
        <v>3387</v>
      </c>
      <c r="F4001" s="27">
        <v>45166</v>
      </c>
      <c r="G4001" s="27">
        <v>45083</v>
      </c>
      <c r="H4001" s="14">
        <v>1116620.23</v>
      </c>
      <c r="I4001" s="15">
        <v>1</v>
      </c>
      <c r="J4001" s="13" t="s">
        <v>307</v>
      </c>
      <c r="K4001" s="36">
        <f>D4001*VLOOKUP(L4001,Assumptions!$B$5:$C$11,2,FALSE)</f>
        <v>923.66</v>
      </c>
      <c r="L4001" s="39" t="s">
        <v>4883</v>
      </c>
      <c r="M4001" s="46">
        <f>DATE(YEAR(F4001),MONTH(F4001),1)</f>
        <v>45139</v>
      </c>
      <c r="N4001" s="47" t="str">
        <f>IF(B4001="",N4000,B4001)</f>
        <v>Upton Partners AG</v>
      </c>
    </row>
    <row r="4002" spans="1:14" ht="15.75" x14ac:dyDescent="0.5">
      <c r="A4002" s="7"/>
      <c r="B4002" s="26"/>
      <c r="C4002" s="26"/>
      <c r="D4002" s="14">
        <v>1326.62</v>
      </c>
      <c r="E4002" s="13" t="s">
        <v>3387</v>
      </c>
      <c r="F4002" s="27">
        <v>45145</v>
      </c>
      <c r="G4002" s="27">
        <v>45083</v>
      </c>
      <c r="H4002" s="14">
        <v>1072407.3899999999</v>
      </c>
      <c r="I4002" s="15">
        <v>1</v>
      </c>
      <c r="J4002" s="13" t="s">
        <v>307</v>
      </c>
      <c r="K4002" s="36">
        <f>D4002*VLOOKUP(L4002,Assumptions!$B$5:$C$11,2,FALSE)</f>
        <v>1326.62</v>
      </c>
      <c r="L4002" s="39" t="s">
        <v>4883</v>
      </c>
      <c r="M4002" s="46">
        <f>DATE(YEAR(F4002),MONTH(F4002),1)</f>
        <v>45139</v>
      </c>
      <c r="N4002" s="47" t="str">
        <f>IF(B4002="",N4001,B4002)</f>
        <v>Upton Partners AG</v>
      </c>
    </row>
    <row r="4003" spans="1:14" ht="15.75" x14ac:dyDescent="0.5">
      <c r="A4003" s="7"/>
      <c r="B4003" s="26"/>
      <c r="C4003" s="26"/>
      <c r="D4003" s="14">
        <v>1071.33</v>
      </c>
      <c r="E4003" s="13" t="s">
        <v>3388</v>
      </c>
      <c r="F4003" s="27">
        <v>45145</v>
      </c>
      <c r="G4003" s="27">
        <v>45083</v>
      </c>
      <c r="H4003" s="14">
        <v>1251534.49</v>
      </c>
      <c r="I4003" s="15">
        <v>1</v>
      </c>
      <c r="J4003" s="13" t="s">
        <v>310</v>
      </c>
      <c r="K4003" s="36">
        <f>D4003*VLOOKUP(L4003,Assumptions!$B$5:$C$11,2,FALSE)</f>
        <v>1071.33</v>
      </c>
      <c r="L4003" s="39" t="s">
        <v>4883</v>
      </c>
      <c r="M4003" s="46">
        <f>DATE(YEAR(F4003),MONTH(F4003),1)</f>
        <v>45139</v>
      </c>
      <c r="N4003" s="47" t="str">
        <f>IF(B4003="",N4002,B4003)</f>
        <v>Upton Partners AG</v>
      </c>
    </row>
    <row r="4004" spans="1:14" ht="15.75" x14ac:dyDescent="0.5">
      <c r="A4004" s="7"/>
      <c r="B4004" s="26"/>
      <c r="C4004" s="26"/>
      <c r="D4004" s="14">
        <v>1578.44</v>
      </c>
      <c r="E4004" s="13" t="s">
        <v>3389</v>
      </c>
      <c r="F4004" s="27">
        <v>45145</v>
      </c>
      <c r="G4004" s="27">
        <v>45083</v>
      </c>
      <c r="H4004" s="14">
        <v>1125039.5900000001</v>
      </c>
      <c r="I4004" s="15">
        <v>1</v>
      </c>
      <c r="J4004" s="13" t="s">
        <v>311</v>
      </c>
      <c r="K4004" s="36">
        <f>D4004*VLOOKUP(L4004,Assumptions!$B$5:$C$11,2,FALSE)</f>
        <v>1578.44</v>
      </c>
      <c r="L4004" s="39" t="s">
        <v>4883</v>
      </c>
      <c r="M4004" s="46">
        <f>DATE(YEAR(F4004),MONTH(F4004),1)</f>
        <v>45139</v>
      </c>
      <c r="N4004" s="47" t="str">
        <f>IF(B4004="",N4003,B4004)</f>
        <v>Upton Partners AG</v>
      </c>
    </row>
    <row r="4005" spans="1:14" ht="15.75" x14ac:dyDescent="0.5">
      <c r="A4005" s="7"/>
      <c r="B4005" s="26"/>
      <c r="C4005" s="26"/>
      <c r="D4005" s="14">
        <v>1399.86</v>
      </c>
      <c r="E4005" s="13" t="s">
        <v>3390</v>
      </c>
      <c r="F4005" s="27">
        <v>45145</v>
      </c>
      <c r="G4005" s="27">
        <v>45083</v>
      </c>
      <c r="H4005" s="14">
        <v>1173045.96</v>
      </c>
      <c r="I4005" s="15">
        <v>1</v>
      </c>
      <c r="J4005" s="13" t="s">
        <v>318</v>
      </c>
      <c r="K4005" s="36">
        <f>D4005*VLOOKUP(L4005,Assumptions!$B$5:$C$11,2,FALSE)</f>
        <v>1399.86</v>
      </c>
      <c r="L4005" s="39" t="s">
        <v>4883</v>
      </c>
      <c r="M4005" s="46">
        <f>DATE(YEAR(F4005),MONTH(F4005),1)</f>
        <v>45139</v>
      </c>
      <c r="N4005" s="47" t="str">
        <f>IF(B4005="",N4004,B4005)</f>
        <v>Upton Partners AG</v>
      </c>
    </row>
    <row r="4006" spans="1:14" ht="15.75" x14ac:dyDescent="0.5">
      <c r="A4006" s="7"/>
      <c r="B4006" s="26"/>
      <c r="C4006" s="26"/>
      <c r="D4006" s="14">
        <v>1594.4</v>
      </c>
      <c r="E4006" s="13" t="s">
        <v>3391</v>
      </c>
      <c r="F4006" s="27">
        <v>45145</v>
      </c>
      <c r="G4006" s="27">
        <v>45083</v>
      </c>
      <c r="H4006" s="14">
        <v>1258042.24</v>
      </c>
      <c r="I4006" s="15">
        <v>1</v>
      </c>
      <c r="J4006" s="13" t="s">
        <v>309</v>
      </c>
      <c r="K4006" s="36">
        <f>D4006*VLOOKUP(L4006,Assumptions!$B$5:$C$11,2,FALSE)</f>
        <v>1594.4</v>
      </c>
      <c r="L4006" s="39" t="s">
        <v>4883</v>
      </c>
      <c r="M4006" s="46">
        <f>DATE(YEAR(F4006),MONTH(F4006),1)</f>
        <v>45139</v>
      </c>
      <c r="N4006" s="47" t="str">
        <f>IF(B4006="",N4005,B4006)</f>
        <v>Upton Partners AG</v>
      </c>
    </row>
    <row r="4007" spans="1:14" ht="15.75" x14ac:dyDescent="0.5">
      <c r="A4007" s="7"/>
      <c r="B4007" s="26"/>
      <c r="C4007" s="26"/>
      <c r="D4007" s="14">
        <v>7707.01</v>
      </c>
      <c r="E4007" s="13" t="s">
        <v>3392</v>
      </c>
      <c r="F4007" s="27">
        <v>45187</v>
      </c>
      <c r="G4007" s="27">
        <v>45139</v>
      </c>
      <c r="H4007" s="14">
        <v>1132584.6100000001</v>
      </c>
      <c r="I4007" s="15">
        <v>2</v>
      </c>
      <c r="J4007" s="13" t="s">
        <v>300</v>
      </c>
      <c r="K4007" s="36">
        <f>D4007*VLOOKUP(L4007,Assumptions!$B$5:$C$11,2,FALSE)</f>
        <v>7707.01</v>
      </c>
      <c r="L4007" s="39" t="s">
        <v>4883</v>
      </c>
      <c r="M4007" s="46">
        <f>DATE(YEAR(F4007),MONTH(F4007),1)</f>
        <v>45170</v>
      </c>
      <c r="N4007" s="47" t="str">
        <f>IF(B4007="",N4006,B4007)</f>
        <v>Upton Partners AG</v>
      </c>
    </row>
    <row r="4008" spans="1:14" ht="15.75" x14ac:dyDescent="0.5">
      <c r="A4008" s="7"/>
      <c r="B4008" s="26"/>
      <c r="C4008" s="26"/>
      <c r="D4008" s="14">
        <v>5107.2299999999996</v>
      </c>
      <c r="E4008" s="13" t="s">
        <v>3383</v>
      </c>
      <c r="F4008" s="27">
        <v>45187</v>
      </c>
      <c r="G4008" s="27">
        <v>45139</v>
      </c>
      <c r="H4008" s="14">
        <v>1008630.85</v>
      </c>
      <c r="I4008" s="15">
        <v>1</v>
      </c>
      <c r="J4008" s="13" t="s">
        <v>311</v>
      </c>
      <c r="K4008" s="36">
        <f>D4008*VLOOKUP(L4008,Assumptions!$B$5:$C$11,2,FALSE)</f>
        <v>5107.2299999999996</v>
      </c>
      <c r="L4008" s="39" t="s">
        <v>4883</v>
      </c>
      <c r="M4008" s="46">
        <f>DATE(YEAR(F4008),MONTH(F4008),1)</f>
        <v>45170</v>
      </c>
      <c r="N4008" s="47" t="str">
        <f>IF(B4008="",N4007,B4008)</f>
        <v>Upton Partners AG</v>
      </c>
    </row>
    <row r="4009" spans="1:14" ht="15.75" x14ac:dyDescent="0.5">
      <c r="A4009" s="7"/>
      <c r="B4009" s="26"/>
      <c r="C4009" s="26"/>
      <c r="D4009" s="14">
        <v>5579.72</v>
      </c>
      <c r="E4009" s="13" t="s">
        <v>3384</v>
      </c>
      <c r="F4009" s="27">
        <v>45187</v>
      </c>
      <c r="G4009" s="27">
        <v>45139</v>
      </c>
      <c r="H4009" s="14">
        <v>1028536.14</v>
      </c>
      <c r="I4009" s="15">
        <v>1</v>
      </c>
      <c r="J4009" s="13" t="s">
        <v>310</v>
      </c>
      <c r="K4009" s="36">
        <f>D4009*VLOOKUP(L4009,Assumptions!$B$5:$C$11,2,FALSE)</f>
        <v>5579.72</v>
      </c>
      <c r="L4009" s="39" t="s">
        <v>4883</v>
      </c>
      <c r="M4009" s="46">
        <f>DATE(YEAR(F4009),MONTH(F4009),1)</f>
        <v>45170</v>
      </c>
      <c r="N4009" s="47" t="str">
        <f>IF(B4009="",N4008,B4009)</f>
        <v>Upton Partners AG</v>
      </c>
    </row>
    <row r="4010" spans="1:14" ht="15.75" x14ac:dyDescent="0.5">
      <c r="A4010" s="7"/>
      <c r="B4010" s="26"/>
      <c r="C4010" s="26"/>
      <c r="D4010" s="14">
        <v>8041.71</v>
      </c>
      <c r="E4010" s="13" t="s">
        <v>3385</v>
      </c>
      <c r="F4010" s="27">
        <v>45187</v>
      </c>
      <c r="G4010" s="27">
        <v>45139</v>
      </c>
      <c r="H4010" s="14">
        <v>788150.8</v>
      </c>
      <c r="I4010" s="15">
        <v>1</v>
      </c>
      <c r="J4010" s="13" t="s">
        <v>309</v>
      </c>
      <c r="K4010" s="36">
        <f>D4010*VLOOKUP(L4010,Assumptions!$B$5:$C$11,2,FALSE)</f>
        <v>8041.71</v>
      </c>
      <c r="L4010" s="39" t="s">
        <v>4883</v>
      </c>
      <c r="M4010" s="46">
        <f>DATE(YEAR(F4010),MONTH(F4010),1)</f>
        <v>45170</v>
      </c>
      <c r="N4010" s="47" t="str">
        <f>IF(B4010="",N4009,B4010)</f>
        <v>Upton Partners AG</v>
      </c>
    </row>
    <row r="4011" spans="1:14" ht="15.75" x14ac:dyDescent="0.5">
      <c r="A4011" s="7"/>
      <c r="B4011" s="26"/>
      <c r="C4011" s="26"/>
      <c r="D4011" s="14">
        <v>6405.48</v>
      </c>
      <c r="E4011" s="13" t="s">
        <v>3386</v>
      </c>
      <c r="F4011" s="27">
        <v>45187</v>
      </c>
      <c r="G4011" s="27">
        <v>45139</v>
      </c>
      <c r="H4011" s="14">
        <v>974704.88</v>
      </c>
      <c r="I4011" s="15">
        <v>1</v>
      </c>
      <c r="J4011" s="13" t="s">
        <v>318</v>
      </c>
      <c r="K4011" s="36">
        <f>D4011*VLOOKUP(L4011,Assumptions!$B$5:$C$11,2,FALSE)</f>
        <v>6405.48</v>
      </c>
      <c r="L4011" s="39" t="s">
        <v>4883</v>
      </c>
      <c r="M4011" s="46">
        <f>DATE(YEAR(F4011),MONTH(F4011),1)</f>
        <v>45170</v>
      </c>
      <c r="N4011" s="47" t="str">
        <f>IF(B4011="",N4010,B4011)</f>
        <v>Upton Partners AG</v>
      </c>
    </row>
    <row r="4012" spans="1:14" ht="15.75" x14ac:dyDescent="0.5">
      <c r="A4012" s="7"/>
      <c r="B4012" s="26"/>
      <c r="C4012" s="26"/>
      <c r="D4012" s="14">
        <v>1271.46</v>
      </c>
      <c r="E4012" s="13" t="s">
        <v>3393</v>
      </c>
      <c r="F4012" s="27">
        <v>45203</v>
      </c>
      <c r="G4012" s="27">
        <v>45154</v>
      </c>
      <c r="H4012" s="14">
        <v>1010035.55</v>
      </c>
      <c r="I4012" s="15">
        <v>1</v>
      </c>
      <c r="J4012" s="13" t="s">
        <v>340</v>
      </c>
      <c r="K4012" s="36">
        <f>D4012*VLOOKUP(L4012,Assumptions!$B$5:$C$11,2,FALSE)</f>
        <v>1271.46</v>
      </c>
      <c r="L4012" s="39" t="s">
        <v>4883</v>
      </c>
      <c r="M4012" s="46">
        <f>DATE(YEAR(F4012),MONTH(F4012),1)</f>
        <v>45200</v>
      </c>
      <c r="N4012" s="47" t="str">
        <f>IF(B4012="",N4011,B4012)</f>
        <v>Upton Partners AG</v>
      </c>
    </row>
    <row r="4013" spans="1:14" ht="15.75" x14ac:dyDescent="0.5">
      <c r="A4013" s="7"/>
      <c r="B4013" s="26"/>
      <c r="C4013" s="26"/>
      <c r="D4013" s="14">
        <v>1190.81</v>
      </c>
      <c r="E4013" s="13" t="s">
        <v>3394</v>
      </c>
      <c r="F4013" s="27">
        <v>45307</v>
      </c>
      <c r="G4013" s="27">
        <v>45162</v>
      </c>
      <c r="H4013" s="14">
        <v>1131000.9099999999</v>
      </c>
      <c r="I4013" s="15">
        <v>1</v>
      </c>
      <c r="J4013" s="13" t="s">
        <v>340</v>
      </c>
      <c r="K4013" s="36">
        <f>D4013*VLOOKUP(L4013,Assumptions!$B$5:$C$11,2,FALSE)</f>
        <v>1190.81</v>
      </c>
      <c r="L4013" s="39" t="s">
        <v>4883</v>
      </c>
      <c r="M4013" s="46">
        <f>DATE(YEAR(F4013),MONTH(F4013),1)</f>
        <v>45292</v>
      </c>
      <c r="N4013" s="47" t="str">
        <f>IF(B4013="",N4012,B4013)</f>
        <v>Upton Partners AG</v>
      </c>
    </row>
    <row r="4014" spans="1:14" ht="15.75" x14ac:dyDescent="0.5">
      <c r="A4014" s="7"/>
      <c r="B4014" s="26"/>
      <c r="C4014" s="26"/>
      <c r="D4014" s="14">
        <v>1070.24</v>
      </c>
      <c r="E4014" s="13" t="s">
        <v>3395</v>
      </c>
      <c r="F4014" s="27">
        <v>45391</v>
      </c>
      <c r="G4014" s="27">
        <v>45162</v>
      </c>
      <c r="H4014" s="14">
        <v>1014179.27</v>
      </c>
      <c r="I4014" s="15">
        <v>1</v>
      </c>
      <c r="J4014" s="13" t="s">
        <v>340</v>
      </c>
      <c r="K4014" s="36">
        <f>D4014*VLOOKUP(L4014,Assumptions!$B$5:$C$11,2,FALSE)</f>
        <v>1070.24</v>
      </c>
      <c r="L4014" s="39" t="s">
        <v>4883</v>
      </c>
      <c r="M4014" s="46">
        <f>DATE(YEAR(F4014),MONTH(F4014),1)</f>
        <v>45383</v>
      </c>
      <c r="N4014" s="47" t="str">
        <f>IF(B4014="",N4013,B4014)</f>
        <v>Upton Partners AG</v>
      </c>
    </row>
    <row r="4015" spans="1:14" ht="15.75" x14ac:dyDescent="0.5">
      <c r="A4015" s="7"/>
      <c r="B4015" s="26"/>
      <c r="C4015" s="26"/>
      <c r="D4015" s="14">
        <v>1957.32</v>
      </c>
      <c r="E4015" s="13" t="s">
        <v>3396</v>
      </c>
      <c r="F4015" s="27">
        <v>45475</v>
      </c>
      <c r="G4015" s="27">
        <v>45162</v>
      </c>
      <c r="H4015" s="14">
        <v>843489.66</v>
      </c>
      <c r="I4015" s="15">
        <v>1</v>
      </c>
      <c r="J4015" s="13" t="s">
        <v>340</v>
      </c>
      <c r="K4015" s="36">
        <f>D4015*VLOOKUP(L4015,Assumptions!$B$5:$C$11,2,FALSE)</f>
        <v>1957.32</v>
      </c>
      <c r="L4015" s="39" t="s">
        <v>4883</v>
      </c>
      <c r="M4015" s="46">
        <f>DATE(YEAR(F4015),MONTH(F4015),1)</f>
        <v>45474</v>
      </c>
      <c r="N4015" s="47" t="str">
        <f>IF(B4015="",N4014,B4015)</f>
        <v>Upton Partners AG</v>
      </c>
    </row>
    <row r="4016" spans="1:14" ht="15.75" x14ac:dyDescent="0.5">
      <c r="A4016" s="7"/>
      <c r="B4016" s="26"/>
      <c r="C4016" s="26"/>
      <c r="D4016" s="14">
        <v>1591.27</v>
      </c>
      <c r="E4016" s="13" t="s">
        <v>3397</v>
      </c>
      <c r="F4016" s="27">
        <v>45601</v>
      </c>
      <c r="G4016" s="27">
        <v>45162</v>
      </c>
      <c r="H4016" s="14">
        <v>900812.4</v>
      </c>
      <c r="I4016" s="15">
        <v>1</v>
      </c>
      <c r="J4016" s="13" t="s">
        <v>340</v>
      </c>
      <c r="K4016" s="36">
        <f>D4016*VLOOKUP(L4016,Assumptions!$B$5:$C$11,2,FALSE)</f>
        <v>1591.27</v>
      </c>
      <c r="L4016" s="39" t="s">
        <v>4883</v>
      </c>
      <c r="M4016" s="46">
        <f>DATE(YEAR(F4016),MONTH(F4016),1)</f>
        <v>45597</v>
      </c>
      <c r="N4016" s="47" t="str">
        <f>IF(B4016="",N4015,B4016)</f>
        <v>Upton Partners AG</v>
      </c>
    </row>
    <row r="4017" spans="1:14" ht="15.75" x14ac:dyDescent="0.5">
      <c r="A4017" s="7"/>
      <c r="B4017" s="26"/>
      <c r="C4017" s="26"/>
      <c r="D4017" s="14">
        <v>3711.21</v>
      </c>
      <c r="E4017" s="13" t="s">
        <v>3398</v>
      </c>
      <c r="F4017" s="27">
        <v>45351</v>
      </c>
      <c r="G4017" s="27">
        <v>45162</v>
      </c>
      <c r="H4017" s="14">
        <v>814714.71</v>
      </c>
      <c r="I4017" s="15">
        <v>1</v>
      </c>
      <c r="J4017" s="13" t="s">
        <v>300</v>
      </c>
      <c r="K4017" s="36">
        <f>D4017*VLOOKUP(L4017,Assumptions!$B$5:$C$11,2,FALSE)</f>
        <v>3711.21</v>
      </c>
      <c r="L4017" s="39" t="s">
        <v>4883</v>
      </c>
      <c r="M4017" s="46">
        <f>DATE(YEAR(F4017),MONTH(F4017),1)</f>
        <v>45323</v>
      </c>
      <c r="N4017" s="47" t="str">
        <f>IF(B4017="",N4016,B4017)</f>
        <v>Upton Partners AG</v>
      </c>
    </row>
    <row r="4018" spans="1:14" ht="15.75" x14ac:dyDescent="0.5">
      <c r="A4018" s="7"/>
      <c r="B4018" s="26"/>
      <c r="C4018" s="26"/>
      <c r="D4018" s="14">
        <v>1776.91</v>
      </c>
      <c r="E4018" s="13" t="s">
        <v>3399</v>
      </c>
      <c r="F4018" s="27">
        <v>45610</v>
      </c>
      <c r="G4018" s="27">
        <v>45162</v>
      </c>
      <c r="H4018" s="14">
        <v>1156658.19</v>
      </c>
      <c r="I4018" s="15">
        <v>0.6</v>
      </c>
      <c r="J4018" s="13" t="s">
        <v>300</v>
      </c>
      <c r="K4018" s="36">
        <f>D4018*VLOOKUP(L4018,Assumptions!$B$5:$C$11,2,FALSE)</f>
        <v>1776.91</v>
      </c>
      <c r="L4018" s="39" t="s">
        <v>4883</v>
      </c>
      <c r="M4018" s="46">
        <f>DATE(YEAR(F4018),MONTH(F4018),1)</f>
        <v>45597</v>
      </c>
      <c r="N4018" s="47" t="str">
        <f>IF(B4018="",N4017,B4018)</f>
        <v>Upton Partners AG</v>
      </c>
    </row>
    <row r="4019" spans="1:14" ht="15.75" x14ac:dyDescent="0.5">
      <c r="A4019" s="7"/>
      <c r="B4019" s="26"/>
      <c r="C4019" s="26"/>
      <c r="D4019" s="14">
        <v>52671.94</v>
      </c>
      <c r="E4019" s="13" t="s">
        <v>3398</v>
      </c>
      <c r="F4019" s="27">
        <v>45326</v>
      </c>
      <c r="G4019" s="27">
        <v>45176</v>
      </c>
      <c r="H4019" s="14">
        <v>1043202.57</v>
      </c>
      <c r="I4019" s="15">
        <v>15</v>
      </c>
      <c r="J4019" s="13" t="s">
        <v>300</v>
      </c>
      <c r="K4019" s="36">
        <f>D4019*VLOOKUP(L4019,Assumptions!$B$5:$C$11,2,FALSE)</f>
        <v>52671.94</v>
      </c>
      <c r="L4019" s="39" t="s">
        <v>4883</v>
      </c>
      <c r="M4019" s="46">
        <f>DATE(YEAR(F4019),MONTH(F4019),1)</f>
        <v>45323</v>
      </c>
      <c r="N4019" s="47" t="str">
        <f>IF(B4019="",N4018,B4019)</f>
        <v>Upton Partners AG</v>
      </c>
    </row>
    <row r="4020" spans="1:14" ht="15.75" x14ac:dyDescent="0.5">
      <c r="A4020" s="7"/>
      <c r="B4020" s="26"/>
      <c r="C4020" s="26"/>
      <c r="D4020" s="14">
        <v>38088.76</v>
      </c>
      <c r="E4020" s="13" t="s">
        <v>3400</v>
      </c>
      <c r="F4020" s="27">
        <v>45326</v>
      </c>
      <c r="G4020" s="27">
        <v>45176</v>
      </c>
      <c r="H4020" s="14">
        <v>1116181.81</v>
      </c>
      <c r="I4020" s="15">
        <v>8</v>
      </c>
      <c r="J4020" s="13" t="s">
        <v>319</v>
      </c>
      <c r="K4020" s="36">
        <f>D4020*VLOOKUP(L4020,Assumptions!$B$5:$C$11,2,FALSE)</f>
        <v>38088.76</v>
      </c>
      <c r="L4020" s="39" t="s">
        <v>4883</v>
      </c>
      <c r="M4020" s="46">
        <f>DATE(YEAR(F4020),MONTH(F4020),1)</f>
        <v>45323</v>
      </c>
      <c r="N4020" s="47" t="str">
        <f>IF(B4020="",N4019,B4020)</f>
        <v>Upton Partners AG</v>
      </c>
    </row>
    <row r="4021" spans="1:14" ht="15.75" x14ac:dyDescent="0.5">
      <c r="A4021" s="7"/>
      <c r="B4021" s="26"/>
      <c r="C4021" s="26"/>
      <c r="D4021" s="14">
        <v>53012.18</v>
      </c>
      <c r="E4021" s="13" t="s">
        <v>3401</v>
      </c>
      <c r="F4021" s="27">
        <v>45326</v>
      </c>
      <c r="G4021" s="27">
        <v>45176</v>
      </c>
      <c r="H4021" s="14">
        <v>869160.38</v>
      </c>
      <c r="I4021" s="15">
        <v>8</v>
      </c>
      <c r="J4021" s="13" t="s">
        <v>321</v>
      </c>
      <c r="K4021" s="36">
        <f>D4021*VLOOKUP(L4021,Assumptions!$B$5:$C$11,2,FALSE)</f>
        <v>53012.18</v>
      </c>
      <c r="L4021" s="39" t="s">
        <v>4883</v>
      </c>
      <c r="M4021" s="46">
        <f>DATE(YEAR(F4021),MONTH(F4021),1)</f>
        <v>45323</v>
      </c>
      <c r="N4021" s="47" t="str">
        <f>IF(B4021="",N4020,B4021)</f>
        <v>Upton Partners AG</v>
      </c>
    </row>
    <row r="4022" spans="1:14" ht="15.75" x14ac:dyDescent="0.5">
      <c r="A4022" s="7"/>
      <c r="B4022" s="26"/>
      <c r="C4022" s="26"/>
      <c r="D4022" s="14">
        <v>46114.96</v>
      </c>
      <c r="E4022" s="13" t="s">
        <v>3402</v>
      </c>
      <c r="F4022" s="27">
        <v>45326</v>
      </c>
      <c r="G4022" s="27">
        <v>45176</v>
      </c>
      <c r="H4022" s="14">
        <v>1119493.98</v>
      </c>
      <c r="I4022" s="15">
        <v>4</v>
      </c>
      <c r="J4022" s="13" t="s">
        <v>305</v>
      </c>
      <c r="K4022" s="36">
        <f>D4022*VLOOKUP(L4022,Assumptions!$B$5:$C$11,2,FALSE)</f>
        <v>46114.96</v>
      </c>
      <c r="L4022" s="39" t="s">
        <v>4883</v>
      </c>
      <c r="M4022" s="46">
        <f>DATE(YEAR(F4022),MONTH(F4022),1)</f>
        <v>45323</v>
      </c>
      <c r="N4022" s="47" t="str">
        <f>IF(B4022="",N4021,B4022)</f>
        <v>Upton Partners AG</v>
      </c>
    </row>
    <row r="4023" spans="1:14" ht="15.75" x14ac:dyDescent="0.5">
      <c r="A4023" s="7"/>
      <c r="B4023" s="26"/>
      <c r="C4023" s="26"/>
      <c r="D4023" s="14">
        <v>12794.3</v>
      </c>
      <c r="E4023" s="13" t="s">
        <v>3403</v>
      </c>
      <c r="F4023" s="27">
        <v>45313</v>
      </c>
      <c r="G4023" s="27">
        <v>45181</v>
      </c>
      <c r="H4023" s="14">
        <v>1136338.3999999999</v>
      </c>
      <c r="I4023" s="15">
        <v>3</v>
      </c>
      <c r="J4023" s="13" t="s">
        <v>300</v>
      </c>
      <c r="K4023" s="36">
        <f>D4023*VLOOKUP(L4023,Assumptions!$B$5:$C$11,2,FALSE)</f>
        <v>12794.3</v>
      </c>
      <c r="L4023" s="39" t="s">
        <v>4883</v>
      </c>
      <c r="M4023" s="46">
        <f>DATE(YEAR(F4023),MONTH(F4023),1)</f>
        <v>45292</v>
      </c>
      <c r="N4023" s="47" t="str">
        <f>IF(B4023="",N4022,B4023)</f>
        <v>Upton Partners AG</v>
      </c>
    </row>
    <row r="4024" spans="1:14" ht="15.75" x14ac:dyDescent="0.5">
      <c r="A4024" s="7"/>
      <c r="B4024" s="26"/>
      <c r="C4024" s="26"/>
      <c r="D4024" s="14">
        <v>12167.28</v>
      </c>
      <c r="E4024" s="13" t="s">
        <v>3404</v>
      </c>
      <c r="F4024" s="27">
        <v>45313</v>
      </c>
      <c r="G4024" s="27">
        <v>45181</v>
      </c>
      <c r="H4024" s="14">
        <v>1012952.63</v>
      </c>
      <c r="I4024" s="15">
        <v>37</v>
      </c>
      <c r="J4024" s="13" t="s">
        <v>305</v>
      </c>
      <c r="K4024" s="36">
        <f>D4024*VLOOKUP(L4024,Assumptions!$B$5:$C$11,2,FALSE)</f>
        <v>12167.28</v>
      </c>
      <c r="L4024" s="39" t="s">
        <v>4883</v>
      </c>
      <c r="M4024" s="46">
        <f>DATE(YEAR(F4024),MONTH(F4024),1)</f>
        <v>45292</v>
      </c>
      <c r="N4024" s="47" t="str">
        <f>IF(B4024="",N4023,B4024)</f>
        <v>Upton Partners AG</v>
      </c>
    </row>
    <row r="4025" spans="1:14" ht="15.75" x14ac:dyDescent="0.5">
      <c r="A4025" s="7"/>
      <c r="B4025" s="26"/>
      <c r="C4025" s="26"/>
      <c r="D4025" s="14">
        <v>13098.66</v>
      </c>
      <c r="E4025" s="13" t="s">
        <v>3405</v>
      </c>
      <c r="F4025" s="27">
        <v>45313</v>
      </c>
      <c r="G4025" s="27">
        <v>45181</v>
      </c>
      <c r="H4025" s="14">
        <v>1219988.3600000001</v>
      </c>
      <c r="I4025" s="15">
        <v>37</v>
      </c>
      <c r="J4025" s="13" t="s">
        <v>328</v>
      </c>
      <c r="K4025" s="36">
        <f>D4025*VLOOKUP(L4025,Assumptions!$B$5:$C$11,2,FALSE)</f>
        <v>13098.66</v>
      </c>
      <c r="L4025" s="39" t="s">
        <v>4883</v>
      </c>
      <c r="M4025" s="46">
        <f>DATE(YEAR(F4025),MONTH(F4025),1)</f>
        <v>45292</v>
      </c>
      <c r="N4025" s="47" t="str">
        <f>IF(B4025="",N4024,B4025)</f>
        <v>Upton Partners AG</v>
      </c>
    </row>
    <row r="4026" spans="1:14" ht="15.75" x14ac:dyDescent="0.5">
      <c r="A4026" s="7"/>
      <c r="B4026" s="26"/>
      <c r="C4026" s="26"/>
      <c r="D4026" s="14">
        <v>9562.92</v>
      </c>
      <c r="E4026" s="13" t="s">
        <v>3406</v>
      </c>
      <c r="F4026" s="27">
        <v>45313</v>
      </c>
      <c r="G4026" s="27">
        <v>45181</v>
      </c>
      <c r="H4026" s="14">
        <v>1082727.92</v>
      </c>
      <c r="I4026" s="15">
        <v>37</v>
      </c>
      <c r="J4026" s="13" t="s">
        <v>333</v>
      </c>
      <c r="K4026" s="36">
        <f>D4026*VLOOKUP(L4026,Assumptions!$B$5:$C$11,2,FALSE)</f>
        <v>9562.92</v>
      </c>
      <c r="L4026" s="39" t="s">
        <v>4883</v>
      </c>
      <c r="M4026" s="46">
        <f>DATE(YEAR(F4026),MONTH(F4026),1)</f>
        <v>45292</v>
      </c>
      <c r="N4026" s="47" t="str">
        <f>IF(B4026="",N4025,B4026)</f>
        <v>Upton Partners AG</v>
      </c>
    </row>
    <row r="4027" spans="1:14" ht="15.75" x14ac:dyDescent="0.5">
      <c r="A4027" s="7"/>
      <c r="B4027" s="26"/>
      <c r="C4027" s="26"/>
      <c r="D4027" s="14">
        <v>12386.96</v>
      </c>
      <c r="E4027" s="13" t="s">
        <v>3407</v>
      </c>
      <c r="F4027" s="27">
        <v>45313</v>
      </c>
      <c r="G4027" s="27">
        <v>45181</v>
      </c>
      <c r="H4027" s="14">
        <v>992443.31</v>
      </c>
      <c r="I4027" s="15">
        <v>37</v>
      </c>
      <c r="J4027" s="13" t="s">
        <v>334</v>
      </c>
      <c r="K4027" s="36">
        <f>D4027*VLOOKUP(L4027,Assumptions!$B$5:$C$11,2,FALSE)</f>
        <v>12386.96</v>
      </c>
      <c r="L4027" s="39" t="s">
        <v>4883</v>
      </c>
      <c r="M4027" s="46">
        <f>DATE(YEAR(F4027),MONTH(F4027),1)</f>
        <v>45292</v>
      </c>
      <c r="N4027" s="47" t="str">
        <f>IF(B4027="",N4026,B4027)</f>
        <v>Upton Partners AG</v>
      </c>
    </row>
    <row r="4028" spans="1:14" ht="15.75" x14ac:dyDescent="0.5">
      <c r="A4028" s="7"/>
      <c r="B4028" s="26"/>
      <c r="C4028" s="26"/>
      <c r="D4028" s="14">
        <v>11969.68</v>
      </c>
      <c r="E4028" s="13" t="s">
        <v>3408</v>
      </c>
      <c r="F4028" s="27">
        <v>45313</v>
      </c>
      <c r="G4028" s="27">
        <v>45181</v>
      </c>
      <c r="H4028" s="14">
        <v>1090762.74</v>
      </c>
      <c r="I4028" s="15">
        <v>37</v>
      </c>
      <c r="J4028" s="13" t="s">
        <v>336</v>
      </c>
      <c r="K4028" s="36">
        <f>D4028*VLOOKUP(L4028,Assumptions!$B$5:$C$11,2,FALSE)</f>
        <v>11969.68</v>
      </c>
      <c r="L4028" s="39" t="s">
        <v>4883</v>
      </c>
      <c r="M4028" s="46">
        <f>DATE(YEAR(F4028),MONTH(F4028),1)</f>
        <v>45292</v>
      </c>
      <c r="N4028" s="47" t="str">
        <f>IF(B4028="",N4027,B4028)</f>
        <v>Upton Partners AG</v>
      </c>
    </row>
    <row r="4029" spans="1:14" ht="15.75" x14ac:dyDescent="0.5">
      <c r="A4029" s="7"/>
      <c r="B4029" s="26"/>
      <c r="C4029" s="26"/>
      <c r="D4029" s="14">
        <v>32078.14</v>
      </c>
      <c r="E4029" s="13" t="s">
        <v>3409</v>
      </c>
      <c r="F4029" s="27">
        <v>45487</v>
      </c>
      <c r="G4029" s="27">
        <v>45181</v>
      </c>
      <c r="H4029" s="14">
        <v>773678.94</v>
      </c>
      <c r="I4029" s="15">
        <v>8</v>
      </c>
      <c r="J4029" s="13" t="s">
        <v>300</v>
      </c>
      <c r="K4029" s="36">
        <f>D4029*VLOOKUP(L4029,Assumptions!$B$5:$C$11,2,FALSE)</f>
        <v>32078.14</v>
      </c>
      <c r="L4029" s="39" t="s">
        <v>4883</v>
      </c>
      <c r="M4029" s="46">
        <f>DATE(YEAR(F4029),MONTH(F4029),1)</f>
        <v>45474</v>
      </c>
      <c r="N4029" s="47" t="str">
        <f>IF(B4029="",N4028,B4029)</f>
        <v>Upton Partners AG</v>
      </c>
    </row>
    <row r="4030" spans="1:14" ht="15.75" x14ac:dyDescent="0.5">
      <c r="A4030" s="7"/>
      <c r="B4030" s="26"/>
      <c r="C4030" s="26"/>
      <c r="D4030" s="14">
        <v>21319.040000000001</v>
      </c>
      <c r="E4030" s="13" t="s">
        <v>3410</v>
      </c>
      <c r="F4030" s="27">
        <v>45487</v>
      </c>
      <c r="G4030" s="27">
        <v>45181</v>
      </c>
      <c r="H4030" s="14">
        <v>1225141.26</v>
      </c>
      <c r="I4030" s="15">
        <v>16</v>
      </c>
      <c r="J4030" s="13" t="s">
        <v>328</v>
      </c>
      <c r="K4030" s="36">
        <f>D4030*VLOOKUP(L4030,Assumptions!$B$5:$C$11,2,FALSE)</f>
        <v>21319.040000000001</v>
      </c>
      <c r="L4030" s="39" t="s">
        <v>4883</v>
      </c>
      <c r="M4030" s="46">
        <f>DATE(YEAR(F4030),MONTH(F4030),1)</f>
        <v>45474</v>
      </c>
      <c r="N4030" s="47" t="str">
        <f>IF(B4030="",N4029,B4030)</f>
        <v>Upton Partners AG</v>
      </c>
    </row>
    <row r="4031" spans="1:14" ht="15.75" x14ac:dyDescent="0.5">
      <c r="A4031" s="7"/>
      <c r="B4031" s="26"/>
      <c r="C4031" s="26"/>
      <c r="D4031" s="14">
        <v>27747.42</v>
      </c>
      <c r="E4031" s="13" t="s">
        <v>3411</v>
      </c>
      <c r="F4031" s="27">
        <v>45487</v>
      </c>
      <c r="G4031" s="27">
        <v>45181</v>
      </c>
      <c r="H4031" s="14">
        <v>1249369.04</v>
      </c>
      <c r="I4031" s="15">
        <v>16</v>
      </c>
      <c r="J4031" s="13" t="s">
        <v>333</v>
      </c>
      <c r="K4031" s="36">
        <f>D4031*VLOOKUP(L4031,Assumptions!$B$5:$C$11,2,FALSE)</f>
        <v>27747.42</v>
      </c>
      <c r="L4031" s="39" t="s">
        <v>4883</v>
      </c>
      <c r="M4031" s="46">
        <f>DATE(YEAR(F4031),MONTH(F4031),1)</f>
        <v>45474</v>
      </c>
      <c r="N4031" s="47" t="str">
        <f>IF(B4031="",N4030,B4031)</f>
        <v>Upton Partners AG</v>
      </c>
    </row>
    <row r="4032" spans="1:14" ht="15.75" x14ac:dyDescent="0.5">
      <c r="A4032" s="7"/>
      <c r="B4032" s="26"/>
      <c r="C4032" s="26"/>
      <c r="D4032" s="14">
        <v>25485.85</v>
      </c>
      <c r="E4032" s="13" t="s">
        <v>3412</v>
      </c>
      <c r="F4032" s="27">
        <v>45487</v>
      </c>
      <c r="G4032" s="27">
        <v>45181</v>
      </c>
      <c r="H4032" s="14">
        <v>1272133.3</v>
      </c>
      <c r="I4032" s="15">
        <v>16</v>
      </c>
      <c r="J4032" s="13" t="s">
        <v>334</v>
      </c>
      <c r="K4032" s="36">
        <f>D4032*VLOOKUP(L4032,Assumptions!$B$5:$C$11,2,FALSE)</f>
        <v>25485.85</v>
      </c>
      <c r="L4032" s="39" t="s">
        <v>4883</v>
      </c>
      <c r="M4032" s="46">
        <f>DATE(YEAR(F4032),MONTH(F4032),1)</f>
        <v>45474</v>
      </c>
      <c r="N4032" s="47" t="str">
        <f>IF(B4032="",N4031,B4032)</f>
        <v>Upton Partners AG</v>
      </c>
    </row>
    <row r="4033" spans="1:14" ht="15.75" x14ac:dyDescent="0.5">
      <c r="A4033" s="7"/>
      <c r="B4033" s="26"/>
      <c r="C4033" s="26"/>
      <c r="D4033" s="14">
        <v>25147.11</v>
      </c>
      <c r="E4033" s="13" t="s">
        <v>3413</v>
      </c>
      <c r="F4033" s="27">
        <v>45487</v>
      </c>
      <c r="G4033" s="27">
        <v>45181</v>
      </c>
      <c r="H4033" s="14">
        <v>1282057.3799999999</v>
      </c>
      <c r="I4033" s="15">
        <v>16</v>
      </c>
      <c r="J4033" s="13" t="s">
        <v>336</v>
      </c>
      <c r="K4033" s="36">
        <f>D4033*VLOOKUP(L4033,Assumptions!$B$5:$C$11,2,FALSE)</f>
        <v>25147.11</v>
      </c>
      <c r="L4033" s="39" t="s">
        <v>4883</v>
      </c>
      <c r="M4033" s="46">
        <f>DATE(YEAR(F4033),MONTH(F4033),1)</f>
        <v>45474</v>
      </c>
      <c r="N4033" s="47" t="str">
        <f>IF(B4033="",N4032,B4033)</f>
        <v>Upton Partners AG</v>
      </c>
    </row>
    <row r="4034" spans="1:14" ht="15.75" x14ac:dyDescent="0.5">
      <c r="A4034" s="7"/>
      <c r="B4034" s="26"/>
      <c r="C4034" s="26"/>
      <c r="D4034" s="14">
        <v>28190.69</v>
      </c>
      <c r="E4034" s="13" t="s">
        <v>3414</v>
      </c>
      <c r="F4034" s="27">
        <v>45487</v>
      </c>
      <c r="G4034" s="27">
        <v>45181</v>
      </c>
      <c r="H4034" s="14">
        <v>1101118.8999999999</v>
      </c>
      <c r="I4034" s="15">
        <v>16</v>
      </c>
      <c r="J4034" s="13" t="s">
        <v>322</v>
      </c>
      <c r="K4034" s="36">
        <f>D4034*VLOOKUP(L4034,Assumptions!$B$5:$C$11,2,FALSE)</f>
        <v>28190.69</v>
      </c>
      <c r="L4034" s="39" t="s">
        <v>4883</v>
      </c>
      <c r="M4034" s="46">
        <f>DATE(YEAR(F4034),MONTH(F4034),1)</f>
        <v>45474</v>
      </c>
      <c r="N4034" s="47" t="str">
        <f>IF(B4034="",N4033,B4034)</f>
        <v>Upton Partners AG</v>
      </c>
    </row>
    <row r="4035" spans="1:14" ht="15.75" x14ac:dyDescent="0.5">
      <c r="A4035" s="7"/>
      <c r="B4035" s="26"/>
      <c r="C4035" s="26"/>
      <c r="D4035" s="14">
        <v>35860.129999999997</v>
      </c>
      <c r="E4035" s="13" t="s">
        <v>3415</v>
      </c>
      <c r="F4035" s="27">
        <v>45487</v>
      </c>
      <c r="G4035" s="27">
        <v>45181</v>
      </c>
      <c r="H4035" s="14">
        <v>831022.72</v>
      </c>
      <c r="I4035" s="15">
        <v>16</v>
      </c>
      <c r="J4035" s="13" t="s">
        <v>335</v>
      </c>
      <c r="K4035" s="36">
        <f>D4035*VLOOKUP(L4035,Assumptions!$B$5:$C$11,2,FALSE)</f>
        <v>35860.129999999997</v>
      </c>
      <c r="L4035" s="39" t="s">
        <v>4883</v>
      </c>
      <c r="M4035" s="46">
        <f>DATE(YEAR(F4035),MONTH(F4035),1)</f>
        <v>45474</v>
      </c>
      <c r="N4035" s="47" t="str">
        <f>IF(B4035="",N4034,B4035)</f>
        <v>Upton Partners AG</v>
      </c>
    </row>
    <row r="4036" spans="1:14" ht="15.75" x14ac:dyDescent="0.5">
      <c r="A4036" s="7"/>
      <c r="B4036" s="26"/>
      <c r="C4036" s="26"/>
      <c r="D4036" s="14">
        <v>27218.28</v>
      </c>
      <c r="E4036" s="13" t="s">
        <v>3416</v>
      </c>
      <c r="F4036" s="27">
        <v>45487</v>
      </c>
      <c r="G4036" s="27">
        <v>45181</v>
      </c>
      <c r="H4036" s="14">
        <v>1171924.26</v>
      </c>
      <c r="I4036" s="15">
        <v>16</v>
      </c>
      <c r="J4036" s="13" t="s">
        <v>319</v>
      </c>
      <c r="K4036" s="36">
        <f>D4036*VLOOKUP(L4036,Assumptions!$B$5:$C$11,2,FALSE)</f>
        <v>27218.28</v>
      </c>
      <c r="L4036" s="39" t="s">
        <v>4883</v>
      </c>
      <c r="M4036" s="46">
        <f>DATE(YEAR(F4036),MONTH(F4036),1)</f>
        <v>45474</v>
      </c>
      <c r="N4036" s="47" t="str">
        <f>IF(B4036="",N4035,B4036)</f>
        <v>Upton Partners AG</v>
      </c>
    </row>
    <row r="4037" spans="1:14" ht="15.75" x14ac:dyDescent="0.5">
      <c r="A4037" s="7"/>
      <c r="B4037" s="26"/>
      <c r="C4037" s="26"/>
      <c r="D4037" s="14">
        <v>21649.16</v>
      </c>
      <c r="E4037" s="13" t="s">
        <v>3417</v>
      </c>
      <c r="F4037" s="27">
        <v>45487</v>
      </c>
      <c r="G4037" s="27">
        <v>45181</v>
      </c>
      <c r="H4037" s="14">
        <v>823981.91</v>
      </c>
      <c r="I4037" s="15">
        <v>16</v>
      </c>
      <c r="J4037" s="13" t="s">
        <v>320</v>
      </c>
      <c r="K4037" s="36">
        <f>D4037*VLOOKUP(L4037,Assumptions!$B$5:$C$11,2,FALSE)</f>
        <v>21649.16</v>
      </c>
      <c r="L4037" s="39" t="s">
        <v>4883</v>
      </c>
      <c r="M4037" s="46">
        <f>DATE(YEAR(F4037),MONTH(F4037),1)</f>
        <v>45474</v>
      </c>
      <c r="N4037" s="47" t="str">
        <f>IF(B4037="",N4036,B4037)</f>
        <v>Upton Partners AG</v>
      </c>
    </row>
    <row r="4038" spans="1:14" ht="15.75" x14ac:dyDescent="0.5">
      <c r="A4038" s="7"/>
      <c r="B4038" s="26"/>
      <c r="C4038" s="26"/>
      <c r="D4038" s="14">
        <v>21816.67</v>
      </c>
      <c r="E4038" s="13" t="s">
        <v>3418</v>
      </c>
      <c r="F4038" s="27">
        <v>45487</v>
      </c>
      <c r="G4038" s="27">
        <v>45181</v>
      </c>
      <c r="H4038" s="14">
        <v>1092446.22</v>
      </c>
      <c r="I4038" s="15">
        <v>16</v>
      </c>
      <c r="J4038" s="13" t="s">
        <v>305</v>
      </c>
      <c r="K4038" s="36">
        <f>D4038*VLOOKUP(L4038,Assumptions!$B$5:$C$11,2,FALSE)</f>
        <v>21816.67</v>
      </c>
      <c r="L4038" s="39" t="s">
        <v>4883</v>
      </c>
      <c r="M4038" s="46">
        <f>DATE(YEAR(F4038),MONTH(F4038),1)</f>
        <v>45474</v>
      </c>
      <c r="N4038" s="47" t="str">
        <f>IF(B4038="",N4037,B4038)</f>
        <v>Upton Partners AG</v>
      </c>
    </row>
    <row r="4039" spans="1:14" ht="15.75" x14ac:dyDescent="0.5">
      <c r="A4039" s="7"/>
      <c r="B4039" s="26"/>
      <c r="C4039" s="26"/>
      <c r="D4039" s="14">
        <v>12710.5</v>
      </c>
      <c r="E4039" s="13" t="s">
        <v>3419</v>
      </c>
      <c r="F4039" s="27">
        <v>45460</v>
      </c>
      <c r="G4039" s="27">
        <v>45181</v>
      </c>
      <c r="H4039" s="14">
        <v>1116519.69</v>
      </c>
      <c r="I4039" s="15">
        <v>3</v>
      </c>
      <c r="J4039" s="13" t="s">
        <v>300</v>
      </c>
      <c r="K4039" s="36">
        <f>D4039*VLOOKUP(L4039,Assumptions!$B$5:$C$11,2,FALSE)</f>
        <v>12710.5</v>
      </c>
      <c r="L4039" s="39" t="s">
        <v>4883</v>
      </c>
      <c r="M4039" s="46">
        <f>DATE(YEAR(F4039),MONTH(F4039),1)</f>
        <v>45444</v>
      </c>
      <c r="N4039" s="47" t="str">
        <f>IF(B4039="",N4038,B4039)</f>
        <v>Upton Partners AG</v>
      </c>
    </row>
    <row r="4040" spans="1:14" ht="15.75" x14ac:dyDescent="0.5">
      <c r="A4040" s="7"/>
      <c r="B4040" s="26"/>
      <c r="C4040" s="26"/>
      <c r="D4040" s="14">
        <v>11183.13</v>
      </c>
      <c r="E4040" s="13" t="s">
        <v>3420</v>
      </c>
      <c r="F4040" s="27">
        <v>45460</v>
      </c>
      <c r="G4040" s="27">
        <v>45181</v>
      </c>
      <c r="H4040" s="14">
        <v>1189581.3400000001</v>
      </c>
      <c r="I4040" s="15">
        <v>16</v>
      </c>
      <c r="J4040" s="13" t="s">
        <v>333</v>
      </c>
      <c r="K4040" s="36">
        <f>D4040*VLOOKUP(L4040,Assumptions!$B$5:$C$11,2,FALSE)</f>
        <v>11183.13</v>
      </c>
      <c r="L4040" s="39" t="s">
        <v>4883</v>
      </c>
      <c r="M4040" s="46">
        <f>DATE(YEAR(F4040),MONTH(F4040),1)</f>
        <v>45444</v>
      </c>
      <c r="N4040" s="47" t="str">
        <f>IF(B4040="",N4039,B4040)</f>
        <v>Upton Partners AG</v>
      </c>
    </row>
    <row r="4041" spans="1:14" ht="15.75" x14ac:dyDescent="0.5">
      <c r="A4041" s="7"/>
      <c r="B4041" s="26"/>
      <c r="C4041" s="26"/>
      <c r="D4041" s="14">
        <v>10820.43</v>
      </c>
      <c r="E4041" s="13" t="s">
        <v>3421</v>
      </c>
      <c r="F4041" s="27">
        <v>45460</v>
      </c>
      <c r="G4041" s="27">
        <v>45181</v>
      </c>
      <c r="H4041" s="14">
        <v>1276841.06</v>
      </c>
      <c r="I4041" s="15">
        <v>16</v>
      </c>
      <c r="J4041" s="13" t="s">
        <v>334</v>
      </c>
      <c r="K4041" s="36">
        <f>D4041*VLOOKUP(L4041,Assumptions!$B$5:$C$11,2,FALSE)</f>
        <v>10820.43</v>
      </c>
      <c r="L4041" s="39" t="s">
        <v>4883</v>
      </c>
      <c r="M4041" s="46">
        <f>DATE(YEAR(F4041),MONTH(F4041),1)</f>
        <v>45444</v>
      </c>
      <c r="N4041" s="47" t="str">
        <f>IF(B4041="",N4040,B4041)</f>
        <v>Upton Partners AG</v>
      </c>
    </row>
    <row r="4042" spans="1:14" ht="15.75" x14ac:dyDescent="0.5">
      <c r="A4042" s="7"/>
      <c r="B4042" s="26"/>
      <c r="C4042" s="26"/>
      <c r="D4042" s="14">
        <v>9216.7000000000007</v>
      </c>
      <c r="E4042" s="13" t="s">
        <v>3422</v>
      </c>
      <c r="F4042" s="27">
        <v>45460</v>
      </c>
      <c r="G4042" s="27">
        <v>45181</v>
      </c>
      <c r="H4042" s="14">
        <v>803300.64</v>
      </c>
      <c r="I4042" s="15">
        <v>16</v>
      </c>
      <c r="J4042" s="13" t="s">
        <v>335</v>
      </c>
      <c r="K4042" s="36">
        <f>D4042*VLOOKUP(L4042,Assumptions!$B$5:$C$11,2,FALSE)</f>
        <v>9216.7000000000007</v>
      </c>
      <c r="L4042" s="39" t="s">
        <v>4883</v>
      </c>
      <c r="M4042" s="46">
        <f>DATE(YEAR(F4042),MONTH(F4042),1)</f>
        <v>45444</v>
      </c>
      <c r="N4042" s="47" t="str">
        <f>IF(B4042="",N4041,B4042)</f>
        <v>Upton Partners AG</v>
      </c>
    </row>
    <row r="4043" spans="1:14" ht="15.75" x14ac:dyDescent="0.5">
      <c r="A4043" s="7"/>
      <c r="B4043" s="26"/>
      <c r="C4043" s="26"/>
      <c r="D4043" s="14">
        <v>9123.18</v>
      </c>
      <c r="E4043" s="13" t="s">
        <v>3423</v>
      </c>
      <c r="F4043" s="27">
        <v>45460</v>
      </c>
      <c r="G4043" s="27">
        <v>45181</v>
      </c>
      <c r="H4043" s="14">
        <v>1256284.6000000001</v>
      </c>
      <c r="I4043" s="15">
        <v>16</v>
      </c>
      <c r="J4043" s="13" t="s">
        <v>322</v>
      </c>
      <c r="K4043" s="36">
        <f>D4043*VLOOKUP(L4043,Assumptions!$B$5:$C$11,2,FALSE)</f>
        <v>9123.18</v>
      </c>
      <c r="L4043" s="39" t="s">
        <v>4883</v>
      </c>
      <c r="M4043" s="46">
        <f>DATE(YEAR(F4043),MONTH(F4043),1)</f>
        <v>45444</v>
      </c>
      <c r="N4043" s="47" t="str">
        <f>IF(B4043="",N4042,B4043)</f>
        <v>Upton Partners AG</v>
      </c>
    </row>
    <row r="4044" spans="1:14" ht="15.75" x14ac:dyDescent="0.5">
      <c r="A4044" s="7"/>
      <c r="B4044" s="26"/>
      <c r="C4044" s="26"/>
      <c r="D4044" s="14">
        <v>9731.8799999999992</v>
      </c>
      <c r="E4044" s="13" t="s">
        <v>3424</v>
      </c>
      <c r="F4044" s="27">
        <v>45460</v>
      </c>
      <c r="G4044" s="27">
        <v>45181</v>
      </c>
      <c r="H4044" s="14">
        <v>923406.86</v>
      </c>
      <c r="I4044" s="15">
        <v>16</v>
      </c>
      <c r="J4044" s="13" t="s">
        <v>336</v>
      </c>
      <c r="K4044" s="36">
        <f>D4044*VLOOKUP(L4044,Assumptions!$B$5:$C$11,2,FALSE)</f>
        <v>9731.8799999999992</v>
      </c>
      <c r="L4044" s="39" t="s">
        <v>4883</v>
      </c>
      <c r="M4044" s="46">
        <f>DATE(YEAR(F4044),MONTH(F4044),1)</f>
        <v>45444</v>
      </c>
      <c r="N4044" s="47" t="str">
        <f>IF(B4044="",N4043,B4044)</f>
        <v>Upton Partners AG</v>
      </c>
    </row>
    <row r="4045" spans="1:14" ht="15.75" x14ac:dyDescent="0.5">
      <c r="A4045" s="7"/>
      <c r="B4045" s="26"/>
      <c r="C4045" s="26"/>
      <c r="D4045" s="14">
        <v>9840.1299999999992</v>
      </c>
      <c r="E4045" s="13" t="s">
        <v>3425</v>
      </c>
      <c r="F4045" s="27">
        <v>45460</v>
      </c>
      <c r="G4045" s="27">
        <v>45181</v>
      </c>
      <c r="H4045" s="14">
        <v>961074.38</v>
      </c>
      <c r="I4045" s="15">
        <v>16</v>
      </c>
      <c r="J4045" s="13" t="s">
        <v>305</v>
      </c>
      <c r="K4045" s="36">
        <f>D4045*VLOOKUP(L4045,Assumptions!$B$5:$C$11,2,FALSE)</f>
        <v>9840.1299999999992</v>
      </c>
      <c r="L4045" s="39" t="s">
        <v>4883</v>
      </c>
      <c r="M4045" s="46">
        <f>DATE(YEAR(F4045),MONTH(F4045),1)</f>
        <v>45444</v>
      </c>
      <c r="N4045" s="47" t="str">
        <f>IF(B4045="",N4044,B4045)</f>
        <v>Upton Partners AG</v>
      </c>
    </row>
    <row r="4046" spans="1:14" ht="15.75" x14ac:dyDescent="0.5">
      <c r="A4046" s="7"/>
      <c r="B4046" s="26"/>
      <c r="C4046" s="26"/>
      <c r="D4046" s="14">
        <v>17299.59</v>
      </c>
      <c r="E4046" s="13" t="s">
        <v>3419</v>
      </c>
      <c r="F4046" s="27">
        <v>45455</v>
      </c>
      <c r="G4046" s="27">
        <v>45181</v>
      </c>
      <c r="H4046" s="14">
        <v>752008.3</v>
      </c>
      <c r="I4046" s="15">
        <v>4</v>
      </c>
      <c r="J4046" s="13" t="s">
        <v>300</v>
      </c>
      <c r="K4046" s="36">
        <f>D4046*VLOOKUP(L4046,Assumptions!$B$5:$C$11,2,FALSE)</f>
        <v>17299.59</v>
      </c>
      <c r="L4046" s="39" t="s">
        <v>4883</v>
      </c>
      <c r="M4046" s="46">
        <f>DATE(YEAR(F4046),MONTH(F4046),1)</f>
        <v>45444</v>
      </c>
      <c r="N4046" s="47" t="str">
        <f>IF(B4046="",N4045,B4046)</f>
        <v>Upton Partners AG</v>
      </c>
    </row>
    <row r="4047" spans="1:14" ht="15.75" x14ac:dyDescent="0.5">
      <c r="A4047" s="7"/>
      <c r="B4047" s="26"/>
      <c r="C4047" s="26"/>
      <c r="D4047" s="14">
        <v>14572.63</v>
      </c>
      <c r="E4047" s="13" t="s">
        <v>3426</v>
      </c>
      <c r="F4047" s="27">
        <v>45455</v>
      </c>
      <c r="G4047" s="27">
        <v>45181</v>
      </c>
      <c r="H4047" s="14">
        <v>1245028.42</v>
      </c>
      <c r="I4047" s="15">
        <v>3</v>
      </c>
      <c r="J4047" s="13" t="s">
        <v>330</v>
      </c>
      <c r="K4047" s="36">
        <f>D4047*VLOOKUP(L4047,Assumptions!$B$5:$C$11,2,FALSE)</f>
        <v>14572.63</v>
      </c>
      <c r="L4047" s="39" t="s">
        <v>4883</v>
      </c>
      <c r="M4047" s="46">
        <f>DATE(YEAR(F4047),MONTH(F4047),1)</f>
        <v>45444</v>
      </c>
      <c r="N4047" s="47" t="str">
        <f>IF(B4047="",N4046,B4047)</f>
        <v>Upton Partners AG</v>
      </c>
    </row>
    <row r="4048" spans="1:14" ht="15.75" x14ac:dyDescent="0.5">
      <c r="A4048" s="7"/>
      <c r="B4048" s="26"/>
      <c r="C4048" s="26"/>
      <c r="D4048" s="14">
        <v>16323.09</v>
      </c>
      <c r="E4048" s="13" t="s">
        <v>3427</v>
      </c>
      <c r="F4048" s="27">
        <v>45455</v>
      </c>
      <c r="G4048" s="27">
        <v>45181</v>
      </c>
      <c r="H4048" s="14">
        <v>1104057.4099999999</v>
      </c>
      <c r="I4048" s="15">
        <v>59</v>
      </c>
      <c r="J4048" s="13" t="s">
        <v>328</v>
      </c>
      <c r="K4048" s="36">
        <f>D4048*VLOOKUP(L4048,Assumptions!$B$5:$C$11,2,FALSE)</f>
        <v>16323.09</v>
      </c>
      <c r="L4048" s="39" t="s">
        <v>4883</v>
      </c>
      <c r="M4048" s="46">
        <f>DATE(YEAR(F4048),MONTH(F4048),1)</f>
        <v>45444</v>
      </c>
      <c r="N4048" s="47" t="str">
        <f>IF(B4048="",N4047,B4048)</f>
        <v>Upton Partners AG</v>
      </c>
    </row>
    <row r="4049" spans="1:14" ht="15.75" x14ac:dyDescent="0.5">
      <c r="A4049" s="7"/>
      <c r="B4049" s="26"/>
      <c r="C4049" s="26"/>
      <c r="D4049" s="14">
        <v>15691.39</v>
      </c>
      <c r="E4049" s="13" t="s">
        <v>3420</v>
      </c>
      <c r="F4049" s="27">
        <v>45455</v>
      </c>
      <c r="G4049" s="27">
        <v>45181</v>
      </c>
      <c r="H4049" s="14">
        <v>1102021.8500000001</v>
      </c>
      <c r="I4049" s="15">
        <v>59</v>
      </c>
      <c r="J4049" s="13" t="s">
        <v>333</v>
      </c>
      <c r="K4049" s="36">
        <f>D4049*VLOOKUP(L4049,Assumptions!$B$5:$C$11,2,FALSE)</f>
        <v>15691.39</v>
      </c>
      <c r="L4049" s="39" t="s">
        <v>4883</v>
      </c>
      <c r="M4049" s="46">
        <f>DATE(YEAR(F4049),MONTH(F4049),1)</f>
        <v>45444</v>
      </c>
      <c r="N4049" s="47" t="str">
        <f>IF(B4049="",N4048,B4049)</f>
        <v>Upton Partners AG</v>
      </c>
    </row>
    <row r="4050" spans="1:14" ht="15.75" x14ac:dyDescent="0.5">
      <c r="A4050" s="7"/>
      <c r="B4050" s="26"/>
      <c r="C4050" s="26"/>
      <c r="D4050" s="14">
        <v>15218.2</v>
      </c>
      <c r="E4050" s="13" t="s">
        <v>3424</v>
      </c>
      <c r="F4050" s="27">
        <v>45455</v>
      </c>
      <c r="G4050" s="27">
        <v>45181</v>
      </c>
      <c r="H4050" s="14">
        <v>1230892.42</v>
      </c>
      <c r="I4050" s="15">
        <v>59</v>
      </c>
      <c r="J4050" s="13" t="s">
        <v>336</v>
      </c>
      <c r="K4050" s="36">
        <f>D4050*VLOOKUP(L4050,Assumptions!$B$5:$C$11,2,FALSE)</f>
        <v>15218.2</v>
      </c>
      <c r="L4050" s="39" t="s">
        <v>4883</v>
      </c>
      <c r="M4050" s="46">
        <f>DATE(YEAR(F4050),MONTH(F4050),1)</f>
        <v>45444</v>
      </c>
      <c r="N4050" s="47" t="str">
        <f>IF(B4050="",N4049,B4050)</f>
        <v>Upton Partners AG</v>
      </c>
    </row>
    <row r="4051" spans="1:14" ht="15.75" x14ac:dyDescent="0.5">
      <c r="A4051" s="7"/>
      <c r="B4051" s="26"/>
      <c r="C4051" s="26"/>
      <c r="D4051" s="14">
        <v>15521.66</v>
      </c>
      <c r="E4051" s="13" t="s">
        <v>3425</v>
      </c>
      <c r="F4051" s="27">
        <v>45455</v>
      </c>
      <c r="G4051" s="27">
        <v>45181</v>
      </c>
      <c r="H4051" s="14">
        <v>829977.75</v>
      </c>
      <c r="I4051" s="15">
        <v>59</v>
      </c>
      <c r="J4051" s="13" t="s">
        <v>305</v>
      </c>
      <c r="K4051" s="36">
        <f>D4051*VLOOKUP(L4051,Assumptions!$B$5:$C$11,2,FALSE)</f>
        <v>15521.66</v>
      </c>
      <c r="L4051" s="39" t="s">
        <v>4883</v>
      </c>
      <c r="M4051" s="46">
        <f>DATE(YEAR(F4051),MONTH(F4051),1)</f>
        <v>45444</v>
      </c>
      <c r="N4051" s="47" t="str">
        <f>IF(B4051="",N4050,B4051)</f>
        <v>Upton Partners AG</v>
      </c>
    </row>
    <row r="4052" spans="1:14" ht="15.75" x14ac:dyDescent="0.5">
      <c r="A4052" s="7"/>
      <c r="B4052" s="26"/>
      <c r="C4052" s="26"/>
      <c r="D4052" s="14">
        <v>90040.72</v>
      </c>
      <c r="E4052" s="13" t="s">
        <v>3409</v>
      </c>
      <c r="F4052" s="27">
        <v>45477</v>
      </c>
      <c r="G4052" s="27">
        <v>45182</v>
      </c>
      <c r="H4052" s="14">
        <v>1000965.59</v>
      </c>
      <c r="I4052" s="15">
        <v>20</v>
      </c>
      <c r="J4052" s="13" t="s">
        <v>300</v>
      </c>
      <c r="K4052" s="36">
        <f>D4052*VLOOKUP(L4052,Assumptions!$B$5:$C$11,2,FALSE)</f>
        <v>90040.72</v>
      </c>
      <c r="L4052" s="39" t="s">
        <v>4883</v>
      </c>
      <c r="M4052" s="46">
        <f>DATE(YEAR(F4052),MONTH(F4052),1)</f>
        <v>45474</v>
      </c>
      <c r="N4052" s="47" t="str">
        <f>IF(B4052="",N4051,B4052)</f>
        <v>Upton Partners AG</v>
      </c>
    </row>
    <row r="4053" spans="1:14" ht="15.75" x14ac:dyDescent="0.5">
      <c r="A4053" s="7"/>
      <c r="B4053" s="26"/>
      <c r="C4053" s="26"/>
      <c r="D4053" s="14">
        <v>118335.6</v>
      </c>
      <c r="E4053" s="13" t="s">
        <v>3428</v>
      </c>
      <c r="F4053" s="27">
        <v>45477</v>
      </c>
      <c r="G4053" s="27">
        <v>45182</v>
      </c>
      <c r="H4053" s="14">
        <v>765177.9</v>
      </c>
      <c r="I4053" s="15">
        <v>37</v>
      </c>
      <c r="J4053" s="13" t="s">
        <v>330</v>
      </c>
      <c r="K4053" s="36">
        <f>D4053*VLOOKUP(L4053,Assumptions!$B$5:$C$11,2,FALSE)</f>
        <v>118335.6</v>
      </c>
      <c r="L4053" s="39" t="s">
        <v>4883</v>
      </c>
      <c r="M4053" s="46">
        <f>DATE(YEAR(F4053),MONTH(F4053),1)</f>
        <v>45474</v>
      </c>
      <c r="N4053" s="47" t="str">
        <f>IF(B4053="",N4052,B4053)</f>
        <v>Upton Partners AG</v>
      </c>
    </row>
    <row r="4054" spans="1:14" ht="15.75" x14ac:dyDescent="0.5">
      <c r="A4054" s="7"/>
      <c r="B4054" s="26"/>
      <c r="C4054" s="26"/>
      <c r="D4054" s="14">
        <v>101016.56</v>
      </c>
      <c r="E4054" s="13" t="s">
        <v>3411</v>
      </c>
      <c r="F4054" s="27">
        <v>45477</v>
      </c>
      <c r="G4054" s="27">
        <v>45182</v>
      </c>
      <c r="H4054" s="14">
        <v>949048.74</v>
      </c>
      <c r="I4054" s="15">
        <v>86</v>
      </c>
      <c r="J4054" s="13" t="s">
        <v>333</v>
      </c>
      <c r="K4054" s="36">
        <f>D4054*VLOOKUP(L4054,Assumptions!$B$5:$C$11,2,FALSE)</f>
        <v>101016.56</v>
      </c>
      <c r="L4054" s="39" t="s">
        <v>4883</v>
      </c>
      <c r="M4054" s="46">
        <f>DATE(YEAR(F4054),MONTH(F4054),1)</f>
        <v>45474</v>
      </c>
      <c r="N4054" s="47" t="str">
        <f>IF(B4054="",N4053,B4054)</f>
        <v>Upton Partners AG</v>
      </c>
    </row>
    <row r="4055" spans="1:14" ht="15.75" x14ac:dyDescent="0.5">
      <c r="A4055" s="7"/>
      <c r="B4055" s="26"/>
      <c r="C4055" s="26"/>
      <c r="D4055" s="14">
        <v>122518.54</v>
      </c>
      <c r="E4055" s="13" t="s">
        <v>3412</v>
      </c>
      <c r="F4055" s="27">
        <v>45477</v>
      </c>
      <c r="G4055" s="27">
        <v>45182</v>
      </c>
      <c r="H4055" s="14">
        <v>839770.04</v>
      </c>
      <c r="I4055" s="15">
        <v>86</v>
      </c>
      <c r="J4055" s="13" t="s">
        <v>334</v>
      </c>
      <c r="K4055" s="36">
        <f>D4055*VLOOKUP(L4055,Assumptions!$B$5:$C$11,2,FALSE)</f>
        <v>122518.54</v>
      </c>
      <c r="L4055" s="39" t="s">
        <v>4883</v>
      </c>
      <c r="M4055" s="46">
        <f>DATE(YEAR(F4055),MONTH(F4055),1)</f>
        <v>45474</v>
      </c>
      <c r="N4055" s="47" t="str">
        <f>IF(B4055="",N4054,B4055)</f>
        <v>Upton Partners AG</v>
      </c>
    </row>
    <row r="4056" spans="1:14" ht="15.75" x14ac:dyDescent="0.5">
      <c r="A4056" s="7"/>
      <c r="B4056" s="26"/>
      <c r="C4056" s="26"/>
      <c r="D4056" s="14">
        <v>101272.73</v>
      </c>
      <c r="E4056" s="13" t="s">
        <v>3415</v>
      </c>
      <c r="F4056" s="27">
        <v>45477</v>
      </c>
      <c r="G4056" s="27">
        <v>45182</v>
      </c>
      <c r="H4056" s="14">
        <v>837239.67</v>
      </c>
      <c r="I4056" s="15">
        <v>86</v>
      </c>
      <c r="J4056" s="13" t="s">
        <v>335</v>
      </c>
      <c r="K4056" s="36">
        <f>D4056*VLOOKUP(L4056,Assumptions!$B$5:$C$11,2,FALSE)</f>
        <v>101272.73</v>
      </c>
      <c r="L4056" s="39" t="s">
        <v>4883</v>
      </c>
      <c r="M4056" s="46">
        <f>DATE(YEAR(F4056),MONTH(F4056),1)</f>
        <v>45474</v>
      </c>
      <c r="N4056" s="47" t="str">
        <f>IF(B4056="",N4055,B4056)</f>
        <v>Upton Partners AG</v>
      </c>
    </row>
    <row r="4057" spans="1:14" ht="15.75" x14ac:dyDescent="0.5">
      <c r="A4057" s="7"/>
      <c r="B4057" s="26"/>
      <c r="C4057" s="26"/>
      <c r="D4057" s="14">
        <v>131493.60999999999</v>
      </c>
      <c r="E4057" s="13" t="s">
        <v>3414</v>
      </c>
      <c r="F4057" s="27">
        <v>45477</v>
      </c>
      <c r="G4057" s="27">
        <v>45182</v>
      </c>
      <c r="H4057" s="14">
        <v>838637.82</v>
      </c>
      <c r="I4057" s="15">
        <v>86</v>
      </c>
      <c r="J4057" s="13" t="s">
        <v>322</v>
      </c>
      <c r="K4057" s="36">
        <f>D4057*VLOOKUP(L4057,Assumptions!$B$5:$C$11,2,FALSE)</f>
        <v>131493.60999999999</v>
      </c>
      <c r="L4057" s="39" t="s">
        <v>4883</v>
      </c>
      <c r="M4057" s="46">
        <f>DATE(YEAR(F4057),MONTH(F4057),1)</f>
        <v>45474</v>
      </c>
      <c r="N4057" s="47" t="str">
        <f>IF(B4057="",N4056,B4057)</f>
        <v>Upton Partners AG</v>
      </c>
    </row>
    <row r="4058" spans="1:14" ht="15.75" x14ac:dyDescent="0.5">
      <c r="A4058" s="7"/>
      <c r="B4058" s="26"/>
      <c r="C4058" s="26"/>
      <c r="D4058" s="14">
        <v>133900.57</v>
      </c>
      <c r="E4058" s="13" t="s">
        <v>3416</v>
      </c>
      <c r="F4058" s="27">
        <v>45477</v>
      </c>
      <c r="G4058" s="27">
        <v>45182</v>
      </c>
      <c r="H4058" s="14">
        <v>876438.07</v>
      </c>
      <c r="I4058" s="15">
        <v>86</v>
      </c>
      <c r="J4058" s="13" t="s">
        <v>319</v>
      </c>
      <c r="K4058" s="36">
        <f>D4058*VLOOKUP(L4058,Assumptions!$B$5:$C$11,2,FALSE)</f>
        <v>133900.57</v>
      </c>
      <c r="L4058" s="39" t="s">
        <v>4883</v>
      </c>
      <c r="M4058" s="46">
        <f>DATE(YEAR(F4058),MONTH(F4058),1)</f>
        <v>45474</v>
      </c>
      <c r="N4058" s="47" t="str">
        <f>IF(B4058="",N4057,B4058)</f>
        <v>Upton Partners AG</v>
      </c>
    </row>
    <row r="4059" spans="1:14" ht="15.75" x14ac:dyDescent="0.5">
      <c r="A4059" s="7"/>
      <c r="B4059" s="26"/>
      <c r="C4059" s="26"/>
      <c r="D4059" s="14">
        <v>121878.34</v>
      </c>
      <c r="E4059" s="13" t="s">
        <v>3417</v>
      </c>
      <c r="F4059" s="27">
        <v>45477</v>
      </c>
      <c r="G4059" s="27">
        <v>45182</v>
      </c>
      <c r="H4059" s="14">
        <v>962180.76</v>
      </c>
      <c r="I4059" s="15">
        <v>86</v>
      </c>
      <c r="J4059" s="13" t="s">
        <v>320</v>
      </c>
      <c r="K4059" s="36">
        <f>D4059*VLOOKUP(L4059,Assumptions!$B$5:$C$11,2,FALSE)</f>
        <v>121878.34</v>
      </c>
      <c r="L4059" s="39" t="s">
        <v>4883</v>
      </c>
      <c r="M4059" s="46">
        <f>DATE(YEAR(F4059),MONTH(F4059),1)</f>
        <v>45474</v>
      </c>
      <c r="N4059" s="47" t="str">
        <f>IF(B4059="",N4058,B4059)</f>
        <v>Upton Partners AG</v>
      </c>
    </row>
    <row r="4060" spans="1:14" ht="15.75" x14ac:dyDescent="0.5">
      <c r="A4060" s="7"/>
      <c r="B4060" s="26"/>
      <c r="C4060" s="26"/>
      <c r="D4060" s="14">
        <v>101494.99</v>
      </c>
      <c r="E4060" s="13" t="s">
        <v>3429</v>
      </c>
      <c r="F4060" s="27">
        <v>45477</v>
      </c>
      <c r="G4060" s="27">
        <v>45182</v>
      </c>
      <c r="H4060" s="14">
        <v>1276779.6299999999</v>
      </c>
      <c r="I4060" s="15">
        <v>85</v>
      </c>
      <c r="J4060" s="13" t="s">
        <v>331</v>
      </c>
      <c r="K4060" s="36">
        <f>D4060*VLOOKUP(L4060,Assumptions!$B$5:$C$11,2,FALSE)</f>
        <v>101494.99</v>
      </c>
      <c r="L4060" s="39" t="s">
        <v>4883</v>
      </c>
      <c r="M4060" s="46">
        <f>DATE(YEAR(F4060),MONTH(F4060),1)</f>
        <v>45474</v>
      </c>
      <c r="N4060" s="47" t="str">
        <f>IF(B4060="",N4059,B4060)</f>
        <v>Upton Partners AG</v>
      </c>
    </row>
    <row r="4061" spans="1:14" ht="15.75" x14ac:dyDescent="0.5">
      <c r="A4061" s="7"/>
      <c r="B4061" s="26"/>
      <c r="C4061" s="26"/>
      <c r="D4061" s="14">
        <v>92232.33</v>
      </c>
      <c r="E4061" s="13" t="s">
        <v>3418</v>
      </c>
      <c r="F4061" s="27">
        <v>45477</v>
      </c>
      <c r="G4061" s="27">
        <v>45182</v>
      </c>
      <c r="H4061" s="14">
        <v>1005481.78</v>
      </c>
      <c r="I4061" s="15">
        <v>86</v>
      </c>
      <c r="J4061" s="13" t="s">
        <v>305</v>
      </c>
      <c r="K4061" s="36">
        <f>D4061*VLOOKUP(L4061,Assumptions!$B$5:$C$11,2,FALSE)</f>
        <v>92232.33</v>
      </c>
      <c r="L4061" s="39" t="s">
        <v>4883</v>
      </c>
      <c r="M4061" s="46">
        <f>DATE(YEAR(F4061),MONTH(F4061),1)</f>
        <v>45474</v>
      </c>
      <c r="N4061" s="47" t="str">
        <f>IF(B4061="",N4060,B4061)</f>
        <v>Upton Partners AG</v>
      </c>
    </row>
    <row r="4062" spans="1:14" ht="15.75" x14ac:dyDescent="0.5">
      <c r="A4062" s="7"/>
      <c r="B4062" s="26"/>
      <c r="C4062" s="26"/>
      <c r="D4062" s="14">
        <v>133246.73000000001</v>
      </c>
      <c r="E4062" s="13" t="s">
        <v>3413</v>
      </c>
      <c r="F4062" s="27">
        <v>45477</v>
      </c>
      <c r="G4062" s="27">
        <v>45182</v>
      </c>
      <c r="H4062" s="14">
        <v>937496.32</v>
      </c>
      <c r="I4062" s="15">
        <v>86</v>
      </c>
      <c r="J4062" s="13" t="s">
        <v>336</v>
      </c>
      <c r="K4062" s="36">
        <f>D4062*VLOOKUP(L4062,Assumptions!$B$5:$C$11,2,FALSE)</f>
        <v>133246.73000000001</v>
      </c>
      <c r="L4062" s="39" t="s">
        <v>4883</v>
      </c>
      <c r="M4062" s="46">
        <f>DATE(YEAR(F4062),MONTH(F4062),1)</f>
        <v>45474</v>
      </c>
      <c r="N4062" s="47" t="str">
        <f>IF(B4062="",N4061,B4062)</f>
        <v>Upton Partners AG</v>
      </c>
    </row>
    <row r="4063" spans="1:14" ht="15.75" x14ac:dyDescent="0.5">
      <c r="A4063" s="7"/>
      <c r="B4063" s="26"/>
      <c r="C4063" s="26"/>
      <c r="D4063" s="14">
        <v>94777.22</v>
      </c>
      <c r="E4063" s="13" t="s">
        <v>3410</v>
      </c>
      <c r="F4063" s="27">
        <v>45477</v>
      </c>
      <c r="G4063" s="27">
        <v>45182</v>
      </c>
      <c r="H4063" s="14">
        <v>1119379.25</v>
      </c>
      <c r="I4063" s="15">
        <v>86</v>
      </c>
      <c r="J4063" s="13" t="s">
        <v>328</v>
      </c>
      <c r="K4063" s="36">
        <f>D4063*VLOOKUP(L4063,Assumptions!$B$5:$C$11,2,FALSE)</f>
        <v>94777.22</v>
      </c>
      <c r="L4063" s="39" t="s">
        <v>4883</v>
      </c>
      <c r="M4063" s="46">
        <f>DATE(YEAR(F4063),MONTH(F4063),1)</f>
        <v>45474</v>
      </c>
      <c r="N4063" s="47" t="str">
        <f>IF(B4063="",N4062,B4063)</f>
        <v>Upton Partners AG</v>
      </c>
    </row>
    <row r="4064" spans="1:14" ht="15.75" x14ac:dyDescent="0.5">
      <c r="A4064" s="7"/>
      <c r="B4064" s="26"/>
      <c r="C4064" s="26"/>
      <c r="D4064" s="14">
        <v>120839.36</v>
      </c>
      <c r="E4064" s="13" t="s">
        <v>3430</v>
      </c>
      <c r="F4064" s="27">
        <v>45477</v>
      </c>
      <c r="G4064" s="27">
        <v>45182</v>
      </c>
      <c r="H4064" s="14">
        <v>1126420.81</v>
      </c>
      <c r="I4064" s="15">
        <v>1</v>
      </c>
      <c r="J4064" s="13" t="s">
        <v>324</v>
      </c>
      <c r="K4064" s="36">
        <f>D4064*VLOOKUP(L4064,Assumptions!$B$5:$C$11,2,FALSE)</f>
        <v>120839.36</v>
      </c>
      <c r="L4064" s="39" t="s">
        <v>4883</v>
      </c>
      <c r="M4064" s="46">
        <f>DATE(YEAR(F4064),MONTH(F4064),1)</f>
        <v>45474</v>
      </c>
      <c r="N4064" s="47" t="str">
        <f>IF(B4064="",N4063,B4064)</f>
        <v>Upton Partners AG</v>
      </c>
    </row>
    <row r="4065" spans="1:14" ht="15.75" x14ac:dyDescent="0.5">
      <c r="A4065" s="7"/>
      <c r="B4065" s="26"/>
      <c r="C4065" s="26"/>
      <c r="D4065" s="14">
        <v>23821.81</v>
      </c>
      <c r="E4065" s="13" t="s">
        <v>3409</v>
      </c>
      <c r="F4065" s="27">
        <v>45503</v>
      </c>
      <c r="G4065" s="27">
        <v>45182</v>
      </c>
      <c r="H4065" s="14">
        <v>892035.61</v>
      </c>
      <c r="I4065" s="15">
        <v>7</v>
      </c>
      <c r="J4065" s="13" t="s">
        <v>300</v>
      </c>
      <c r="K4065" s="36">
        <f>D4065*VLOOKUP(L4065,Assumptions!$B$5:$C$11,2,FALSE)</f>
        <v>23821.81</v>
      </c>
      <c r="L4065" s="39" t="s">
        <v>4883</v>
      </c>
      <c r="M4065" s="46">
        <f>DATE(YEAR(F4065),MONTH(F4065),1)</f>
        <v>45474</v>
      </c>
      <c r="N4065" s="47" t="str">
        <f>IF(B4065="",N4064,B4065)</f>
        <v>Upton Partners AG</v>
      </c>
    </row>
    <row r="4066" spans="1:14" ht="15.75" x14ac:dyDescent="0.5">
      <c r="A4066" s="7"/>
      <c r="B4066" s="26"/>
      <c r="C4066" s="26"/>
      <c r="D4066" s="14">
        <v>12937.15</v>
      </c>
      <c r="E4066" s="13" t="s">
        <v>3431</v>
      </c>
      <c r="F4066" s="27">
        <v>45523</v>
      </c>
      <c r="G4066" s="27">
        <v>45182</v>
      </c>
      <c r="H4066" s="14">
        <v>1004688.67</v>
      </c>
      <c r="I4066" s="15">
        <v>3</v>
      </c>
      <c r="J4066" s="13" t="s">
        <v>300</v>
      </c>
      <c r="K4066" s="36">
        <f>D4066*VLOOKUP(L4066,Assumptions!$B$5:$C$11,2,FALSE)</f>
        <v>12937.15</v>
      </c>
      <c r="L4066" s="39" t="s">
        <v>4883</v>
      </c>
      <c r="M4066" s="46">
        <f>DATE(YEAR(F4066),MONTH(F4066),1)</f>
        <v>45505</v>
      </c>
      <c r="N4066" s="47" t="str">
        <f>IF(B4066="",N4065,B4066)</f>
        <v>Upton Partners AG</v>
      </c>
    </row>
    <row r="4067" spans="1:14" ht="15.75" x14ac:dyDescent="0.5">
      <c r="A4067" s="7"/>
      <c r="B4067" s="26"/>
      <c r="C4067" s="26"/>
      <c r="D4067" s="14">
        <v>7745.54</v>
      </c>
      <c r="E4067" s="13" t="s">
        <v>3432</v>
      </c>
      <c r="F4067" s="27">
        <v>45523</v>
      </c>
      <c r="G4067" s="27">
        <v>45182</v>
      </c>
      <c r="H4067" s="14">
        <v>988636.66</v>
      </c>
      <c r="I4067" s="15">
        <v>32</v>
      </c>
      <c r="J4067" s="13" t="s">
        <v>328</v>
      </c>
      <c r="K4067" s="36">
        <f>D4067*VLOOKUP(L4067,Assumptions!$B$5:$C$11,2,FALSE)</f>
        <v>7745.54</v>
      </c>
      <c r="L4067" s="39" t="s">
        <v>4883</v>
      </c>
      <c r="M4067" s="46">
        <f>DATE(YEAR(F4067),MONTH(F4067),1)</f>
        <v>45505</v>
      </c>
      <c r="N4067" s="47" t="str">
        <f>IF(B4067="",N4066,B4067)</f>
        <v>Upton Partners AG</v>
      </c>
    </row>
    <row r="4068" spans="1:14" ht="15.75" x14ac:dyDescent="0.5">
      <c r="A4068" s="7"/>
      <c r="B4068" s="26"/>
      <c r="C4068" s="26"/>
      <c r="D4068" s="14">
        <v>11763.35</v>
      </c>
      <c r="E4068" s="13" t="s">
        <v>3433</v>
      </c>
      <c r="F4068" s="27">
        <v>45523</v>
      </c>
      <c r="G4068" s="27">
        <v>45182</v>
      </c>
      <c r="H4068" s="14">
        <v>1034897.41</v>
      </c>
      <c r="I4068" s="15">
        <v>32</v>
      </c>
      <c r="J4068" s="13" t="s">
        <v>333</v>
      </c>
      <c r="K4068" s="36">
        <f>D4068*VLOOKUP(L4068,Assumptions!$B$5:$C$11,2,FALSE)</f>
        <v>11763.35</v>
      </c>
      <c r="L4068" s="39" t="s">
        <v>4883</v>
      </c>
      <c r="M4068" s="46">
        <f>DATE(YEAR(F4068),MONTH(F4068),1)</f>
        <v>45505</v>
      </c>
      <c r="N4068" s="47" t="str">
        <f>IF(B4068="",N4067,B4068)</f>
        <v>Upton Partners AG</v>
      </c>
    </row>
    <row r="4069" spans="1:14" ht="15.75" x14ac:dyDescent="0.5">
      <c r="A4069" s="7"/>
      <c r="B4069" s="26"/>
      <c r="C4069" s="26"/>
      <c r="D4069" s="14">
        <v>12310.13</v>
      </c>
      <c r="E4069" s="13" t="s">
        <v>3434</v>
      </c>
      <c r="F4069" s="27">
        <v>45523</v>
      </c>
      <c r="G4069" s="27">
        <v>45182</v>
      </c>
      <c r="H4069" s="14">
        <v>808547.12</v>
      </c>
      <c r="I4069" s="15">
        <v>32</v>
      </c>
      <c r="J4069" s="13" t="s">
        <v>334</v>
      </c>
      <c r="K4069" s="36">
        <f>D4069*VLOOKUP(L4069,Assumptions!$B$5:$C$11,2,FALSE)</f>
        <v>12310.13</v>
      </c>
      <c r="L4069" s="39" t="s">
        <v>4883</v>
      </c>
      <c r="M4069" s="46">
        <f>DATE(YEAR(F4069),MONTH(F4069),1)</f>
        <v>45505</v>
      </c>
      <c r="N4069" s="47" t="str">
        <f>IF(B4069="",N4068,B4069)</f>
        <v>Upton Partners AG</v>
      </c>
    </row>
    <row r="4070" spans="1:14" ht="15.75" x14ac:dyDescent="0.5">
      <c r="A4070" s="7"/>
      <c r="B4070" s="26"/>
      <c r="C4070" s="26"/>
      <c r="D4070" s="14">
        <v>12432.99</v>
      </c>
      <c r="E4070" s="13" t="s">
        <v>3435</v>
      </c>
      <c r="F4070" s="27">
        <v>45523</v>
      </c>
      <c r="G4070" s="27">
        <v>45182</v>
      </c>
      <c r="H4070" s="14">
        <v>1299306.02</v>
      </c>
      <c r="I4070" s="15">
        <v>32</v>
      </c>
      <c r="J4070" s="13" t="s">
        <v>336</v>
      </c>
      <c r="K4070" s="36">
        <f>D4070*VLOOKUP(L4070,Assumptions!$B$5:$C$11,2,FALSE)</f>
        <v>12432.99</v>
      </c>
      <c r="L4070" s="39" t="s">
        <v>4883</v>
      </c>
      <c r="M4070" s="46">
        <f>DATE(YEAR(F4070),MONTH(F4070),1)</f>
        <v>45505</v>
      </c>
      <c r="N4070" s="47" t="str">
        <f>IF(B4070="",N4069,B4070)</f>
        <v>Upton Partners AG</v>
      </c>
    </row>
    <row r="4071" spans="1:14" ht="15.75" x14ac:dyDescent="0.5">
      <c r="A4071" s="7"/>
      <c r="B4071" s="26"/>
      <c r="C4071" s="26"/>
      <c r="D4071" s="14">
        <v>11602.33</v>
      </c>
      <c r="E4071" s="13" t="s">
        <v>3436</v>
      </c>
      <c r="F4071" s="27">
        <v>45523</v>
      </c>
      <c r="G4071" s="27">
        <v>45182</v>
      </c>
      <c r="H4071" s="14">
        <v>1108981.24</v>
      </c>
      <c r="I4071" s="15">
        <v>32</v>
      </c>
      <c r="J4071" s="13" t="s">
        <v>305</v>
      </c>
      <c r="K4071" s="36">
        <f>D4071*VLOOKUP(L4071,Assumptions!$B$5:$C$11,2,FALSE)</f>
        <v>11602.33</v>
      </c>
      <c r="L4071" s="39" t="s">
        <v>4883</v>
      </c>
      <c r="M4071" s="46">
        <f>DATE(YEAR(F4071),MONTH(F4071),1)</f>
        <v>45505</v>
      </c>
      <c r="N4071" s="47" t="str">
        <f>IF(B4071="",N4070,B4071)</f>
        <v>Upton Partners AG</v>
      </c>
    </row>
    <row r="4072" spans="1:14" ht="15.75" x14ac:dyDescent="0.5">
      <c r="A4072" s="7"/>
      <c r="B4072" s="26"/>
      <c r="C4072" s="26"/>
      <c r="D4072" s="14">
        <v>35488.9</v>
      </c>
      <c r="E4072" s="13" t="s">
        <v>3437</v>
      </c>
      <c r="F4072" s="27">
        <v>45578</v>
      </c>
      <c r="G4072" s="27">
        <v>45182</v>
      </c>
      <c r="H4072" s="14">
        <v>899904.78</v>
      </c>
      <c r="I4072" s="15">
        <v>9</v>
      </c>
      <c r="J4072" s="13" t="s">
        <v>300</v>
      </c>
      <c r="K4072" s="36">
        <f>D4072*VLOOKUP(L4072,Assumptions!$B$5:$C$11,2,FALSE)</f>
        <v>35488.9</v>
      </c>
      <c r="L4072" s="39" t="s">
        <v>4883</v>
      </c>
      <c r="M4072" s="46">
        <f>DATE(YEAR(F4072),MONTH(F4072),1)</f>
        <v>45566</v>
      </c>
      <c r="N4072" s="47" t="str">
        <f>IF(B4072="",N4071,B4072)</f>
        <v>Upton Partners AG</v>
      </c>
    </row>
    <row r="4073" spans="1:14" ht="15.75" x14ac:dyDescent="0.5">
      <c r="A4073" s="7"/>
      <c r="B4073" s="26"/>
      <c r="C4073" s="26"/>
      <c r="D4073" s="14">
        <v>30208.91</v>
      </c>
      <c r="E4073" s="13" t="s">
        <v>3438</v>
      </c>
      <c r="F4073" s="27">
        <v>45578</v>
      </c>
      <c r="G4073" s="27">
        <v>45182</v>
      </c>
      <c r="H4073" s="14">
        <v>1072095.25</v>
      </c>
      <c r="I4073" s="15">
        <v>9.5</v>
      </c>
      <c r="J4073" s="13" t="s">
        <v>330</v>
      </c>
      <c r="K4073" s="36">
        <f>D4073*VLOOKUP(L4073,Assumptions!$B$5:$C$11,2,FALSE)</f>
        <v>30208.91</v>
      </c>
      <c r="L4073" s="39" t="s">
        <v>4883</v>
      </c>
      <c r="M4073" s="46">
        <f>DATE(YEAR(F4073),MONTH(F4073),1)</f>
        <v>45566</v>
      </c>
      <c r="N4073" s="47" t="str">
        <f>IF(B4073="",N4072,B4073)</f>
        <v>Upton Partners AG</v>
      </c>
    </row>
    <row r="4074" spans="1:14" ht="15.75" x14ac:dyDescent="0.5">
      <c r="A4074" s="7"/>
      <c r="B4074" s="26"/>
      <c r="C4074" s="26"/>
      <c r="D4074" s="14">
        <v>26762.13</v>
      </c>
      <c r="E4074" s="13" t="s">
        <v>3439</v>
      </c>
      <c r="F4074" s="27">
        <v>45578</v>
      </c>
      <c r="G4074" s="27">
        <v>45182</v>
      </c>
      <c r="H4074" s="14">
        <v>1090181.49</v>
      </c>
      <c r="I4074" s="15">
        <v>72</v>
      </c>
      <c r="J4074" s="13" t="s">
        <v>333</v>
      </c>
      <c r="K4074" s="36">
        <f>D4074*VLOOKUP(L4074,Assumptions!$B$5:$C$11,2,FALSE)</f>
        <v>26762.13</v>
      </c>
      <c r="L4074" s="39" t="s">
        <v>4883</v>
      </c>
      <c r="M4074" s="46">
        <f>DATE(YEAR(F4074),MONTH(F4074),1)</f>
        <v>45566</v>
      </c>
      <c r="N4074" s="47" t="str">
        <f>IF(B4074="",N4073,B4074)</f>
        <v>Upton Partners AG</v>
      </c>
    </row>
    <row r="4075" spans="1:14" ht="15.75" x14ac:dyDescent="0.5">
      <c r="A4075" s="7"/>
      <c r="B4075" s="26"/>
      <c r="C4075" s="26"/>
      <c r="D4075" s="14">
        <v>35320.83</v>
      </c>
      <c r="E4075" s="13" t="s">
        <v>3440</v>
      </c>
      <c r="F4075" s="27">
        <v>45578</v>
      </c>
      <c r="G4075" s="27">
        <v>45182</v>
      </c>
      <c r="H4075" s="14">
        <v>768354.22</v>
      </c>
      <c r="I4075" s="15">
        <v>72</v>
      </c>
      <c r="J4075" s="13" t="s">
        <v>322</v>
      </c>
      <c r="K4075" s="36">
        <f>D4075*VLOOKUP(L4075,Assumptions!$B$5:$C$11,2,FALSE)</f>
        <v>35320.83</v>
      </c>
      <c r="L4075" s="39" t="s">
        <v>4883</v>
      </c>
      <c r="M4075" s="46">
        <f>DATE(YEAR(F4075),MONTH(F4075),1)</f>
        <v>45566</v>
      </c>
      <c r="N4075" s="47" t="str">
        <f>IF(B4075="",N4074,B4075)</f>
        <v>Upton Partners AG</v>
      </c>
    </row>
    <row r="4076" spans="1:14" ht="15.75" x14ac:dyDescent="0.5">
      <c r="A4076" s="7"/>
      <c r="B4076" s="26"/>
      <c r="C4076" s="26"/>
      <c r="D4076" s="14">
        <v>35063.57</v>
      </c>
      <c r="E4076" s="13" t="s">
        <v>3441</v>
      </c>
      <c r="F4076" s="27">
        <v>45578</v>
      </c>
      <c r="G4076" s="27">
        <v>45182</v>
      </c>
      <c r="H4076" s="14">
        <v>1106311.5</v>
      </c>
      <c r="I4076" s="15">
        <v>53</v>
      </c>
      <c r="J4076" s="13" t="s">
        <v>305</v>
      </c>
      <c r="K4076" s="36">
        <f>D4076*VLOOKUP(L4076,Assumptions!$B$5:$C$11,2,FALSE)</f>
        <v>35063.57</v>
      </c>
      <c r="L4076" s="39" t="s">
        <v>4883</v>
      </c>
      <c r="M4076" s="46">
        <f>DATE(YEAR(F4076),MONTH(F4076),1)</f>
        <v>45566</v>
      </c>
      <c r="N4076" s="47" t="str">
        <f>IF(B4076="",N4075,B4076)</f>
        <v>Upton Partners AG</v>
      </c>
    </row>
    <row r="4077" spans="1:14" ht="15.75" x14ac:dyDescent="0.5">
      <c r="A4077" s="7"/>
      <c r="B4077" s="26"/>
      <c r="C4077" s="26"/>
      <c r="D4077" s="14">
        <v>8601.15</v>
      </c>
      <c r="E4077" s="13" t="s">
        <v>3419</v>
      </c>
      <c r="F4077" s="27">
        <v>45461</v>
      </c>
      <c r="G4077" s="27">
        <v>45203</v>
      </c>
      <c r="H4077" s="14">
        <v>1018940.55</v>
      </c>
      <c r="I4077" s="15">
        <v>3</v>
      </c>
      <c r="J4077" s="13" t="s">
        <v>300</v>
      </c>
      <c r="K4077" s="36">
        <f>D4077*VLOOKUP(L4077,Assumptions!$B$5:$C$11,2,FALSE)</f>
        <v>8601.15</v>
      </c>
      <c r="L4077" s="39" t="s">
        <v>4883</v>
      </c>
      <c r="M4077" s="46">
        <f>DATE(YEAR(F4077),MONTH(F4077),1)</f>
        <v>45444</v>
      </c>
      <c r="N4077" s="47" t="str">
        <f>IF(B4077="",N4076,B4077)</f>
        <v>Upton Partners AG</v>
      </c>
    </row>
    <row r="4078" spans="1:14" ht="15.75" x14ac:dyDescent="0.5">
      <c r="A4078" s="7"/>
      <c r="B4078" s="26"/>
      <c r="C4078" s="26"/>
      <c r="D4078" s="14">
        <v>31934.76</v>
      </c>
      <c r="E4078" s="13" t="s">
        <v>3431</v>
      </c>
      <c r="F4078" s="27">
        <v>45516</v>
      </c>
      <c r="G4078" s="27">
        <v>45203</v>
      </c>
      <c r="H4078" s="14">
        <v>1185785.17</v>
      </c>
      <c r="I4078" s="15">
        <v>9</v>
      </c>
      <c r="J4078" s="13" t="s">
        <v>300</v>
      </c>
      <c r="K4078" s="36">
        <f>D4078*VLOOKUP(L4078,Assumptions!$B$5:$C$11,2,FALSE)</f>
        <v>31934.76</v>
      </c>
      <c r="L4078" s="39" t="s">
        <v>4883</v>
      </c>
      <c r="M4078" s="46">
        <f>DATE(YEAR(F4078),MONTH(F4078),1)</f>
        <v>45505</v>
      </c>
      <c r="N4078" s="47" t="str">
        <f>IF(B4078="",N4077,B4078)</f>
        <v>Upton Partners AG</v>
      </c>
    </row>
    <row r="4079" spans="1:14" ht="15.75" x14ac:dyDescent="0.5">
      <c r="A4079" s="7"/>
      <c r="B4079" s="26"/>
      <c r="C4079" s="26"/>
      <c r="D4079" s="14">
        <v>29193.9</v>
      </c>
      <c r="E4079" s="13" t="s">
        <v>3442</v>
      </c>
      <c r="F4079" s="27">
        <v>45516</v>
      </c>
      <c r="G4079" s="27">
        <v>45203</v>
      </c>
      <c r="H4079" s="14">
        <v>950481.81</v>
      </c>
      <c r="I4079" s="15">
        <v>1</v>
      </c>
      <c r="J4079" s="13" t="s">
        <v>348</v>
      </c>
      <c r="K4079" s="36">
        <f>D4079*VLOOKUP(L4079,Assumptions!$B$5:$C$11,2,FALSE)</f>
        <v>29193.9</v>
      </c>
      <c r="L4079" s="39" t="s">
        <v>4883</v>
      </c>
      <c r="M4079" s="46">
        <f>DATE(YEAR(F4079),MONTH(F4079),1)</f>
        <v>45505</v>
      </c>
      <c r="N4079" s="47" t="str">
        <f>IF(B4079="",N4078,B4079)</f>
        <v>Upton Partners AG</v>
      </c>
    </row>
    <row r="4080" spans="1:14" ht="15.75" x14ac:dyDescent="0.5">
      <c r="A4080" s="7"/>
      <c r="B4080" s="26"/>
      <c r="C4080" s="26"/>
      <c r="D4080" s="14">
        <v>43506.69</v>
      </c>
      <c r="E4080" s="13" t="s">
        <v>3443</v>
      </c>
      <c r="F4080" s="27">
        <v>45516</v>
      </c>
      <c r="G4080" s="27">
        <v>45203</v>
      </c>
      <c r="H4080" s="14">
        <v>1065015.18</v>
      </c>
      <c r="I4080" s="15">
        <v>7</v>
      </c>
      <c r="J4080" s="13" t="s">
        <v>301</v>
      </c>
      <c r="K4080" s="36">
        <f>D4080*VLOOKUP(L4080,Assumptions!$B$5:$C$11,2,FALSE)</f>
        <v>43506.69</v>
      </c>
      <c r="L4080" s="39" t="s">
        <v>4883</v>
      </c>
      <c r="M4080" s="46">
        <f>DATE(YEAR(F4080),MONTH(F4080),1)</f>
        <v>45505</v>
      </c>
      <c r="N4080" s="47" t="str">
        <f>IF(B4080="",N4079,B4080)</f>
        <v>Upton Partners AG</v>
      </c>
    </row>
    <row r="4081" spans="1:14" ht="15.75" x14ac:dyDescent="0.5">
      <c r="A4081" s="7"/>
      <c r="B4081" s="26"/>
      <c r="C4081" s="26"/>
      <c r="D4081" s="14">
        <v>45468.4</v>
      </c>
      <c r="E4081" s="13" t="s">
        <v>3436</v>
      </c>
      <c r="F4081" s="27">
        <v>45516</v>
      </c>
      <c r="G4081" s="27">
        <v>45203</v>
      </c>
      <c r="H4081" s="14">
        <v>1200406.95</v>
      </c>
      <c r="I4081" s="15">
        <v>7</v>
      </c>
      <c r="J4081" s="13" t="s">
        <v>305</v>
      </c>
      <c r="K4081" s="36">
        <f>D4081*VLOOKUP(L4081,Assumptions!$B$5:$C$11,2,FALSE)</f>
        <v>45468.4</v>
      </c>
      <c r="L4081" s="39" t="s">
        <v>4883</v>
      </c>
      <c r="M4081" s="46">
        <f>DATE(YEAR(F4081),MONTH(F4081),1)</f>
        <v>45505</v>
      </c>
      <c r="N4081" s="47" t="str">
        <f>IF(B4081="",N4080,B4081)</f>
        <v>Upton Partners AG</v>
      </c>
    </row>
    <row r="4082" spans="1:14" ht="15.75" x14ac:dyDescent="0.5">
      <c r="A4082" s="7"/>
      <c r="B4082" s="26"/>
      <c r="C4082" s="26"/>
      <c r="D4082" s="14">
        <v>3141.38</v>
      </c>
      <c r="E4082" s="13" t="s">
        <v>3349</v>
      </c>
      <c r="F4082" s="27">
        <v>45245</v>
      </c>
      <c r="G4082" s="27">
        <v>45208</v>
      </c>
      <c r="H4082" s="14">
        <v>1146628.08</v>
      </c>
      <c r="I4082" s="15">
        <v>1</v>
      </c>
      <c r="J4082" s="13" t="s">
        <v>300</v>
      </c>
      <c r="K4082" s="36">
        <f>D4082*VLOOKUP(L4082,Assumptions!$B$5:$C$11,2,FALSE)</f>
        <v>3141.38</v>
      </c>
      <c r="L4082" s="39" t="s">
        <v>4883</v>
      </c>
      <c r="M4082" s="46">
        <f>DATE(YEAR(F4082),MONTH(F4082),1)</f>
        <v>45231</v>
      </c>
      <c r="N4082" s="47" t="str">
        <f>IF(B4082="",N4081,B4082)</f>
        <v>Upton Partners AG</v>
      </c>
    </row>
    <row r="4083" spans="1:14" ht="15.75" x14ac:dyDescent="0.5">
      <c r="A4083" s="7"/>
      <c r="B4083" s="26"/>
      <c r="C4083" s="26"/>
      <c r="D4083" s="14">
        <v>11659.84</v>
      </c>
      <c r="E4083" s="13" t="s">
        <v>3419</v>
      </c>
      <c r="F4083" s="27">
        <v>45460</v>
      </c>
      <c r="G4083" s="27">
        <v>45208</v>
      </c>
      <c r="H4083" s="14">
        <v>892729.02</v>
      </c>
      <c r="I4083" s="15">
        <v>3</v>
      </c>
      <c r="J4083" s="13" t="s">
        <v>300</v>
      </c>
      <c r="K4083" s="36">
        <f>D4083*VLOOKUP(L4083,Assumptions!$B$5:$C$11,2,FALSE)</f>
        <v>11659.84</v>
      </c>
      <c r="L4083" s="39" t="s">
        <v>4883</v>
      </c>
      <c r="M4083" s="46">
        <f>DATE(YEAR(F4083),MONTH(F4083),1)</f>
        <v>45444</v>
      </c>
      <c r="N4083" s="47" t="str">
        <f>IF(B4083="",N4082,B4083)</f>
        <v>Upton Partners AG</v>
      </c>
    </row>
    <row r="4084" spans="1:14" ht="15.75" x14ac:dyDescent="0.5">
      <c r="A4084" s="7"/>
      <c r="B4084" s="26"/>
      <c r="C4084" s="26"/>
      <c r="D4084" s="14">
        <v>10417.09</v>
      </c>
      <c r="E4084" s="13" t="s">
        <v>3427</v>
      </c>
      <c r="F4084" s="27">
        <v>45460</v>
      </c>
      <c r="G4084" s="27">
        <v>45208</v>
      </c>
      <c r="H4084" s="14">
        <v>1265011.02</v>
      </c>
      <c r="I4084" s="15">
        <v>15</v>
      </c>
      <c r="J4084" s="13" t="s">
        <v>328</v>
      </c>
      <c r="K4084" s="36">
        <f>D4084*VLOOKUP(L4084,Assumptions!$B$5:$C$11,2,FALSE)</f>
        <v>10417.09</v>
      </c>
      <c r="L4084" s="39" t="s">
        <v>4883</v>
      </c>
      <c r="M4084" s="46">
        <f>DATE(YEAR(F4084),MONTH(F4084),1)</f>
        <v>45444</v>
      </c>
      <c r="N4084" s="47" t="str">
        <f>IF(B4084="",N4083,B4084)</f>
        <v>Upton Partners AG</v>
      </c>
    </row>
    <row r="4085" spans="1:14" ht="15.75" x14ac:dyDescent="0.5">
      <c r="A4085" s="7"/>
      <c r="B4085" s="26"/>
      <c r="C4085" s="26"/>
      <c r="D4085" s="14">
        <v>7840.58</v>
      </c>
      <c r="E4085" s="13" t="s">
        <v>3420</v>
      </c>
      <c r="F4085" s="27">
        <v>45460</v>
      </c>
      <c r="G4085" s="27">
        <v>45208</v>
      </c>
      <c r="H4085" s="14">
        <v>971972.09</v>
      </c>
      <c r="I4085" s="15">
        <v>15</v>
      </c>
      <c r="J4085" s="13" t="s">
        <v>333</v>
      </c>
      <c r="K4085" s="36">
        <f>D4085*VLOOKUP(L4085,Assumptions!$B$5:$C$11,2,FALSE)</f>
        <v>7840.58</v>
      </c>
      <c r="L4085" s="39" t="s">
        <v>4883</v>
      </c>
      <c r="M4085" s="46">
        <f>DATE(YEAR(F4085),MONTH(F4085),1)</f>
        <v>45444</v>
      </c>
      <c r="N4085" s="47" t="str">
        <f>IF(B4085="",N4084,B4085)</f>
        <v>Upton Partners AG</v>
      </c>
    </row>
    <row r="4086" spans="1:14" ht="15.75" x14ac:dyDescent="0.5">
      <c r="A4086" s="7"/>
      <c r="B4086" s="26"/>
      <c r="C4086" s="26"/>
      <c r="D4086" s="14">
        <v>7330.98</v>
      </c>
      <c r="E4086" s="13" t="s">
        <v>3424</v>
      </c>
      <c r="F4086" s="27">
        <v>45460</v>
      </c>
      <c r="G4086" s="27">
        <v>45208</v>
      </c>
      <c r="H4086" s="14">
        <v>984958.09</v>
      </c>
      <c r="I4086" s="15">
        <v>15</v>
      </c>
      <c r="J4086" s="13" t="s">
        <v>336</v>
      </c>
      <c r="K4086" s="36">
        <f>D4086*VLOOKUP(L4086,Assumptions!$B$5:$C$11,2,FALSE)</f>
        <v>7330.98</v>
      </c>
      <c r="L4086" s="39" t="s">
        <v>4883</v>
      </c>
      <c r="M4086" s="46">
        <f>DATE(YEAR(F4086),MONTH(F4086),1)</f>
        <v>45444</v>
      </c>
      <c r="N4086" s="47" t="str">
        <f>IF(B4086="",N4085,B4086)</f>
        <v>Upton Partners AG</v>
      </c>
    </row>
    <row r="4087" spans="1:14" ht="15.75" x14ac:dyDescent="0.5">
      <c r="A4087" s="7"/>
      <c r="B4087" s="26"/>
      <c r="C4087" s="26"/>
      <c r="D4087" s="14">
        <v>9530.94</v>
      </c>
      <c r="E4087" s="13" t="s">
        <v>3425</v>
      </c>
      <c r="F4087" s="27">
        <v>45460</v>
      </c>
      <c r="G4087" s="27">
        <v>45208</v>
      </c>
      <c r="H4087" s="14">
        <v>1020967</v>
      </c>
      <c r="I4087" s="15">
        <v>15</v>
      </c>
      <c r="J4087" s="13" t="s">
        <v>305</v>
      </c>
      <c r="K4087" s="36">
        <f>D4087*VLOOKUP(L4087,Assumptions!$B$5:$C$11,2,FALSE)</f>
        <v>9530.94</v>
      </c>
      <c r="L4087" s="39" t="s">
        <v>4883</v>
      </c>
      <c r="M4087" s="46">
        <f>DATE(YEAR(F4087),MONTH(F4087),1)</f>
        <v>45444</v>
      </c>
      <c r="N4087" s="47" t="str">
        <f>IF(B4087="",N4086,B4087)</f>
        <v>Upton Partners AG</v>
      </c>
    </row>
    <row r="4088" spans="1:14" ht="15.75" x14ac:dyDescent="0.5">
      <c r="A4088" s="7"/>
      <c r="B4088" s="26"/>
      <c r="C4088" s="26"/>
      <c r="D4088" s="14">
        <v>1530.75</v>
      </c>
      <c r="E4088" s="13" t="s">
        <v>3444</v>
      </c>
      <c r="F4088" s="27">
        <v>45432</v>
      </c>
      <c r="G4088" s="27">
        <v>45226</v>
      </c>
      <c r="H4088" s="14">
        <v>807905.94</v>
      </c>
      <c r="I4088" s="15">
        <v>1</v>
      </c>
      <c r="J4088" s="13" t="s">
        <v>340</v>
      </c>
      <c r="K4088" s="36">
        <f>D4088*VLOOKUP(L4088,Assumptions!$B$5:$C$11,2,FALSE)</f>
        <v>1530.75</v>
      </c>
      <c r="L4088" s="39" t="s">
        <v>4883</v>
      </c>
      <c r="M4088" s="46">
        <f>DATE(YEAR(F4088),MONTH(F4088),1)</f>
        <v>45413</v>
      </c>
      <c r="N4088" s="47" t="str">
        <f>IF(B4088="",N4087,B4088)</f>
        <v>Upton Partners AG</v>
      </c>
    </row>
    <row r="4089" spans="1:14" ht="15.75" x14ac:dyDescent="0.5">
      <c r="A4089" s="7"/>
      <c r="B4089" s="26"/>
      <c r="C4089" s="26"/>
      <c r="D4089" s="14">
        <v>1266.19</v>
      </c>
      <c r="E4089" s="13" t="s">
        <v>3445</v>
      </c>
      <c r="F4089" s="27">
        <v>45567</v>
      </c>
      <c r="G4089" s="27">
        <v>45226</v>
      </c>
      <c r="H4089" s="14">
        <v>916855.46</v>
      </c>
      <c r="I4089" s="15">
        <v>1</v>
      </c>
      <c r="J4089" s="13" t="s">
        <v>340</v>
      </c>
      <c r="K4089" s="36">
        <f>D4089*VLOOKUP(L4089,Assumptions!$B$5:$C$11,2,FALSE)</f>
        <v>1266.19</v>
      </c>
      <c r="L4089" s="39" t="s">
        <v>4883</v>
      </c>
      <c r="M4089" s="46">
        <f>DATE(YEAR(F4089),MONTH(F4089),1)</f>
        <v>45566</v>
      </c>
      <c r="N4089" s="47" t="str">
        <f>IF(B4089="",N4088,B4089)</f>
        <v>Upton Partners AG</v>
      </c>
    </row>
    <row r="4090" spans="1:14" ht="15.75" x14ac:dyDescent="0.5">
      <c r="A4090" s="7"/>
      <c r="B4090" s="26"/>
      <c r="C4090" s="26"/>
      <c r="D4090" s="14">
        <v>3006.96</v>
      </c>
      <c r="E4090" s="13" t="s">
        <v>3399</v>
      </c>
      <c r="F4090" s="27">
        <v>45622</v>
      </c>
      <c r="G4090" s="27">
        <v>45226</v>
      </c>
      <c r="H4090" s="14">
        <v>870232.46</v>
      </c>
      <c r="I4090" s="15">
        <v>1</v>
      </c>
      <c r="J4090" s="13" t="s">
        <v>300</v>
      </c>
      <c r="K4090" s="36">
        <f>D4090*VLOOKUP(L4090,Assumptions!$B$5:$C$11,2,FALSE)</f>
        <v>3006.96</v>
      </c>
      <c r="L4090" s="39" t="s">
        <v>4883</v>
      </c>
      <c r="M4090" s="46">
        <f>DATE(YEAR(F4090),MONTH(F4090),1)</f>
        <v>45597</v>
      </c>
      <c r="N4090" s="47" t="str">
        <f>IF(B4090="",N4089,B4090)</f>
        <v>Upton Partners AG</v>
      </c>
    </row>
    <row r="4091" spans="1:14" ht="15.75" x14ac:dyDescent="0.5">
      <c r="A4091" s="7"/>
      <c r="B4091" s="26"/>
      <c r="C4091" s="26"/>
      <c r="D4091" s="14">
        <v>1446.39</v>
      </c>
      <c r="E4091" s="13" t="s">
        <v>3446</v>
      </c>
      <c r="F4091" s="27">
        <v>45410</v>
      </c>
      <c r="G4091" s="27">
        <v>45252</v>
      </c>
      <c r="H4091" s="14">
        <v>1056368.04</v>
      </c>
      <c r="I4091" s="15">
        <v>1</v>
      </c>
      <c r="J4091" s="13" t="s">
        <v>307</v>
      </c>
      <c r="K4091" s="36">
        <f>D4091*VLOOKUP(L4091,Assumptions!$B$5:$C$11,2,FALSE)</f>
        <v>1446.39</v>
      </c>
      <c r="L4091" s="39" t="s">
        <v>4883</v>
      </c>
      <c r="M4091" s="46">
        <f>DATE(YEAR(F4091),MONTH(F4091),1)</f>
        <v>45383</v>
      </c>
      <c r="N4091" s="47" t="str">
        <f>IF(B4091="",N4090,B4091)</f>
        <v>Upton Partners AG</v>
      </c>
    </row>
    <row r="4092" spans="1:14" ht="15.75" x14ac:dyDescent="0.5">
      <c r="A4092" s="7"/>
      <c r="B4092" s="26"/>
      <c r="C4092" s="26"/>
      <c r="D4092" s="14">
        <v>1294.6300000000001</v>
      </c>
      <c r="E4092" s="13" t="s">
        <v>3395</v>
      </c>
      <c r="F4092" s="27">
        <v>45405</v>
      </c>
      <c r="G4092" s="27">
        <v>45254</v>
      </c>
      <c r="H4092" s="14">
        <v>1197878.55</v>
      </c>
      <c r="I4092" s="15">
        <v>1</v>
      </c>
      <c r="J4092" s="13" t="s">
        <v>340</v>
      </c>
      <c r="K4092" s="36">
        <f>D4092*VLOOKUP(L4092,Assumptions!$B$5:$C$11,2,FALSE)</f>
        <v>1294.6300000000001</v>
      </c>
      <c r="L4092" s="39" t="s">
        <v>4883</v>
      </c>
      <c r="M4092" s="46">
        <f>DATE(YEAR(F4092),MONTH(F4092),1)</f>
        <v>45383</v>
      </c>
      <c r="N4092" s="47" t="str">
        <f>IF(B4092="",N4091,B4092)</f>
        <v>Upton Partners AG</v>
      </c>
    </row>
    <row r="4093" spans="1:14" ht="15.75" x14ac:dyDescent="0.5">
      <c r="A4093" s="7"/>
      <c r="B4093" s="26"/>
      <c r="C4093" s="26"/>
      <c r="D4093" s="14">
        <v>1121.78</v>
      </c>
      <c r="E4093" s="13" t="s">
        <v>3395</v>
      </c>
      <c r="F4093" s="27">
        <v>45392</v>
      </c>
      <c r="G4093" s="27">
        <v>45280</v>
      </c>
      <c r="H4093" s="14">
        <v>1142486.4099999999</v>
      </c>
      <c r="I4093" s="15">
        <v>1</v>
      </c>
      <c r="J4093" s="13" t="s">
        <v>340</v>
      </c>
      <c r="K4093" s="36">
        <f>D4093*VLOOKUP(L4093,Assumptions!$B$5:$C$11,2,FALSE)</f>
        <v>1121.78</v>
      </c>
      <c r="L4093" s="39" t="s">
        <v>4883</v>
      </c>
      <c r="M4093" s="46">
        <f>DATE(YEAR(F4093),MONTH(F4093),1)</f>
        <v>45383</v>
      </c>
      <c r="N4093" s="47" t="str">
        <f>IF(B4093="",N4092,B4093)</f>
        <v>Upton Partners AG</v>
      </c>
    </row>
    <row r="4094" spans="1:14" ht="15.75" x14ac:dyDescent="0.5">
      <c r="A4094" s="7"/>
      <c r="B4094" s="26"/>
      <c r="C4094" s="26"/>
      <c r="D4094" s="14">
        <v>106.14</v>
      </c>
      <c r="E4094" s="13" t="s">
        <v>3447</v>
      </c>
      <c r="F4094" s="27">
        <v>45334</v>
      </c>
      <c r="G4094" s="27">
        <v>45334</v>
      </c>
      <c r="H4094" s="14">
        <v>1176303.25</v>
      </c>
      <c r="I4094" s="15">
        <v>1</v>
      </c>
      <c r="J4094" s="13" t="s">
        <v>301</v>
      </c>
      <c r="K4094" s="36">
        <f>D4094*VLOOKUP(L4094,Assumptions!$B$5:$C$11,2,FALSE)</f>
        <v>106.14</v>
      </c>
      <c r="L4094" s="39" t="s">
        <v>4883</v>
      </c>
      <c r="M4094" s="46">
        <f>DATE(YEAR(F4094),MONTH(F4094),1)</f>
        <v>45323</v>
      </c>
      <c r="N4094" s="47" t="str">
        <f>IF(B4094="",N4093,B4094)</f>
        <v>Upton Partners AG</v>
      </c>
    </row>
    <row r="4095" spans="1:14" ht="15.75" x14ac:dyDescent="0.5">
      <c r="A4095" s="7"/>
      <c r="B4095" s="26"/>
      <c r="C4095" s="26"/>
      <c r="D4095" s="12">
        <v>0</v>
      </c>
      <c r="E4095" s="13" t="s">
        <v>3448</v>
      </c>
      <c r="F4095" s="27">
        <v>45400</v>
      </c>
      <c r="G4095" s="27">
        <v>45345</v>
      </c>
      <c r="H4095" s="14">
        <v>1061204.08</v>
      </c>
      <c r="I4095" s="15">
        <v>1</v>
      </c>
      <c r="J4095" s="13" t="s">
        <v>300</v>
      </c>
      <c r="K4095" s="36">
        <f>D4095*VLOOKUP(L4095,Assumptions!$B$5:$C$11,2,FALSE)</f>
        <v>0</v>
      </c>
      <c r="L4095" s="39" t="s">
        <v>4889</v>
      </c>
      <c r="M4095" s="46">
        <f>DATE(YEAR(F4095),MONTH(F4095),1)</f>
        <v>45383</v>
      </c>
      <c r="N4095" s="47" t="str">
        <f>IF(B4095="",N4094,B4095)</f>
        <v>Upton Partners AG</v>
      </c>
    </row>
    <row r="4096" spans="1:14" ht="15.75" x14ac:dyDescent="0.5">
      <c r="A4096" s="7"/>
      <c r="B4096" s="26"/>
      <c r="C4096" s="26"/>
      <c r="D4096" s="14">
        <v>381.9</v>
      </c>
      <c r="E4096" s="13" t="s">
        <v>3446</v>
      </c>
      <c r="F4096" s="27">
        <v>45390</v>
      </c>
      <c r="G4096" s="27">
        <v>45370</v>
      </c>
      <c r="H4096" s="14">
        <v>812000.34</v>
      </c>
      <c r="I4096" s="15">
        <v>1</v>
      </c>
      <c r="J4096" s="13" t="s">
        <v>307</v>
      </c>
      <c r="K4096" s="36">
        <f>D4096*VLOOKUP(L4096,Assumptions!$B$5:$C$11,2,FALSE)</f>
        <v>381.9</v>
      </c>
      <c r="L4096" s="39" t="s">
        <v>4883</v>
      </c>
      <c r="M4096" s="46">
        <f>DATE(YEAR(F4096),MONTH(F4096),1)</f>
        <v>45383</v>
      </c>
      <c r="N4096" s="47" t="str">
        <f>IF(B4096="",N4095,B4096)</f>
        <v>Upton Partners AG</v>
      </c>
    </row>
    <row r="4097" spans="1:14" ht="15.75" x14ac:dyDescent="0.5">
      <c r="A4097" s="7"/>
      <c r="B4097" s="26"/>
      <c r="C4097" s="26"/>
      <c r="D4097" s="14">
        <v>299.36</v>
      </c>
      <c r="E4097" s="13" t="s">
        <v>3449</v>
      </c>
      <c r="F4097" s="27">
        <v>45390</v>
      </c>
      <c r="G4097" s="27">
        <v>45370</v>
      </c>
      <c r="H4097" s="14">
        <v>1026734.49</v>
      </c>
      <c r="I4097" s="15">
        <v>1</v>
      </c>
      <c r="J4097" s="13" t="s">
        <v>311</v>
      </c>
      <c r="K4097" s="36">
        <f>D4097*VLOOKUP(L4097,Assumptions!$B$5:$C$11,2,FALSE)</f>
        <v>299.36</v>
      </c>
      <c r="L4097" s="39" t="s">
        <v>4883</v>
      </c>
      <c r="M4097" s="46">
        <f>DATE(YEAR(F4097),MONTH(F4097),1)</f>
        <v>45383</v>
      </c>
      <c r="N4097" s="47" t="str">
        <f>IF(B4097="",N4096,B4097)</f>
        <v>Upton Partners AG</v>
      </c>
    </row>
    <row r="4098" spans="1:14" ht="15.75" x14ac:dyDescent="0.5">
      <c r="A4098" s="7"/>
      <c r="B4098" s="26"/>
      <c r="C4098" s="26"/>
      <c r="D4098" s="14">
        <v>290.47000000000003</v>
      </c>
      <c r="E4098" s="13" t="s">
        <v>3450</v>
      </c>
      <c r="F4098" s="27">
        <v>45390</v>
      </c>
      <c r="G4098" s="27">
        <v>45370</v>
      </c>
      <c r="H4098" s="14">
        <v>967233.29</v>
      </c>
      <c r="I4098" s="15">
        <v>1</v>
      </c>
      <c r="J4098" s="13" t="s">
        <v>310</v>
      </c>
      <c r="K4098" s="36">
        <f>D4098*VLOOKUP(L4098,Assumptions!$B$5:$C$11,2,FALSE)</f>
        <v>290.47000000000003</v>
      </c>
      <c r="L4098" s="39" t="s">
        <v>4883</v>
      </c>
      <c r="M4098" s="46">
        <f>DATE(YEAR(F4098),MONTH(F4098),1)</f>
        <v>45383</v>
      </c>
      <c r="N4098" s="47" t="str">
        <f>IF(B4098="",N4097,B4098)</f>
        <v>Upton Partners AG</v>
      </c>
    </row>
    <row r="4099" spans="1:14" ht="15.75" x14ac:dyDescent="0.5">
      <c r="A4099" s="7"/>
      <c r="B4099" s="26"/>
      <c r="C4099" s="26"/>
      <c r="D4099" s="14">
        <v>110.98</v>
      </c>
      <c r="E4099" s="13" t="s">
        <v>3451</v>
      </c>
      <c r="F4099" s="27">
        <v>45426</v>
      </c>
      <c r="G4099" s="27">
        <v>45426</v>
      </c>
      <c r="H4099" s="14">
        <v>1025666.12</v>
      </c>
      <c r="I4099" s="15">
        <v>1</v>
      </c>
      <c r="J4099" s="13" t="s">
        <v>301</v>
      </c>
      <c r="K4099" s="36">
        <f>D4099*VLOOKUP(L4099,Assumptions!$B$5:$C$11,2,FALSE)</f>
        <v>110.98</v>
      </c>
      <c r="L4099" s="39" t="s">
        <v>4883</v>
      </c>
      <c r="M4099" s="46">
        <f>DATE(YEAR(F4099),MONTH(F4099),1)</f>
        <v>45413</v>
      </c>
      <c r="N4099" s="47" t="str">
        <f>IF(B4099="",N4098,B4099)</f>
        <v>Upton Partners AG</v>
      </c>
    </row>
    <row r="4100" spans="1:14" ht="15.75" x14ac:dyDescent="0.5">
      <c r="A4100" s="7"/>
      <c r="B4100" s="26"/>
      <c r="C4100" s="26"/>
      <c r="D4100" s="14">
        <v>3563.38</v>
      </c>
      <c r="E4100" s="13" t="s">
        <v>3452</v>
      </c>
      <c r="F4100" s="27">
        <v>45981</v>
      </c>
      <c r="G4100" s="27">
        <v>45524</v>
      </c>
      <c r="H4100" s="14">
        <v>864210.07</v>
      </c>
      <c r="I4100" s="15">
        <v>1</v>
      </c>
      <c r="J4100" s="13" t="s">
        <v>300</v>
      </c>
      <c r="K4100" s="36">
        <f>D4100*VLOOKUP(L4100,Assumptions!$B$5:$C$11,2,FALSE)</f>
        <v>3563.38</v>
      </c>
      <c r="L4100" s="39" t="s">
        <v>4883</v>
      </c>
      <c r="M4100" s="46">
        <f>DATE(YEAR(F4100),MONTH(F4100),1)</f>
        <v>45962</v>
      </c>
      <c r="N4100" s="47" t="str">
        <f>IF(B4100="",N4099,B4100)</f>
        <v>Upton Partners AG</v>
      </c>
    </row>
    <row r="4101" spans="1:14" ht="15.75" x14ac:dyDescent="0.5">
      <c r="A4101" s="7"/>
      <c r="B4101" s="26"/>
      <c r="C4101" s="26"/>
      <c r="D4101" s="14">
        <v>1073.1300000000001</v>
      </c>
      <c r="E4101" s="13" t="s">
        <v>3453</v>
      </c>
      <c r="F4101" s="27">
        <v>45671</v>
      </c>
      <c r="G4101" s="27">
        <v>45524</v>
      </c>
      <c r="H4101" s="14">
        <v>872137.67</v>
      </c>
      <c r="I4101" s="15">
        <v>1</v>
      </c>
      <c r="J4101" s="13" t="s">
        <v>340</v>
      </c>
      <c r="K4101" s="36">
        <f>D4101*VLOOKUP(L4101,Assumptions!$B$5:$C$11,2,FALSE)</f>
        <v>1073.1300000000001</v>
      </c>
      <c r="L4101" s="39" t="s">
        <v>4883</v>
      </c>
      <c r="M4101" s="46">
        <f>DATE(YEAR(F4101),MONTH(F4101),1)</f>
        <v>45658</v>
      </c>
      <c r="N4101" s="47" t="str">
        <f>IF(B4101="",N4100,B4101)</f>
        <v>Upton Partners AG</v>
      </c>
    </row>
    <row r="4102" spans="1:14" ht="15.75" x14ac:dyDescent="0.5">
      <c r="A4102" s="7"/>
      <c r="B4102" s="26"/>
      <c r="C4102" s="26"/>
      <c r="D4102" s="14">
        <v>1134.6300000000001</v>
      </c>
      <c r="E4102" s="13" t="s">
        <v>3454</v>
      </c>
      <c r="F4102" s="27">
        <v>45755</v>
      </c>
      <c r="G4102" s="27">
        <v>45524</v>
      </c>
      <c r="H4102" s="14">
        <v>889944.99</v>
      </c>
      <c r="I4102" s="15">
        <v>1</v>
      </c>
      <c r="J4102" s="13" t="s">
        <v>340</v>
      </c>
      <c r="K4102" s="36">
        <f>D4102*VLOOKUP(L4102,Assumptions!$B$5:$C$11,2,FALSE)</f>
        <v>1134.6300000000001</v>
      </c>
      <c r="L4102" s="39" t="s">
        <v>4883</v>
      </c>
      <c r="M4102" s="46">
        <f>DATE(YEAR(F4102),MONTH(F4102),1)</f>
        <v>45748</v>
      </c>
      <c r="N4102" s="47" t="str">
        <f>IF(B4102="",N4101,B4102)</f>
        <v>Upton Partners AG</v>
      </c>
    </row>
    <row r="4103" spans="1:14" ht="15.75" x14ac:dyDescent="0.5">
      <c r="A4103" s="7"/>
      <c r="B4103" s="26"/>
      <c r="C4103" s="26"/>
      <c r="D4103" s="14">
        <v>1533.76</v>
      </c>
      <c r="E4103" s="13" t="s">
        <v>3455</v>
      </c>
      <c r="F4103" s="27">
        <v>45839</v>
      </c>
      <c r="G4103" s="27">
        <v>45524</v>
      </c>
      <c r="H4103" s="14">
        <v>1062448.71</v>
      </c>
      <c r="I4103" s="15">
        <v>1</v>
      </c>
      <c r="J4103" s="13" t="s">
        <v>340</v>
      </c>
      <c r="K4103" s="36">
        <f>D4103*VLOOKUP(L4103,Assumptions!$B$5:$C$11,2,FALSE)</f>
        <v>1533.76</v>
      </c>
      <c r="L4103" s="39" t="s">
        <v>4883</v>
      </c>
      <c r="M4103" s="46">
        <f>DATE(YEAR(F4103),MONTH(F4103),1)</f>
        <v>45839</v>
      </c>
      <c r="N4103" s="47" t="str">
        <f>IF(B4103="",N4102,B4103)</f>
        <v>Upton Partners AG</v>
      </c>
    </row>
    <row r="4104" spans="1:14" ht="15.75" x14ac:dyDescent="0.5">
      <c r="A4104" s="7"/>
      <c r="B4104" s="26"/>
      <c r="C4104" s="26"/>
      <c r="D4104" s="14">
        <v>1355.78</v>
      </c>
      <c r="E4104" s="13" t="s">
        <v>3456</v>
      </c>
      <c r="F4104" s="27">
        <v>45965</v>
      </c>
      <c r="G4104" s="27">
        <v>45524</v>
      </c>
      <c r="H4104" s="14">
        <v>767688.07</v>
      </c>
      <c r="I4104" s="15">
        <v>1</v>
      </c>
      <c r="J4104" s="13" t="s">
        <v>340</v>
      </c>
      <c r="K4104" s="36">
        <f>D4104*VLOOKUP(L4104,Assumptions!$B$5:$C$11,2,FALSE)</f>
        <v>1355.78</v>
      </c>
      <c r="L4104" s="39" t="s">
        <v>4883</v>
      </c>
      <c r="M4104" s="46">
        <f>DATE(YEAR(F4104),MONTH(F4104),1)</f>
        <v>45962</v>
      </c>
      <c r="N4104" s="47" t="str">
        <f>IF(B4104="",N4103,B4104)</f>
        <v>Upton Partners AG</v>
      </c>
    </row>
    <row r="4105" spans="1:14" ht="15.75" x14ac:dyDescent="0.5">
      <c r="A4105" s="7"/>
      <c r="B4105" s="26"/>
      <c r="C4105" s="26"/>
      <c r="D4105" s="14">
        <v>2257.7199999999998</v>
      </c>
      <c r="E4105" s="13" t="s">
        <v>3457</v>
      </c>
      <c r="F4105" s="27">
        <v>45715</v>
      </c>
      <c r="G4105" s="27">
        <v>45524</v>
      </c>
      <c r="H4105" s="14">
        <v>884069.77</v>
      </c>
      <c r="I4105" s="15">
        <v>0.6</v>
      </c>
      <c r="J4105" s="13" t="s">
        <v>300</v>
      </c>
      <c r="K4105" s="36">
        <f>D4105*VLOOKUP(L4105,Assumptions!$B$5:$C$11,2,FALSE)</f>
        <v>2257.7199999999998</v>
      </c>
      <c r="L4105" s="39" t="s">
        <v>4883</v>
      </c>
      <c r="M4105" s="46">
        <f>DATE(YEAR(F4105),MONTH(F4105),1)</f>
        <v>45689</v>
      </c>
      <c r="N4105" s="47" t="str">
        <f>IF(B4105="",N4104,B4105)</f>
        <v>Upton Partners AG</v>
      </c>
    </row>
    <row r="4106" spans="1:14" ht="15.75" x14ac:dyDescent="0.5">
      <c r="A4106" s="7"/>
      <c r="B4106" s="26"/>
      <c r="C4106" s="26"/>
      <c r="D4106" s="14">
        <v>9564.49</v>
      </c>
      <c r="E4106" s="13" t="s">
        <v>3458</v>
      </c>
      <c r="F4106" s="27">
        <v>45677</v>
      </c>
      <c r="G4106" s="27">
        <v>45552</v>
      </c>
      <c r="H4106" s="14">
        <v>1227732.92</v>
      </c>
      <c r="I4106" s="15">
        <v>39</v>
      </c>
      <c r="J4106" s="13" t="s">
        <v>334</v>
      </c>
      <c r="K4106" s="36">
        <f>D4106*VLOOKUP(L4106,Assumptions!$B$5:$C$11,2,FALSE)</f>
        <v>9564.49</v>
      </c>
      <c r="L4106" s="39" t="s">
        <v>4883</v>
      </c>
      <c r="M4106" s="46">
        <f>DATE(YEAR(F4106),MONTH(F4106),1)</f>
        <v>45658</v>
      </c>
      <c r="N4106" s="47" t="str">
        <f>IF(B4106="",N4105,B4106)</f>
        <v>Upton Partners AG</v>
      </c>
    </row>
    <row r="4107" spans="1:14" ht="15.75" x14ac:dyDescent="0.5">
      <c r="A4107" s="7"/>
      <c r="B4107" s="26"/>
      <c r="C4107" s="26"/>
      <c r="D4107" s="14">
        <v>12205.11</v>
      </c>
      <c r="E4107" s="13" t="s">
        <v>3459</v>
      </c>
      <c r="F4107" s="27">
        <v>45677</v>
      </c>
      <c r="G4107" s="27">
        <v>45552</v>
      </c>
      <c r="H4107" s="14">
        <v>1008228.82</v>
      </c>
      <c r="I4107" s="15">
        <v>39</v>
      </c>
      <c r="J4107" s="13" t="s">
        <v>333</v>
      </c>
      <c r="K4107" s="36">
        <f>D4107*VLOOKUP(L4107,Assumptions!$B$5:$C$11,2,FALSE)</f>
        <v>12205.11</v>
      </c>
      <c r="L4107" s="39" t="s">
        <v>4883</v>
      </c>
      <c r="M4107" s="46">
        <f>DATE(YEAR(F4107),MONTH(F4107),1)</f>
        <v>45658</v>
      </c>
      <c r="N4107" s="47" t="str">
        <f>IF(B4107="",N4106,B4107)</f>
        <v>Upton Partners AG</v>
      </c>
    </row>
    <row r="4108" spans="1:14" ht="15.75" x14ac:dyDescent="0.5">
      <c r="A4108" s="7"/>
      <c r="B4108" s="26"/>
      <c r="C4108" s="26"/>
      <c r="D4108" s="14">
        <v>7736.39</v>
      </c>
      <c r="E4108" s="13" t="s">
        <v>3460</v>
      </c>
      <c r="F4108" s="27">
        <v>45677</v>
      </c>
      <c r="G4108" s="27">
        <v>45552</v>
      </c>
      <c r="H4108" s="14">
        <v>1132449.8</v>
      </c>
      <c r="I4108" s="15">
        <v>39</v>
      </c>
      <c r="J4108" s="13" t="s">
        <v>328</v>
      </c>
      <c r="K4108" s="36">
        <f>D4108*VLOOKUP(L4108,Assumptions!$B$5:$C$11,2,FALSE)</f>
        <v>7736.39</v>
      </c>
      <c r="L4108" s="39" t="s">
        <v>4883</v>
      </c>
      <c r="M4108" s="46">
        <f>DATE(YEAR(F4108),MONTH(F4108),1)</f>
        <v>45658</v>
      </c>
      <c r="N4108" s="47" t="str">
        <f>IF(B4108="",N4107,B4108)</f>
        <v>Upton Partners AG</v>
      </c>
    </row>
    <row r="4109" spans="1:14" ht="15.75" x14ac:dyDescent="0.5">
      <c r="A4109" s="7"/>
      <c r="B4109" s="26"/>
      <c r="C4109" s="26"/>
      <c r="D4109" s="14">
        <v>12375.94</v>
      </c>
      <c r="E4109" s="13" t="s">
        <v>3461</v>
      </c>
      <c r="F4109" s="27">
        <v>45677</v>
      </c>
      <c r="G4109" s="27">
        <v>45552</v>
      </c>
      <c r="H4109" s="14">
        <v>831213.41</v>
      </c>
      <c r="I4109" s="15">
        <v>39</v>
      </c>
      <c r="J4109" s="13" t="s">
        <v>305</v>
      </c>
      <c r="K4109" s="36">
        <f>D4109*VLOOKUP(L4109,Assumptions!$B$5:$C$11,2,FALSE)</f>
        <v>12375.94</v>
      </c>
      <c r="L4109" s="39" t="s">
        <v>4883</v>
      </c>
      <c r="M4109" s="46">
        <f>DATE(YEAR(F4109),MONTH(F4109),1)</f>
        <v>45658</v>
      </c>
      <c r="N4109" s="47" t="str">
        <f>IF(B4109="",N4108,B4109)</f>
        <v>Upton Partners AG</v>
      </c>
    </row>
    <row r="4110" spans="1:14" ht="15.75" x14ac:dyDescent="0.5">
      <c r="A4110" s="7"/>
      <c r="B4110" s="26"/>
      <c r="C4110" s="26"/>
      <c r="D4110" s="14">
        <v>8383.5</v>
      </c>
      <c r="E4110" s="13" t="s">
        <v>3462</v>
      </c>
      <c r="F4110" s="27">
        <v>45677</v>
      </c>
      <c r="G4110" s="27">
        <v>45552</v>
      </c>
      <c r="H4110" s="14">
        <v>753802.74</v>
      </c>
      <c r="I4110" s="15">
        <v>3</v>
      </c>
      <c r="J4110" s="13" t="s">
        <v>300</v>
      </c>
      <c r="K4110" s="36">
        <f>D4110*VLOOKUP(L4110,Assumptions!$B$5:$C$11,2,FALSE)</f>
        <v>8383.5</v>
      </c>
      <c r="L4110" s="39" t="s">
        <v>4883</v>
      </c>
      <c r="M4110" s="46">
        <f>DATE(YEAR(F4110),MONTH(F4110),1)</f>
        <v>45658</v>
      </c>
      <c r="N4110" s="47" t="str">
        <f>IF(B4110="",N4109,B4110)</f>
        <v>Upton Partners AG</v>
      </c>
    </row>
    <row r="4111" spans="1:14" ht="15.75" x14ac:dyDescent="0.5">
      <c r="A4111" s="7"/>
      <c r="B4111" s="26"/>
      <c r="C4111" s="26"/>
      <c r="D4111" s="14">
        <v>12560.52</v>
      </c>
      <c r="E4111" s="13" t="s">
        <v>3463</v>
      </c>
      <c r="F4111" s="27">
        <v>45677</v>
      </c>
      <c r="G4111" s="27">
        <v>45552</v>
      </c>
      <c r="H4111" s="14">
        <v>817611.58</v>
      </c>
      <c r="I4111" s="15">
        <v>39</v>
      </c>
      <c r="J4111" s="13" t="s">
        <v>336</v>
      </c>
      <c r="K4111" s="36">
        <f>D4111*VLOOKUP(L4111,Assumptions!$B$5:$C$11,2,FALSE)</f>
        <v>12560.52</v>
      </c>
      <c r="L4111" s="39" t="s">
        <v>4883</v>
      </c>
      <c r="M4111" s="46">
        <f>DATE(YEAR(F4111),MONTH(F4111),1)</f>
        <v>45658</v>
      </c>
      <c r="N4111" s="47" t="str">
        <f>IF(B4111="",N4110,B4111)</f>
        <v>Upton Partners AG</v>
      </c>
    </row>
    <row r="4112" spans="1:14" ht="15.75" x14ac:dyDescent="0.5">
      <c r="A4112" s="7"/>
      <c r="B4112" s="26"/>
      <c r="C4112" s="26"/>
      <c r="D4112" s="14">
        <v>8222.7999999999993</v>
      </c>
      <c r="E4112" s="13" t="s">
        <v>3464</v>
      </c>
      <c r="F4112" s="27">
        <v>45824</v>
      </c>
      <c r="G4112" s="27">
        <v>45552</v>
      </c>
      <c r="H4112" s="14">
        <v>1119743.44</v>
      </c>
      <c r="I4112" s="15">
        <v>3</v>
      </c>
      <c r="J4112" s="13" t="s">
        <v>300</v>
      </c>
      <c r="K4112" s="36">
        <f>D4112*VLOOKUP(L4112,Assumptions!$B$5:$C$11,2,FALSE)</f>
        <v>8222.7999999999993</v>
      </c>
      <c r="L4112" s="39" t="s">
        <v>4883</v>
      </c>
      <c r="M4112" s="46">
        <f>DATE(YEAR(F4112),MONTH(F4112),1)</f>
        <v>45809</v>
      </c>
      <c r="N4112" s="47" t="str">
        <f>IF(B4112="",N4111,B4112)</f>
        <v>Upton Partners AG</v>
      </c>
    </row>
    <row r="4113" spans="1:14" ht="15.75" x14ac:dyDescent="0.5">
      <c r="A4113" s="7"/>
      <c r="B4113" s="26"/>
      <c r="C4113" s="26"/>
      <c r="D4113" s="14">
        <v>10777.03</v>
      </c>
      <c r="E4113" s="13" t="s">
        <v>3465</v>
      </c>
      <c r="F4113" s="27">
        <v>45824</v>
      </c>
      <c r="G4113" s="27">
        <v>45552</v>
      </c>
      <c r="H4113" s="14">
        <v>787570.19</v>
      </c>
      <c r="I4113" s="15">
        <v>16</v>
      </c>
      <c r="J4113" s="13" t="s">
        <v>333</v>
      </c>
      <c r="K4113" s="36">
        <f>D4113*VLOOKUP(L4113,Assumptions!$B$5:$C$11,2,FALSE)</f>
        <v>10777.03</v>
      </c>
      <c r="L4113" s="39" t="s">
        <v>4883</v>
      </c>
      <c r="M4113" s="46">
        <f>DATE(YEAR(F4113),MONTH(F4113),1)</f>
        <v>45809</v>
      </c>
      <c r="N4113" s="47" t="str">
        <f>IF(B4113="",N4112,B4113)</f>
        <v>Upton Partners AG</v>
      </c>
    </row>
    <row r="4114" spans="1:14" ht="15.75" x14ac:dyDescent="0.5">
      <c r="A4114" s="7"/>
      <c r="B4114" s="26"/>
      <c r="C4114" s="26"/>
      <c r="D4114" s="14">
        <v>8653.32</v>
      </c>
      <c r="E4114" s="13" t="s">
        <v>3466</v>
      </c>
      <c r="F4114" s="27">
        <v>45824</v>
      </c>
      <c r="G4114" s="27">
        <v>45552</v>
      </c>
      <c r="H4114" s="14">
        <v>1271676.1100000001</v>
      </c>
      <c r="I4114" s="15">
        <v>16</v>
      </c>
      <c r="J4114" s="13" t="s">
        <v>334</v>
      </c>
      <c r="K4114" s="36">
        <f>D4114*VLOOKUP(L4114,Assumptions!$B$5:$C$11,2,FALSE)</f>
        <v>8653.32</v>
      </c>
      <c r="L4114" s="39" t="s">
        <v>4883</v>
      </c>
      <c r="M4114" s="46">
        <f>DATE(YEAR(F4114),MONTH(F4114),1)</f>
        <v>45809</v>
      </c>
      <c r="N4114" s="47" t="str">
        <f>IF(B4114="",N4113,B4114)</f>
        <v>Upton Partners AG</v>
      </c>
    </row>
    <row r="4115" spans="1:14" ht="15.75" x14ac:dyDescent="0.5">
      <c r="A4115" s="7"/>
      <c r="B4115" s="26"/>
      <c r="C4115" s="26"/>
      <c r="D4115" s="14">
        <v>10672.45</v>
      </c>
      <c r="E4115" s="13" t="s">
        <v>3467</v>
      </c>
      <c r="F4115" s="27">
        <v>45824</v>
      </c>
      <c r="G4115" s="27">
        <v>45552</v>
      </c>
      <c r="H4115" s="14">
        <v>1161528.6499999999</v>
      </c>
      <c r="I4115" s="15">
        <v>16</v>
      </c>
      <c r="J4115" s="13" t="s">
        <v>335</v>
      </c>
      <c r="K4115" s="36">
        <f>D4115*VLOOKUP(L4115,Assumptions!$B$5:$C$11,2,FALSE)</f>
        <v>10672.45</v>
      </c>
      <c r="L4115" s="39" t="s">
        <v>4883</v>
      </c>
      <c r="M4115" s="46">
        <f>DATE(YEAR(F4115),MONTH(F4115),1)</f>
        <v>45809</v>
      </c>
      <c r="N4115" s="47" t="str">
        <f>IF(B4115="",N4114,B4115)</f>
        <v>Upton Partners AG</v>
      </c>
    </row>
    <row r="4116" spans="1:14" ht="15.75" x14ac:dyDescent="0.5">
      <c r="A4116" s="7"/>
      <c r="B4116" s="26"/>
      <c r="C4116" s="26"/>
      <c r="D4116" s="14">
        <v>9540.7000000000007</v>
      </c>
      <c r="E4116" s="13" t="s">
        <v>3468</v>
      </c>
      <c r="F4116" s="27">
        <v>45824</v>
      </c>
      <c r="G4116" s="27">
        <v>45552</v>
      </c>
      <c r="H4116" s="14">
        <v>1235814.06</v>
      </c>
      <c r="I4116" s="15">
        <v>16</v>
      </c>
      <c r="J4116" s="13" t="s">
        <v>322</v>
      </c>
      <c r="K4116" s="36">
        <f>D4116*VLOOKUP(L4116,Assumptions!$B$5:$C$11,2,FALSE)</f>
        <v>9540.7000000000007</v>
      </c>
      <c r="L4116" s="39" t="s">
        <v>4883</v>
      </c>
      <c r="M4116" s="46">
        <f>DATE(YEAR(F4116),MONTH(F4116),1)</f>
        <v>45809</v>
      </c>
      <c r="N4116" s="47" t="str">
        <f>IF(B4116="",N4115,B4116)</f>
        <v>Upton Partners AG</v>
      </c>
    </row>
    <row r="4117" spans="1:14" ht="15.75" x14ac:dyDescent="0.5">
      <c r="A4117" s="7"/>
      <c r="B4117" s="26"/>
      <c r="C4117" s="26"/>
      <c r="D4117" s="14">
        <v>8817.34</v>
      </c>
      <c r="E4117" s="13" t="s">
        <v>3469</v>
      </c>
      <c r="F4117" s="27">
        <v>45824</v>
      </c>
      <c r="G4117" s="27">
        <v>45552</v>
      </c>
      <c r="H4117" s="14">
        <v>1081578.03</v>
      </c>
      <c r="I4117" s="15">
        <v>16</v>
      </c>
      <c r="J4117" s="13" t="s">
        <v>336</v>
      </c>
      <c r="K4117" s="36">
        <f>D4117*VLOOKUP(L4117,Assumptions!$B$5:$C$11,2,FALSE)</f>
        <v>8817.34</v>
      </c>
      <c r="L4117" s="39" t="s">
        <v>4883</v>
      </c>
      <c r="M4117" s="46">
        <f>DATE(YEAR(F4117),MONTH(F4117),1)</f>
        <v>45809</v>
      </c>
      <c r="N4117" s="47" t="str">
        <f>IF(B4117="",N4116,B4117)</f>
        <v>Upton Partners AG</v>
      </c>
    </row>
    <row r="4118" spans="1:14" ht="15.75" x14ac:dyDescent="0.5">
      <c r="A4118" s="7"/>
      <c r="B4118" s="26"/>
      <c r="C4118" s="26"/>
      <c r="D4118" s="14">
        <v>11766.03</v>
      </c>
      <c r="E4118" s="13" t="s">
        <v>3470</v>
      </c>
      <c r="F4118" s="27">
        <v>45824</v>
      </c>
      <c r="G4118" s="27">
        <v>45552</v>
      </c>
      <c r="H4118" s="14">
        <v>1243976.1299999999</v>
      </c>
      <c r="I4118" s="15">
        <v>16</v>
      </c>
      <c r="J4118" s="13" t="s">
        <v>305</v>
      </c>
      <c r="K4118" s="36">
        <f>D4118*VLOOKUP(L4118,Assumptions!$B$5:$C$11,2,FALSE)</f>
        <v>11766.03</v>
      </c>
      <c r="L4118" s="39" t="s">
        <v>4883</v>
      </c>
      <c r="M4118" s="46">
        <f>DATE(YEAR(F4118),MONTH(F4118),1)</f>
        <v>45809</v>
      </c>
      <c r="N4118" s="47" t="str">
        <f>IF(B4118="",N4117,B4118)</f>
        <v>Upton Partners AG</v>
      </c>
    </row>
    <row r="4119" spans="1:14" ht="15.75" x14ac:dyDescent="0.5">
      <c r="A4119" s="7"/>
      <c r="B4119" s="26"/>
      <c r="C4119" s="26"/>
      <c r="D4119" s="14">
        <v>15315.06</v>
      </c>
      <c r="E4119" s="13" t="s">
        <v>3469</v>
      </c>
      <c r="F4119" s="27">
        <v>45819</v>
      </c>
      <c r="G4119" s="27">
        <v>45552</v>
      </c>
      <c r="H4119" s="14">
        <v>1240671.69</v>
      </c>
      <c r="I4119" s="15">
        <v>59</v>
      </c>
      <c r="J4119" s="13" t="s">
        <v>336</v>
      </c>
      <c r="K4119" s="36">
        <f>D4119*VLOOKUP(L4119,Assumptions!$B$5:$C$11,2,FALSE)</f>
        <v>15315.06</v>
      </c>
      <c r="L4119" s="39" t="s">
        <v>4883</v>
      </c>
      <c r="M4119" s="46">
        <f>DATE(YEAR(F4119),MONTH(F4119),1)</f>
        <v>45809</v>
      </c>
      <c r="N4119" s="47" t="str">
        <f>IF(B4119="",N4118,B4119)</f>
        <v>Upton Partners AG</v>
      </c>
    </row>
    <row r="4120" spans="1:14" ht="15.75" x14ac:dyDescent="0.5">
      <c r="A4120" s="7"/>
      <c r="B4120" s="26"/>
      <c r="C4120" s="26"/>
      <c r="D4120" s="14">
        <v>16965.18</v>
      </c>
      <c r="E4120" s="13" t="s">
        <v>3465</v>
      </c>
      <c r="F4120" s="27">
        <v>45819</v>
      </c>
      <c r="G4120" s="27">
        <v>45552</v>
      </c>
      <c r="H4120" s="14">
        <v>982911.58</v>
      </c>
      <c r="I4120" s="15">
        <v>59</v>
      </c>
      <c r="J4120" s="13" t="s">
        <v>333</v>
      </c>
      <c r="K4120" s="36">
        <f>D4120*VLOOKUP(L4120,Assumptions!$B$5:$C$11,2,FALSE)</f>
        <v>16965.18</v>
      </c>
      <c r="L4120" s="39" t="s">
        <v>4883</v>
      </c>
      <c r="M4120" s="46">
        <f>DATE(YEAR(F4120),MONTH(F4120),1)</f>
        <v>45809</v>
      </c>
      <c r="N4120" s="47" t="str">
        <f>IF(B4120="",N4119,B4120)</f>
        <v>Upton Partners AG</v>
      </c>
    </row>
    <row r="4121" spans="1:14" ht="15.75" x14ac:dyDescent="0.5">
      <c r="A4121" s="7"/>
      <c r="B4121" s="26"/>
      <c r="C4121" s="26"/>
      <c r="D4121" s="14">
        <v>12136.5</v>
      </c>
      <c r="E4121" s="13" t="s">
        <v>3471</v>
      </c>
      <c r="F4121" s="27">
        <v>45819</v>
      </c>
      <c r="G4121" s="27">
        <v>45552</v>
      </c>
      <c r="H4121" s="14">
        <v>1000846.86</v>
      </c>
      <c r="I4121" s="15">
        <v>59</v>
      </c>
      <c r="J4121" s="13" t="s">
        <v>328</v>
      </c>
      <c r="K4121" s="36">
        <f>D4121*VLOOKUP(L4121,Assumptions!$B$5:$C$11,2,FALSE)</f>
        <v>12136.5</v>
      </c>
      <c r="L4121" s="39" t="s">
        <v>4883</v>
      </c>
      <c r="M4121" s="46">
        <f>DATE(YEAR(F4121),MONTH(F4121),1)</f>
        <v>45809</v>
      </c>
      <c r="N4121" s="47" t="str">
        <f>IF(B4121="",N4120,B4121)</f>
        <v>Upton Partners AG</v>
      </c>
    </row>
    <row r="4122" spans="1:14" ht="15.75" x14ac:dyDescent="0.5">
      <c r="A4122" s="7"/>
      <c r="B4122" s="26"/>
      <c r="C4122" s="26"/>
      <c r="D4122" s="14">
        <v>19823.150000000001</v>
      </c>
      <c r="E4122" s="13" t="s">
        <v>3470</v>
      </c>
      <c r="F4122" s="27">
        <v>45819</v>
      </c>
      <c r="G4122" s="27">
        <v>45552</v>
      </c>
      <c r="H4122" s="14">
        <v>1229628.8799999999</v>
      </c>
      <c r="I4122" s="15">
        <v>59</v>
      </c>
      <c r="J4122" s="13" t="s">
        <v>305</v>
      </c>
      <c r="K4122" s="36">
        <f>D4122*VLOOKUP(L4122,Assumptions!$B$5:$C$11,2,FALSE)</f>
        <v>19823.150000000001</v>
      </c>
      <c r="L4122" s="39" t="s">
        <v>4883</v>
      </c>
      <c r="M4122" s="46">
        <f>DATE(YEAR(F4122),MONTH(F4122),1)</f>
        <v>45809</v>
      </c>
      <c r="N4122" s="47" t="str">
        <f>IF(B4122="",N4121,B4122)</f>
        <v>Upton Partners AG</v>
      </c>
    </row>
    <row r="4123" spans="1:14" ht="15.75" x14ac:dyDescent="0.5">
      <c r="A4123" s="7"/>
      <c r="B4123" s="26"/>
      <c r="C4123" s="26"/>
      <c r="D4123" s="14">
        <v>15013.93</v>
      </c>
      <c r="E4123" s="13" t="s">
        <v>3464</v>
      </c>
      <c r="F4123" s="27">
        <v>45819</v>
      </c>
      <c r="G4123" s="27">
        <v>45552</v>
      </c>
      <c r="H4123" s="14">
        <v>986261.81</v>
      </c>
      <c r="I4123" s="15">
        <v>4</v>
      </c>
      <c r="J4123" s="13" t="s">
        <v>300</v>
      </c>
      <c r="K4123" s="36">
        <f>D4123*VLOOKUP(L4123,Assumptions!$B$5:$C$11,2,FALSE)</f>
        <v>15013.93</v>
      </c>
      <c r="L4123" s="39" t="s">
        <v>4883</v>
      </c>
      <c r="M4123" s="46">
        <f>DATE(YEAR(F4123),MONTH(F4123),1)</f>
        <v>45809</v>
      </c>
      <c r="N4123" s="47" t="str">
        <f>IF(B4123="",N4122,B4123)</f>
        <v>Upton Partners AG</v>
      </c>
    </row>
    <row r="4124" spans="1:14" ht="15.75" x14ac:dyDescent="0.5">
      <c r="A4124" s="7"/>
      <c r="B4124" s="26"/>
      <c r="C4124" s="26"/>
      <c r="D4124" s="14">
        <v>19642.87</v>
      </c>
      <c r="E4124" s="13" t="s">
        <v>3472</v>
      </c>
      <c r="F4124" s="27">
        <v>45819</v>
      </c>
      <c r="G4124" s="27">
        <v>45552</v>
      </c>
      <c r="H4124" s="14">
        <v>1066057.21</v>
      </c>
      <c r="I4124" s="15">
        <v>3</v>
      </c>
      <c r="J4124" s="13" t="s">
        <v>330</v>
      </c>
      <c r="K4124" s="36">
        <f>D4124*VLOOKUP(L4124,Assumptions!$B$5:$C$11,2,FALSE)</f>
        <v>19642.87</v>
      </c>
      <c r="L4124" s="39" t="s">
        <v>4883</v>
      </c>
      <c r="M4124" s="46">
        <f>DATE(YEAR(F4124),MONTH(F4124),1)</f>
        <v>45809</v>
      </c>
      <c r="N4124" s="47" t="str">
        <f>IF(B4124="",N4123,B4124)</f>
        <v>Upton Partners AG</v>
      </c>
    </row>
    <row r="4125" spans="1:14" ht="15.75" x14ac:dyDescent="0.5">
      <c r="A4125" s="7"/>
      <c r="B4125" s="26"/>
      <c r="C4125" s="26"/>
      <c r="D4125" s="14">
        <v>99533.23</v>
      </c>
      <c r="E4125" s="13" t="s">
        <v>3473</v>
      </c>
      <c r="F4125" s="27">
        <v>45841</v>
      </c>
      <c r="G4125" s="27">
        <v>45552</v>
      </c>
      <c r="H4125" s="14">
        <v>1283096.32</v>
      </c>
      <c r="I4125" s="15">
        <v>110</v>
      </c>
      <c r="J4125" s="13" t="s">
        <v>319</v>
      </c>
      <c r="K4125" s="36">
        <f>D4125*VLOOKUP(L4125,Assumptions!$B$5:$C$11,2,FALSE)</f>
        <v>99533.23</v>
      </c>
      <c r="L4125" s="39" t="s">
        <v>4883</v>
      </c>
      <c r="M4125" s="46">
        <f>DATE(YEAR(F4125),MONTH(F4125),1)</f>
        <v>45839</v>
      </c>
      <c r="N4125" s="47" t="str">
        <f>IF(B4125="",N4124,B4125)</f>
        <v>Upton Partners AG</v>
      </c>
    </row>
    <row r="4126" spans="1:14" ht="15.75" x14ac:dyDescent="0.5">
      <c r="A4126" s="7"/>
      <c r="B4126" s="26"/>
      <c r="C4126" s="26"/>
      <c r="D4126" s="14">
        <v>90352.16</v>
      </c>
      <c r="E4126" s="13" t="s">
        <v>3474</v>
      </c>
      <c r="F4126" s="27">
        <v>45841</v>
      </c>
      <c r="G4126" s="27">
        <v>45552</v>
      </c>
      <c r="H4126" s="14">
        <v>831725.94</v>
      </c>
      <c r="I4126" s="15">
        <v>110</v>
      </c>
      <c r="J4126" s="13" t="s">
        <v>322</v>
      </c>
      <c r="K4126" s="36">
        <f>D4126*VLOOKUP(L4126,Assumptions!$B$5:$C$11,2,FALSE)</f>
        <v>90352.16</v>
      </c>
      <c r="L4126" s="39" t="s">
        <v>4883</v>
      </c>
      <c r="M4126" s="46">
        <f>DATE(YEAR(F4126),MONTH(F4126),1)</f>
        <v>45839</v>
      </c>
      <c r="N4126" s="47" t="str">
        <f>IF(B4126="",N4125,B4126)</f>
        <v>Upton Partners AG</v>
      </c>
    </row>
    <row r="4127" spans="1:14" ht="15.75" x14ac:dyDescent="0.5">
      <c r="A4127" s="7"/>
      <c r="B4127" s="26"/>
      <c r="C4127" s="26"/>
      <c r="D4127" s="14">
        <v>114361.16</v>
      </c>
      <c r="E4127" s="13" t="s">
        <v>3475</v>
      </c>
      <c r="F4127" s="27">
        <v>45841</v>
      </c>
      <c r="G4127" s="27">
        <v>45552</v>
      </c>
      <c r="H4127" s="14">
        <v>1078829.1000000001</v>
      </c>
      <c r="I4127" s="15">
        <v>110</v>
      </c>
      <c r="J4127" s="13" t="s">
        <v>335</v>
      </c>
      <c r="K4127" s="36">
        <f>D4127*VLOOKUP(L4127,Assumptions!$B$5:$C$11,2,FALSE)</f>
        <v>114361.16</v>
      </c>
      <c r="L4127" s="39" t="s">
        <v>4883</v>
      </c>
      <c r="M4127" s="46">
        <f>DATE(YEAR(F4127),MONTH(F4127),1)</f>
        <v>45839</v>
      </c>
      <c r="N4127" s="47" t="str">
        <f>IF(B4127="",N4126,B4127)</f>
        <v>Upton Partners AG</v>
      </c>
    </row>
    <row r="4128" spans="1:14" ht="15.75" x14ac:dyDescent="0.5">
      <c r="A4128" s="7"/>
      <c r="B4128" s="26"/>
      <c r="C4128" s="26"/>
      <c r="D4128" s="14">
        <v>97543.57</v>
      </c>
      <c r="E4128" s="13" t="s">
        <v>3476</v>
      </c>
      <c r="F4128" s="27">
        <v>45841</v>
      </c>
      <c r="G4128" s="27">
        <v>45552</v>
      </c>
      <c r="H4128" s="14">
        <v>1198801.07</v>
      </c>
      <c r="I4128" s="15">
        <v>110</v>
      </c>
      <c r="J4128" s="13" t="s">
        <v>336</v>
      </c>
      <c r="K4128" s="36">
        <f>D4128*VLOOKUP(L4128,Assumptions!$B$5:$C$11,2,FALSE)</f>
        <v>97543.57</v>
      </c>
      <c r="L4128" s="39" t="s">
        <v>4883</v>
      </c>
      <c r="M4128" s="46">
        <f>DATE(YEAR(F4128),MONTH(F4128),1)</f>
        <v>45839</v>
      </c>
      <c r="N4128" s="47" t="str">
        <f>IF(B4128="",N4127,B4128)</f>
        <v>Upton Partners AG</v>
      </c>
    </row>
    <row r="4129" spans="1:14" ht="15.75" x14ac:dyDescent="0.5">
      <c r="A4129" s="7"/>
      <c r="B4129" s="26"/>
      <c r="C4129" s="26"/>
      <c r="D4129" s="14">
        <v>98748.51</v>
      </c>
      <c r="E4129" s="13" t="s">
        <v>3477</v>
      </c>
      <c r="F4129" s="27">
        <v>45841</v>
      </c>
      <c r="G4129" s="27">
        <v>45552</v>
      </c>
      <c r="H4129" s="14">
        <v>1192583.44</v>
      </c>
      <c r="I4129" s="15">
        <v>110</v>
      </c>
      <c r="J4129" s="13" t="s">
        <v>305</v>
      </c>
      <c r="K4129" s="36">
        <f>D4129*VLOOKUP(L4129,Assumptions!$B$5:$C$11,2,FALSE)</f>
        <v>98748.51</v>
      </c>
      <c r="L4129" s="39" t="s">
        <v>4883</v>
      </c>
      <c r="M4129" s="46">
        <f>DATE(YEAR(F4129),MONTH(F4129),1)</f>
        <v>45839</v>
      </c>
      <c r="N4129" s="47" t="str">
        <f>IF(B4129="",N4128,B4129)</f>
        <v>Upton Partners AG</v>
      </c>
    </row>
    <row r="4130" spans="1:14" ht="15.75" x14ac:dyDescent="0.5">
      <c r="A4130" s="7"/>
      <c r="B4130" s="26"/>
      <c r="C4130" s="26"/>
      <c r="D4130" s="14">
        <v>102053.35</v>
      </c>
      <c r="E4130" s="13" t="s">
        <v>3478</v>
      </c>
      <c r="F4130" s="27">
        <v>45841</v>
      </c>
      <c r="G4130" s="27">
        <v>45552</v>
      </c>
      <c r="H4130" s="14">
        <v>772875.65</v>
      </c>
      <c r="I4130" s="15">
        <v>110</v>
      </c>
      <c r="J4130" s="13" t="s">
        <v>331</v>
      </c>
      <c r="K4130" s="36">
        <f>D4130*VLOOKUP(L4130,Assumptions!$B$5:$C$11,2,FALSE)</f>
        <v>102053.35</v>
      </c>
      <c r="L4130" s="39" t="s">
        <v>4883</v>
      </c>
      <c r="M4130" s="46">
        <f>DATE(YEAR(F4130),MONTH(F4130),1)</f>
        <v>45839</v>
      </c>
      <c r="N4130" s="47" t="str">
        <f>IF(B4130="",N4129,B4130)</f>
        <v>Upton Partners AG</v>
      </c>
    </row>
    <row r="4131" spans="1:14" ht="15.75" x14ac:dyDescent="0.5">
      <c r="A4131" s="7"/>
      <c r="B4131" s="26"/>
      <c r="C4131" s="26"/>
      <c r="D4131" s="14">
        <v>136566.54</v>
      </c>
      <c r="E4131" s="13" t="s">
        <v>3479</v>
      </c>
      <c r="F4131" s="27">
        <v>45841</v>
      </c>
      <c r="G4131" s="27">
        <v>45552</v>
      </c>
      <c r="H4131" s="14">
        <v>840942.75</v>
      </c>
      <c r="I4131" s="15">
        <v>110</v>
      </c>
      <c r="J4131" s="13" t="s">
        <v>320</v>
      </c>
      <c r="K4131" s="36">
        <f>D4131*VLOOKUP(L4131,Assumptions!$B$5:$C$11,2,FALSE)</f>
        <v>136566.54</v>
      </c>
      <c r="L4131" s="39" t="s">
        <v>4883</v>
      </c>
      <c r="M4131" s="46">
        <f>DATE(YEAR(F4131),MONTH(F4131),1)</f>
        <v>45839</v>
      </c>
      <c r="N4131" s="47" t="str">
        <f>IF(B4131="",N4130,B4131)</f>
        <v>Upton Partners AG</v>
      </c>
    </row>
    <row r="4132" spans="1:14" ht="15.75" x14ac:dyDescent="0.5">
      <c r="A4132" s="7"/>
      <c r="B4132" s="26"/>
      <c r="C4132" s="26"/>
      <c r="D4132" s="14">
        <v>112111.24</v>
      </c>
      <c r="E4132" s="13" t="s">
        <v>3480</v>
      </c>
      <c r="F4132" s="27">
        <v>45841</v>
      </c>
      <c r="G4132" s="27">
        <v>45552</v>
      </c>
      <c r="H4132" s="14">
        <v>824749.25</v>
      </c>
      <c r="I4132" s="15">
        <v>20</v>
      </c>
      <c r="J4132" s="13" t="s">
        <v>300</v>
      </c>
      <c r="K4132" s="36">
        <f>D4132*VLOOKUP(L4132,Assumptions!$B$5:$C$11,2,FALSE)</f>
        <v>112111.24</v>
      </c>
      <c r="L4132" s="39" t="s">
        <v>4883</v>
      </c>
      <c r="M4132" s="46">
        <f>DATE(YEAR(F4132),MONTH(F4132),1)</f>
        <v>45839</v>
      </c>
      <c r="N4132" s="47" t="str">
        <f>IF(B4132="",N4131,B4132)</f>
        <v>Upton Partners AG</v>
      </c>
    </row>
    <row r="4133" spans="1:14" ht="15.75" x14ac:dyDescent="0.5">
      <c r="A4133" s="7"/>
      <c r="B4133" s="26"/>
      <c r="C4133" s="26"/>
      <c r="D4133" s="14">
        <v>85050.07</v>
      </c>
      <c r="E4133" s="13" t="s">
        <v>3481</v>
      </c>
      <c r="F4133" s="27">
        <v>45841</v>
      </c>
      <c r="G4133" s="27">
        <v>45552</v>
      </c>
      <c r="H4133" s="14">
        <v>1088369.6499999999</v>
      </c>
      <c r="I4133" s="15">
        <v>37</v>
      </c>
      <c r="J4133" s="13" t="s">
        <v>330</v>
      </c>
      <c r="K4133" s="36">
        <f>D4133*VLOOKUP(L4133,Assumptions!$B$5:$C$11,2,FALSE)</f>
        <v>85050.07</v>
      </c>
      <c r="L4133" s="39" t="s">
        <v>4883</v>
      </c>
      <c r="M4133" s="46">
        <f>DATE(YEAR(F4133),MONTH(F4133),1)</f>
        <v>45839</v>
      </c>
      <c r="N4133" s="47" t="str">
        <f>IF(B4133="",N4132,B4133)</f>
        <v>Upton Partners AG</v>
      </c>
    </row>
    <row r="4134" spans="1:14" ht="15.75" x14ac:dyDescent="0.5">
      <c r="A4134" s="7"/>
      <c r="B4134" s="26"/>
      <c r="C4134" s="26"/>
      <c r="D4134" s="14">
        <v>111308.05</v>
      </c>
      <c r="E4134" s="13" t="s">
        <v>3482</v>
      </c>
      <c r="F4134" s="27">
        <v>45841</v>
      </c>
      <c r="G4134" s="27">
        <v>45552</v>
      </c>
      <c r="H4134" s="14">
        <v>933893.74</v>
      </c>
      <c r="I4134" s="15">
        <v>1</v>
      </c>
      <c r="J4134" s="13" t="s">
        <v>324</v>
      </c>
      <c r="K4134" s="36">
        <f>D4134*VLOOKUP(L4134,Assumptions!$B$5:$C$11,2,FALSE)</f>
        <v>111308.05</v>
      </c>
      <c r="L4134" s="39" t="s">
        <v>4883</v>
      </c>
      <c r="M4134" s="46">
        <f>DATE(YEAR(F4134),MONTH(F4134),1)</f>
        <v>45839</v>
      </c>
      <c r="N4134" s="47" t="str">
        <f>IF(B4134="",N4133,B4134)</f>
        <v>Upton Partners AG</v>
      </c>
    </row>
    <row r="4135" spans="1:14" ht="15.75" x14ac:dyDescent="0.5">
      <c r="A4135" s="7"/>
      <c r="B4135" s="26"/>
      <c r="C4135" s="26"/>
      <c r="D4135" s="14">
        <v>87540.73</v>
      </c>
      <c r="E4135" s="13" t="s">
        <v>3483</v>
      </c>
      <c r="F4135" s="27">
        <v>45841</v>
      </c>
      <c r="G4135" s="27">
        <v>45552</v>
      </c>
      <c r="H4135" s="14">
        <v>851089.24</v>
      </c>
      <c r="I4135" s="15">
        <v>110</v>
      </c>
      <c r="J4135" s="13" t="s">
        <v>334</v>
      </c>
      <c r="K4135" s="36">
        <f>D4135*VLOOKUP(L4135,Assumptions!$B$5:$C$11,2,FALSE)</f>
        <v>87540.73</v>
      </c>
      <c r="L4135" s="39" t="s">
        <v>4883</v>
      </c>
      <c r="M4135" s="46">
        <f>DATE(YEAR(F4135),MONTH(F4135),1)</f>
        <v>45839</v>
      </c>
      <c r="N4135" s="47" t="str">
        <f>IF(B4135="",N4134,B4135)</f>
        <v>Upton Partners AG</v>
      </c>
    </row>
    <row r="4136" spans="1:14" ht="15.75" x14ac:dyDescent="0.5">
      <c r="A4136" s="7"/>
      <c r="B4136" s="26"/>
      <c r="C4136" s="26"/>
      <c r="D4136" s="14">
        <v>87864.53</v>
      </c>
      <c r="E4136" s="13" t="s">
        <v>3484</v>
      </c>
      <c r="F4136" s="27">
        <v>45841</v>
      </c>
      <c r="G4136" s="27">
        <v>45552</v>
      </c>
      <c r="H4136" s="14">
        <v>1107712.1200000001</v>
      </c>
      <c r="I4136" s="15">
        <v>110</v>
      </c>
      <c r="J4136" s="13" t="s">
        <v>328</v>
      </c>
      <c r="K4136" s="36">
        <f>D4136*VLOOKUP(L4136,Assumptions!$B$5:$C$11,2,FALSE)</f>
        <v>87864.53</v>
      </c>
      <c r="L4136" s="39" t="s">
        <v>4883</v>
      </c>
      <c r="M4136" s="46">
        <f>DATE(YEAR(F4136),MONTH(F4136),1)</f>
        <v>45839</v>
      </c>
      <c r="N4136" s="47" t="str">
        <f>IF(B4136="",N4135,B4136)</f>
        <v>Upton Partners AG</v>
      </c>
    </row>
    <row r="4137" spans="1:14" ht="15.75" x14ac:dyDescent="0.5">
      <c r="A4137" s="7"/>
      <c r="B4137" s="26"/>
      <c r="C4137" s="26"/>
      <c r="D4137" s="14">
        <v>87399.88</v>
      </c>
      <c r="E4137" s="13" t="s">
        <v>3485</v>
      </c>
      <c r="F4137" s="27">
        <v>45841</v>
      </c>
      <c r="G4137" s="27">
        <v>45552</v>
      </c>
      <c r="H4137" s="14">
        <v>864846.3</v>
      </c>
      <c r="I4137" s="15">
        <v>110</v>
      </c>
      <c r="J4137" s="13" t="s">
        <v>333</v>
      </c>
      <c r="K4137" s="36">
        <f>D4137*VLOOKUP(L4137,Assumptions!$B$5:$C$11,2,FALSE)</f>
        <v>87399.88</v>
      </c>
      <c r="L4137" s="39" t="s">
        <v>4883</v>
      </c>
      <c r="M4137" s="46">
        <f>DATE(YEAR(F4137),MONTH(F4137),1)</f>
        <v>45839</v>
      </c>
      <c r="N4137" s="47" t="str">
        <f>IF(B4137="",N4136,B4137)</f>
        <v>Upton Partners AG</v>
      </c>
    </row>
    <row r="4138" spans="1:14" ht="15.75" x14ac:dyDescent="0.5">
      <c r="A4138" s="7"/>
      <c r="B4138" s="26"/>
      <c r="C4138" s="26"/>
      <c r="D4138" s="14">
        <v>28558.01</v>
      </c>
      <c r="E4138" s="13" t="s">
        <v>3480</v>
      </c>
      <c r="F4138" s="27">
        <v>45851</v>
      </c>
      <c r="G4138" s="27">
        <v>45552</v>
      </c>
      <c r="H4138" s="14">
        <v>1027031.42</v>
      </c>
      <c r="I4138" s="15">
        <v>8</v>
      </c>
      <c r="J4138" s="13" t="s">
        <v>300</v>
      </c>
      <c r="K4138" s="36">
        <f>D4138*VLOOKUP(L4138,Assumptions!$B$5:$C$11,2,FALSE)</f>
        <v>28558.01</v>
      </c>
      <c r="L4138" s="39" t="s">
        <v>4883</v>
      </c>
      <c r="M4138" s="46">
        <f>DATE(YEAR(F4138),MONTH(F4138),1)</f>
        <v>45839</v>
      </c>
      <c r="N4138" s="47" t="str">
        <f>IF(B4138="",N4137,B4138)</f>
        <v>Upton Partners AG</v>
      </c>
    </row>
    <row r="4139" spans="1:14" ht="15.75" x14ac:dyDescent="0.5">
      <c r="A4139" s="7"/>
      <c r="B4139" s="26"/>
      <c r="C4139" s="26"/>
      <c r="D4139" s="14">
        <v>26335.83</v>
      </c>
      <c r="E4139" s="13" t="s">
        <v>3485</v>
      </c>
      <c r="F4139" s="27">
        <v>45851</v>
      </c>
      <c r="G4139" s="27">
        <v>45552</v>
      </c>
      <c r="H4139" s="14">
        <v>811767.94</v>
      </c>
      <c r="I4139" s="15">
        <v>16</v>
      </c>
      <c r="J4139" s="13" t="s">
        <v>333</v>
      </c>
      <c r="K4139" s="36">
        <f>D4139*VLOOKUP(L4139,Assumptions!$B$5:$C$11,2,FALSE)</f>
        <v>26335.83</v>
      </c>
      <c r="L4139" s="39" t="s">
        <v>4883</v>
      </c>
      <c r="M4139" s="46">
        <f>DATE(YEAR(F4139),MONTH(F4139),1)</f>
        <v>45839</v>
      </c>
      <c r="N4139" s="47" t="str">
        <f>IF(B4139="",N4138,B4139)</f>
        <v>Upton Partners AG</v>
      </c>
    </row>
    <row r="4140" spans="1:14" ht="15.75" x14ac:dyDescent="0.5">
      <c r="A4140" s="7"/>
      <c r="B4140" s="26"/>
      <c r="C4140" s="26"/>
      <c r="D4140" s="14">
        <v>23952.720000000001</v>
      </c>
      <c r="E4140" s="13" t="s">
        <v>3475</v>
      </c>
      <c r="F4140" s="27">
        <v>45851</v>
      </c>
      <c r="G4140" s="27">
        <v>45552</v>
      </c>
      <c r="H4140" s="14">
        <v>1185731.51</v>
      </c>
      <c r="I4140" s="15">
        <v>16</v>
      </c>
      <c r="J4140" s="13" t="s">
        <v>335</v>
      </c>
      <c r="K4140" s="36">
        <f>D4140*VLOOKUP(L4140,Assumptions!$B$5:$C$11,2,FALSE)</f>
        <v>23952.720000000001</v>
      </c>
      <c r="L4140" s="39" t="s">
        <v>4883</v>
      </c>
      <c r="M4140" s="46">
        <f>DATE(YEAR(F4140),MONTH(F4140),1)</f>
        <v>45839</v>
      </c>
      <c r="N4140" s="47" t="str">
        <f>IF(B4140="",N4139,B4140)</f>
        <v>Upton Partners AG</v>
      </c>
    </row>
    <row r="4141" spans="1:14" ht="15.75" x14ac:dyDescent="0.5">
      <c r="A4141" s="7"/>
      <c r="B4141" s="26"/>
      <c r="C4141" s="26"/>
      <c r="D4141" s="14">
        <v>28794.75</v>
      </c>
      <c r="E4141" s="13" t="s">
        <v>3474</v>
      </c>
      <c r="F4141" s="27">
        <v>45851</v>
      </c>
      <c r="G4141" s="27">
        <v>45552</v>
      </c>
      <c r="H4141" s="14">
        <v>1115651.22</v>
      </c>
      <c r="I4141" s="15">
        <v>16</v>
      </c>
      <c r="J4141" s="13" t="s">
        <v>322</v>
      </c>
      <c r="K4141" s="36">
        <f>D4141*VLOOKUP(L4141,Assumptions!$B$5:$C$11,2,FALSE)</f>
        <v>28794.75</v>
      </c>
      <c r="L4141" s="39" t="s">
        <v>4883</v>
      </c>
      <c r="M4141" s="46">
        <f>DATE(YEAR(F4141),MONTH(F4141),1)</f>
        <v>45839</v>
      </c>
      <c r="N4141" s="47" t="str">
        <f>IF(B4141="",N4140,B4141)</f>
        <v>Upton Partners AG</v>
      </c>
    </row>
    <row r="4142" spans="1:14" ht="15.75" x14ac:dyDescent="0.5">
      <c r="A4142" s="7"/>
      <c r="B4142" s="26"/>
      <c r="C4142" s="26"/>
      <c r="D4142" s="14">
        <v>35383.589999999997</v>
      </c>
      <c r="E4142" s="13" t="s">
        <v>3476</v>
      </c>
      <c r="F4142" s="27">
        <v>45851</v>
      </c>
      <c r="G4142" s="27">
        <v>45552</v>
      </c>
      <c r="H4142" s="14">
        <v>1205199.04</v>
      </c>
      <c r="I4142" s="15">
        <v>16</v>
      </c>
      <c r="J4142" s="13" t="s">
        <v>336</v>
      </c>
      <c r="K4142" s="36">
        <f>D4142*VLOOKUP(L4142,Assumptions!$B$5:$C$11,2,FALSE)</f>
        <v>35383.589999999997</v>
      </c>
      <c r="L4142" s="39" t="s">
        <v>4883</v>
      </c>
      <c r="M4142" s="46">
        <f>DATE(YEAR(F4142),MONTH(F4142),1)</f>
        <v>45839</v>
      </c>
      <c r="N4142" s="47" t="str">
        <f>IF(B4142="",N4141,B4142)</f>
        <v>Upton Partners AG</v>
      </c>
    </row>
    <row r="4143" spans="1:14" ht="15.75" x14ac:dyDescent="0.5">
      <c r="A4143" s="7"/>
      <c r="B4143" s="26"/>
      <c r="C4143" s="26"/>
      <c r="D4143" s="14">
        <v>22622.58</v>
      </c>
      <c r="E4143" s="13" t="s">
        <v>3483</v>
      </c>
      <c r="F4143" s="27">
        <v>45851</v>
      </c>
      <c r="G4143" s="27">
        <v>45552</v>
      </c>
      <c r="H4143" s="14">
        <v>803962.98</v>
      </c>
      <c r="I4143" s="15">
        <v>16</v>
      </c>
      <c r="J4143" s="13" t="s">
        <v>334</v>
      </c>
      <c r="K4143" s="36">
        <f>D4143*VLOOKUP(L4143,Assumptions!$B$5:$C$11,2,FALSE)</f>
        <v>22622.58</v>
      </c>
      <c r="L4143" s="39" t="s">
        <v>4883</v>
      </c>
      <c r="M4143" s="46">
        <f>DATE(YEAR(F4143),MONTH(F4143),1)</f>
        <v>45839</v>
      </c>
      <c r="N4143" s="47" t="str">
        <f>IF(B4143="",N4142,B4143)</f>
        <v>Upton Partners AG</v>
      </c>
    </row>
    <row r="4144" spans="1:14" ht="15.75" x14ac:dyDescent="0.5">
      <c r="A4144" s="7"/>
      <c r="B4144" s="26"/>
      <c r="C4144" s="26"/>
      <c r="D4144" s="14">
        <v>35510.800000000003</v>
      </c>
      <c r="E4144" s="13" t="s">
        <v>3484</v>
      </c>
      <c r="F4144" s="27">
        <v>45851</v>
      </c>
      <c r="G4144" s="27">
        <v>45552</v>
      </c>
      <c r="H4144" s="14">
        <v>1262386.5</v>
      </c>
      <c r="I4144" s="15">
        <v>16</v>
      </c>
      <c r="J4144" s="13" t="s">
        <v>328</v>
      </c>
      <c r="K4144" s="36">
        <f>D4144*VLOOKUP(L4144,Assumptions!$B$5:$C$11,2,FALSE)</f>
        <v>35510.800000000003</v>
      </c>
      <c r="L4144" s="39" t="s">
        <v>4883</v>
      </c>
      <c r="M4144" s="46">
        <f>DATE(YEAR(F4144),MONTH(F4144),1)</f>
        <v>45839</v>
      </c>
      <c r="N4144" s="47" t="str">
        <f>IF(B4144="",N4143,B4144)</f>
        <v>Upton Partners AG</v>
      </c>
    </row>
    <row r="4145" spans="1:14" ht="15.75" x14ac:dyDescent="0.5">
      <c r="A4145" s="7"/>
      <c r="B4145" s="26"/>
      <c r="C4145" s="26"/>
      <c r="D4145" s="14">
        <v>26662.94</v>
      </c>
      <c r="E4145" s="13" t="s">
        <v>3477</v>
      </c>
      <c r="F4145" s="27">
        <v>45851</v>
      </c>
      <c r="G4145" s="27">
        <v>45552</v>
      </c>
      <c r="H4145" s="14">
        <v>824056.5</v>
      </c>
      <c r="I4145" s="15">
        <v>16</v>
      </c>
      <c r="J4145" s="13" t="s">
        <v>305</v>
      </c>
      <c r="K4145" s="36">
        <f>D4145*VLOOKUP(L4145,Assumptions!$B$5:$C$11,2,FALSE)</f>
        <v>26662.94</v>
      </c>
      <c r="L4145" s="39" t="s">
        <v>4883</v>
      </c>
      <c r="M4145" s="46">
        <f>DATE(YEAR(F4145),MONTH(F4145),1)</f>
        <v>45839</v>
      </c>
      <c r="N4145" s="47" t="str">
        <f>IF(B4145="",N4144,B4145)</f>
        <v>Upton Partners AG</v>
      </c>
    </row>
    <row r="4146" spans="1:14" ht="15.75" x14ac:dyDescent="0.5">
      <c r="A4146" s="7"/>
      <c r="B4146" s="26"/>
      <c r="C4146" s="26"/>
      <c r="D4146" s="14">
        <v>25174.46</v>
      </c>
      <c r="E4146" s="13" t="s">
        <v>3479</v>
      </c>
      <c r="F4146" s="27">
        <v>45851</v>
      </c>
      <c r="G4146" s="27">
        <v>45552</v>
      </c>
      <c r="H4146" s="14">
        <v>1180251.5900000001</v>
      </c>
      <c r="I4146" s="15">
        <v>16</v>
      </c>
      <c r="J4146" s="13" t="s">
        <v>320</v>
      </c>
      <c r="K4146" s="36">
        <f>D4146*VLOOKUP(L4146,Assumptions!$B$5:$C$11,2,FALSE)</f>
        <v>25174.46</v>
      </c>
      <c r="L4146" s="39" t="s">
        <v>4883</v>
      </c>
      <c r="M4146" s="46">
        <f>DATE(YEAR(F4146),MONTH(F4146),1)</f>
        <v>45839</v>
      </c>
      <c r="N4146" s="47" t="str">
        <f>IF(B4146="",N4145,B4146)</f>
        <v>Upton Partners AG</v>
      </c>
    </row>
    <row r="4147" spans="1:14" ht="15.75" x14ac:dyDescent="0.5">
      <c r="A4147" s="7"/>
      <c r="B4147" s="26"/>
      <c r="C4147" s="26"/>
      <c r="D4147" s="14">
        <v>25924.67</v>
      </c>
      <c r="E4147" s="13" t="s">
        <v>3473</v>
      </c>
      <c r="F4147" s="27">
        <v>45851</v>
      </c>
      <c r="G4147" s="27">
        <v>45552</v>
      </c>
      <c r="H4147" s="14">
        <v>936669.04</v>
      </c>
      <c r="I4147" s="15">
        <v>16</v>
      </c>
      <c r="J4147" s="13" t="s">
        <v>319</v>
      </c>
      <c r="K4147" s="36">
        <f>D4147*VLOOKUP(L4147,Assumptions!$B$5:$C$11,2,FALSE)</f>
        <v>25924.67</v>
      </c>
      <c r="L4147" s="39" t="s">
        <v>4883</v>
      </c>
      <c r="M4147" s="46">
        <f>DATE(YEAR(F4147),MONTH(F4147),1)</f>
        <v>45839</v>
      </c>
      <c r="N4147" s="47" t="str">
        <f>IF(B4147="",N4146,B4147)</f>
        <v>Upton Partners AG</v>
      </c>
    </row>
    <row r="4148" spans="1:14" ht="15.75" x14ac:dyDescent="0.5">
      <c r="A4148" s="7"/>
      <c r="B4148" s="26"/>
      <c r="C4148" s="26"/>
      <c r="D4148" s="14">
        <v>12030.76</v>
      </c>
      <c r="E4148" s="13" t="s">
        <v>3486</v>
      </c>
      <c r="F4148" s="27">
        <v>45887</v>
      </c>
      <c r="G4148" s="27">
        <v>45552</v>
      </c>
      <c r="H4148" s="14">
        <v>1252982.42</v>
      </c>
      <c r="I4148" s="15">
        <v>3</v>
      </c>
      <c r="J4148" s="13" t="s">
        <v>300</v>
      </c>
      <c r="K4148" s="36">
        <f>D4148*VLOOKUP(L4148,Assumptions!$B$5:$C$11,2,FALSE)</f>
        <v>12030.76</v>
      </c>
      <c r="L4148" s="39" t="s">
        <v>4883</v>
      </c>
      <c r="M4148" s="46">
        <f>DATE(YEAR(F4148),MONTH(F4148),1)</f>
        <v>45870</v>
      </c>
      <c r="N4148" s="47" t="str">
        <f>IF(B4148="",N4147,B4148)</f>
        <v>Upton Partners AG</v>
      </c>
    </row>
    <row r="4149" spans="1:14" ht="15.75" x14ac:dyDescent="0.5">
      <c r="A4149" s="7"/>
      <c r="B4149" s="26"/>
      <c r="C4149" s="26"/>
      <c r="D4149" s="14">
        <v>10721.74</v>
      </c>
      <c r="E4149" s="13" t="s">
        <v>3487</v>
      </c>
      <c r="F4149" s="27">
        <v>45887</v>
      </c>
      <c r="G4149" s="27">
        <v>45552</v>
      </c>
      <c r="H4149" s="14">
        <v>1269172.98</v>
      </c>
      <c r="I4149" s="15">
        <v>32</v>
      </c>
      <c r="J4149" s="13" t="s">
        <v>305</v>
      </c>
      <c r="K4149" s="36">
        <f>D4149*VLOOKUP(L4149,Assumptions!$B$5:$C$11,2,FALSE)</f>
        <v>10721.74</v>
      </c>
      <c r="L4149" s="39" t="s">
        <v>4883</v>
      </c>
      <c r="M4149" s="46">
        <f>DATE(YEAR(F4149),MONTH(F4149),1)</f>
        <v>45870</v>
      </c>
      <c r="N4149" s="47" t="str">
        <f>IF(B4149="",N4148,B4149)</f>
        <v>Upton Partners AG</v>
      </c>
    </row>
    <row r="4150" spans="1:14" ht="15.75" x14ac:dyDescent="0.5">
      <c r="A4150" s="7"/>
      <c r="B4150" s="26"/>
      <c r="C4150" s="26"/>
      <c r="D4150" s="14">
        <v>10651.98</v>
      </c>
      <c r="E4150" s="13" t="s">
        <v>3488</v>
      </c>
      <c r="F4150" s="27">
        <v>45887</v>
      </c>
      <c r="G4150" s="27">
        <v>45552</v>
      </c>
      <c r="H4150" s="14">
        <v>1095331.8</v>
      </c>
      <c r="I4150" s="15">
        <v>32</v>
      </c>
      <c r="J4150" s="13" t="s">
        <v>336</v>
      </c>
      <c r="K4150" s="36">
        <f>D4150*VLOOKUP(L4150,Assumptions!$B$5:$C$11,2,FALSE)</f>
        <v>10651.98</v>
      </c>
      <c r="L4150" s="39" t="s">
        <v>4883</v>
      </c>
      <c r="M4150" s="46">
        <f>DATE(YEAR(F4150),MONTH(F4150),1)</f>
        <v>45870</v>
      </c>
      <c r="N4150" s="47" t="str">
        <f>IF(B4150="",N4149,B4150)</f>
        <v>Upton Partners AG</v>
      </c>
    </row>
    <row r="4151" spans="1:14" ht="15.75" x14ac:dyDescent="0.5">
      <c r="A4151" s="7"/>
      <c r="B4151" s="26"/>
      <c r="C4151" s="26"/>
      <c r="D4151" s="14">
        <v>12479.98</v>
      </c>
      <c r="E4151" s="13" t="s">
        <v>3489</v>
      </c>
      <c r="F4151" s="27">
        <v>45887</v>
      </c>
      <c r="G4151" s="27">
        <v>45552</v>
      </c>
      <c r="H4151" s="14">
        <v>953562.95</v>
      </c>
      <c r="I4151" s="15">
        <v>32</v>
      </c>
      <c r="J4151" s="13" t="s">
        <v>328</v>
      </c>
      <c r="K4151" s="36">
        <f>D4151*VLOOKUP(L4151,Assumptions!$B$5:$C$11,2,FALSE)</f>
        <v>12479.98</v>
      </c>
      <c r="L4151" s="39" t="s">
        <v>4883</v>
      </c>
      <c r="M4151" s="46">
        <f>DATE(YEAR(F4151),MONTH(F4151),1)</f>
        <v>45870</v>
      </c>
      <c r="N4151" s="47" t="str">
        <f>IF(B4151="",N4150,B4151)</f>
        <v>Upton Partners AG</v>
      </c>
    </row>
    <row r="4152" spans="1:14" ht="15.75" x14ac:dyDescent="0.5">
      <c r="A4152" s="7"/>
      <c r="B4152" s="26"/>
      <c r="C4152" s="26"/>
      <c r="D4152" s="14">
        <v>9847.34</v>
      </c>
      <c r="E4152" s="13" t="s">
        <v>3490</v>
      </c>
      <c r="F4152" s="27">
        <v>45887</v>
      </c>
      <c r="G4152" s="27">
        <v>45552</v>
      </c>
      <c r="H4152" s="14">
        <v>845817</v>
      </c>
      <c r="I4152" s="15">
        <v>32</v>
      </c>
      <c r="J4152" s="13" t="s">
        <v>334</v>
      </c>
      <c r="K4152" s="36">
        <f>D4152*VLOOKUP(L4152,Assumptions!$B$5:$C$11,2,FALSE)</f>
        <v>9847.34</v>
      </c>
      <c r="L4152" s="39" t="s">
        <v>4883</v>
      </c>
      <c r="M4152" s="46">
        <f>DATE(YEAR(F4152),MONTH(F4152),1)</f>
        <v>45870</v>
      </c>
      <c r="N4152" s="47" t="str">
        <f>IF(B4152="",N4151,B4152)</f>
        <v>Upton Partners AG</v>
      </c>
    </row>
    <row r="4153" spans="1:14" ht="15.75" x14ac:dyDescent="0.5">
      <c r="A4153" s="7"/>
      <c r="B4153" s="26"/>
      <c r="C4153" s="26"/>
      <c r="D4153" s="14">
        <v>10724.01</v>
      </c>
      <c r="E4153" s="13" t="s">
        <v>3491</v>
      </c>
      <c r="F4153" s="27">
        <v>45887</v>
      </c>
      <c r="G4153" s="27">
        <v>45552</v>
      </c>
      <c r="H4153" s="14">
        <v>854628.6</v>
      </c>
      <c r="I4153" s="15">
        <v>32</v>
      </c>
      <c r="J4153" s="13" t="s">
        <v>333</v>
      </c>
      <c r="K4153" s="36">
        <f>D4153*VLOOKUP(L4153,Assumptions!$B$5:$C$11,2,FALSE)</f>
        <v>10724.01</v>
      </c>
      <c r="L4153" s="39" t="s">
        <v>4883</v>
      </c>
      <c r="M4153" s="46">
        <f>DATE(YEAR(F4153),MONTH(F4153),1)</f>
        <v>45870</v>
      </c>
      <c r="N4153" s="47" t="str">
        <f>IF(B4153="",N4152,B4153)</f>
        <v>Upton Partners AG</v>
      </c>
    </row>
    <row r="4154" spans="1:14" ht="15.75" x14ac:dyDescent="0.5">
      <c r="A4154" s="7"/>
      <c r="B4154" s="26"/>
      <c r="C4154" s="26"/>
      <c r="D4154" s="14">
        <v>29404.77</v>
      </c>
      <c r="E4154" s="13" t="s">
        <v>3492</v>
      </c>
      <c r="F4154" s="27">
        <v>45942</v>
      </c>
      <c r="G4154" s="27">
        <v>45552</v>
      </c>
      <c r="H4154" s="14">
        <v>836492.43</v>
      </c>
      <c r="I4154" s="15">
        <v>10</v>
      </c>
      <c r="J4154" s="13" t="s">
        <v>300</v>
      </c>
      <c r="K4154" s="36">
        <f>D4154*VLOOKUP(L4154,Assumptions!$B$5:$C$11,2,FALSE)</f>
        <v>29404.77</v>
      </c>
      <c r="L4154" s="39" t="s">
        <v>4883</v>
      </c>
      <c r="M4154" s="46">
        <f>DATE(YEAR(F4154),MONTH(F4154),1)</f>
        <v>45931</v>
      </c>
      <c r="N4154" s="47" t="str">
        <f>IF(B4154="",N4153,B4154)</f>
        <v>Upton Partners AG</v>
      </c>
    </row>
    <row r="4155" spans="1:14" ht="15.75" x14ac:dyDescent="0.5">
      <c r="A4155" s="7"/>
      <c r="B4155" s="26"/>
      <c r="C4155" s="26"/>
      <c r="D4155" s="14">
        <v>28500.09</v>
      </c>
      <c r="E4155" s="13" t="s">
        <v>3493</v>
      </c>
      <c r="F4155" s="27">
        <v>45942</v>
      </c>
      <c r="G4155" s="27">
        <v>45552</v>
      </c>
      <c r="H4155" s="14">
        <v>1261873.78</v>
      </c>
      <c r="I4155" s="15">
        <v>10</v>
      </c>
      <c r="J4155" s="13" t="s">
        <v>330</v>
      </c>
      <c r="K4155" s="36">
        <f>D4155*VLOOKUP(L4155,Assumptions!$B$5:$C$11,2,FALSE)</f>
        <v>28500.09</v>
      </c>
      <c r="L4155" s="39" t="s">
        <v>4883</v>
      </c>
      <c r="M4155" s="46">
        <f>DATE(YEAR(F4155),MONTH(F4155),1)</f>
        <v>45931</v>
      </c>
      <c r="N4155" s="47" t="str">
        <f>IF(B4155="",N4154,B4155)</f>
        <v>Upton Partners AG</v>
      </c>
    </row>
    <row r="4156" spans="1:14" ht="15.75" x14ac:dyDescent="0.5">
      <c r="A4156" s="7"/>
      <c r="B4156" s="26"/>
      <c r="C4156" s="26"/>
      <c r="D4156" s="14">
        <v>43230.33</v>
      </c>
      <c r="E4156" s="13" t="s">
        <v>3494</v>
      </c>
      <c r="F4156" s="27">
        <v>45690</v>
      </c>
      <c r="G4156" s="27">
        <v>45576</v>
      </c>
      <c r="H4156" s="14">
        <v>1002021.81</v>
      </c>
      <c r="I4156" s="15">
        <v>5</v>
      </c>
      <c r="J4156" s="13" t="s">
        <v>305</v>
      </c>
      <c r="K4156" s="36">
        <f>D4156*VLOOKUP(L4156,Assumptions!$B$5:$C$11,2,FALSE)</f>
        <v>43230.33</v>
      </c>
      <c r="L4156" s="39" t="s">
        <v>4883</v>
      </c>
      <c r="M4156" s="46">
        <f>DATE(YEAR(F4156),MONTH(F4156),1)</f>
        <v>45689</v>
      </c>
      <c r="N4156" s="47" t="str">
        <f>IF(B4156="",N4155,B4156)</f>
        <v>Upton Partners AG</v>
      </c>
    </row>
    <row r="4157" spans="1:14" ht="15.75" x14ac:dyDescent="0.5">
      <c r="A4157" s="7"/>
      <c r="B4157" s="26"/>
      <c r="C4157" s="26"/>
      <c r="D4157" s="14">
        <v>58620.01</v>
      </c>
      <c r="E4157" s="13" t="s">
        <v>3495</v>
      </c>
      <c r="F4157" s="27">
        <v>45690</v>
      </c>
      <c r="G4157" s="27">
        <v>45576</v>
      </c>
      <c r="H4157" s="14">
        <v>974621.79</v>
      </c>
      <c r="I4157" s="15">
        <v>5</v>
      </c>
      <c r="J4157" s="13" t="s">
        <v>321</v>
      </c>
      <c r="K4157" s="36">
        <f>D4157*VLOOKUP(L4157,Assumptions!$B$5:$C$11,2,FALSE)</f>
        <v>58620.01</v>
      </c>
      <c r="L4157" s="39" t="s">
        <v>4883</v>
      </c>
      <c r="M4157" s="46">
        <f>DATE(YEAR(F4157),MONTH(F4157),1)</f>
        <v>45689</v>
      </c>
      <c r="N4157" s="47" t="str">
        <f>IF(B4157="",N4156,B4157)</f>
        <v>Upton Partners AG</v>
      </c>
    </row>
    <row r="4158" spans="1:14" ht="15.75" x14ac:dyDescent="0.5">
      <c r="A4158" s="7"/>
      <c r="B4158" s="26"/>
      <c r="C4158" s="26"/>
      <c r="D4158" s="14">
        <v>47541.58</v>
      </c>
      <c r="E4158" s="13" t="s">
        <v>3457</v>
      </c>
      <c r="F4158" s="27">
        <v>45690</v>
      </c>
      <c r="G4158" s="27">
        <v>45576</v>
      </c>
      <c r="H4158" s="14">
        <v>1118555.56</v>
      </c>
      <c r="I4158" s="15">
        <v>15</v>
      </c>
      <c r="J4158" s="13" t="s">
        <v>300</v>
      </c>
      <c r="K4158" s="36">
        <f>D4158*VLOOKUP(L4158,Assumptions!$B$5:$C$11,2,FALSE)</f>
        <v>47541.58</v>
      </c>
      <c r="L4158" s="39" t="s">
        <v>4883</v>
      </c>
      <c r="M4158" s="46">
        <f>DATE(YEAR(F4158),MONTH(F4158),1)</f>
        <v>45689</v>
      </c>
      <c r="N4158" s="47" t="str">
        <f>IF(B4158="",N4157,B4158)</f>
        <v>Upton Partners AG</v>
      </c>
    </row>
    <row r="4159" spans="1:14" ht="15.75" x14ac:dyDescent="0.5">
      <c r="A4159" s="7"/>
      <c r="B4159" s="26"/>
      <c r="C4159" s="26"/>
      <c r="D4159" s="14">
        <v>49722.98</v>
      </c>
      <c r="E4159" s="13" t="s">
        <v>3496</v>
      </c>
      <c r="F4159" s="27">
        <v>45690</v>
      </c>
      <c r="G4159" s="27">
        <v>45576</v>
      </c>
      <c r="H4159" s="14">
        <v>911965.09</v>
      </c>
      <c r="I4159" s="15">
        <v>5</v>
      </c>
      <c r="J4159" s="13" t="s">
        <v>319</v>
      </c>
      <c r="K4159" s="36">
        <f>D4159*VLOOKUP(L4159,Assumptions!$B$5:$C$11,2,FALSE)</f>
        <v>49722.98</v>
      </c>
      <c r="L4159" s="39" t="s">
        <v>4883</v>
      </c>
      <c r="M4159" s="46">
        <f>DATE(YEAR(F4159),MONTH(F4159),1)</f>
        <v>45689</v>
      </c>
      <c r="N4159" s="47" t="str">
        <f>IF(B4159="",N4158,B4159)</f>
        <v>Upton Partners AG</v>
      </c>
    </row>
    <row r="4160" spans="1:14" ht="15.75" x14ac:dyDescent="0.5">
      <c r="A4160" s="7"/>
      <c r="B4160" s="26"/>
      <c r="C4160" s="26"/>
      <c r="D4160" s="14">
        <v>679.92</v>
      </c>
      <c r="E4160" s="13" t="s">
        <v>3497</v>
      </c>
      <c r="F4160" s="27">
        <v>45706</v>
      </c>
      <c r="G4160" s="27">
        <v>45608</v>
      </c>
      <c r="H4160" s="14">
        <v>1028847.65</v>
      </c>
      <c r="I4160" s="15">
        <v>1</v>
      </c>
      <c r="J4160" s="13" t="s">
        <v>340</v>
      </c>
      <c r="K4160" s="36">
        <f>D4160*VLOOKUP(L4160,Assumptions!$B$5:$C$11,2,FALSE)</f>
        <v>679.92</v>
      </c>
      <c r="L4160" s="39" t="s">
        <v>4883</v>
      </c>
      <c r="M4160" s="46">
        <f>DATE(YEAR(F4160),MONTH(F4160),1)</f>
        <v>45689</v>
      </c>
      <c r="N4160" s="47" t="str">
        <f>IF(B4160="",N4159,B4160)</f>
        <v>Upton Partners AG</v>
      </c>
    </row>
    <row r="4161" spans="1:14" ht="15.75" x14ac:dyDescent="0.5">
      <c r="A4161" s="7"/>
      <c r="B4161" s="26"/>
      <c r="C4161" s="26"/>
      <c r="D4161" s="14">
        <v>1709.39</v>
      </c>
      <c r="E4161" s="13" t="s">
        <v>3498</v>
      </c>
      <c r="F4161" s="27">
        <v>45742</v>
      </c>
      <c r="G4161" s="27">
        <v>45608</v>
      </c>
      <c r="H4161" s="14">
        <v>996613.93</v>
      </c>
      <c r="I4161" s="15">
        <v>1</v>
      </c>
      <c r="J4161" s="13" t="s">
        <v>340</v>
      </c>
      <c r="K4161" s="36">
        <f>D4161*VLOOKUP(L4161,Assumptions!$B$5:$C$11,2,FALSE)</f>
        <v>1709.39</v>
      </c>
      <c r="L4161" s="39" t="s">
        <v>4883</v>
      </c>
      <c r="M4161" s="46">
        <f>DATE(YEAR(F4161),MONTH(F4161),1)</f>
        <v>45717</v>
      </c>
      <c r="N4161" s="47" t="str">
        <f>IF(B4161="",N4160,B4161)</f>
        <v>Upton Partners AG</v>
      </c>
    </row>
    <row r="4162" spans="1:14" ht="15.75" x14ac:dyDescent="0.5">
      <c r="A4162" s="7"/>
      <c r="B4162" s="26"/>
      <c r="C4162" s="26"/>
      <c r="D4162" s="14">
        <v>10842.14</v>
      </c>
      <c r="E4162" s="13" t="s">
        <v>3469</v>
      </c>
      <c r="F4162" s="27">
        <v>45824</v>
      </c>
      <c r="G4162" s="27">
        <v>45615</v>
      </c>
      <c r="H4162" s="14">
        <v>1285634.97</v>
      </c>
      <c r="I4162" s="15">
        <v>10</v>
      </c>
      <c r="J4162" s="13" t="s">
        <v>336</v>
      </c>
      <c r="K4162" s="36">
        <f>D4162*VLOOKUP(L4162,Assumptions!$B$5:$C$11,2,FALSE)</f>
        <v>10842.14</v>
      </c>
      <c r="L4162" s="39" t="s">
        <v>4883</v>
      </c>
      <c r="M4162" s="46">
        <f>DATE(YEAR(F4162),MONTH(F4162),1)</f>
        <v>45809</v>
      </c>
      <c r="N4162" s="47" t="str">
        <f>IF(B4162="",N4161,B4162)</f>
        <v>Upton Partners AG</v>
      </c>
    </row>
    <row r="4163" spans="1:14" ht="15.75" x14ac:dyDescent="0.5">
      <c r="A4163" s="7"/>
      <c r="B4163" s="26"/>
      <c r="C4163" s="26"/>
      <c r="D4163" s="14">
        <v>12070.77</v>
      </c>
      <c r="E4163" s="13" t="s">
        <v>3465</v>
      </c>
      <c r="F4163" s="27">
        <v>45824</v>
      </c>
      <c r="G4163" s="27">
        <v>45615</v>
      </c>
      <c r="H4163" s="14">
        <v>910060.63</v>
      </c>
      <c r="I4163" s="15">
        <v>10</v>
      </c>
      <c r="J4163" s="13" t="s">
        <v>333</v>
      </c>
      <c r="K4163" s="36">
        <f>D4163*VLOOKUP(L4163,Assumptions!$B$5:$C$11,2,FALSE)</f>
        <v>12070.77</v>
      </c>
      <c r="L4163" s="39" t="s">
        <v>4883</v>
      </c>
      <c r="M4163" s="46">
        <f>DATE(YEAR(F4163),MONTH(F4163),1)</f>
        <v>45809</v>
      </c>
      <c r="N4163" s="47" t="str">
        <f>IF(B4163="",N4162,B4163)</f>
        <v>Upton Partners AG</v>
      </c>
    </row>
    <row r="4164" spans="1:14" ht="15.75" x14ac:dyDescent="0.5">
      <c r="A4164" s="7"/>
      <c r="B4164" s="26"/>
      <c r="C4164" s="26"/>
      <c r="D4164" s="14">
        <v>8876.7099999999991</v>
      </c>
      <c r="E4164" s="13" t="s">
        <v>3471</v>
      </c>
      <c r="F4164" s="27">
        <v>45824</v>
      </c>
      <c r="G4164" s="27">
        <v>45615</v>
      </c>
      <c r="H4164" s="14">
        <v>1084202.31</v>
      </c>
      <c r="I4164" s="15">
        <v>10</v>
      </c>
      <c r="J4164" s="13" t="s">
        <v>328</v>
      </c>
      <c r="K4164" s="36">
        <f>D4164*VLOOKUP(L4164,Assumptions!$B$5:$C$11,2,FALSE)</f>
        <v>8876.7099999999991</v>
      </c>
      <c r="L4164" s="39" t="s">
        <v>4883</v>
      </c>
      <c r="M4164" s="46">
        <f>DATE(YEAR(F4164),MONTH(F4164),1)</f>
        <v>45809</v>
      </c>
      <c r="N4164" s="47" t="str">
        <f>IF(B4164="",N4163,B4164)</f>
        <v>Upton Partners AG</v>
      </c>
    </row>
    <row r="4165" spans="1:14" ht="15.75" x14ac:dyDescent="0.5">
      <c r="A4165" s="7"/>
      <c r="B4165" s="26"/>
      <c r="C4165" s="26"/>
      <c r="D4165" s="14">
        <v>12001.35</v>
      </c>
      <c r="E4165" s="13" t="s">
        <v>3464</v>
      </c>
      <c r="F4165" s="27">
        <v>45824</v>
      </c>
      <c r="G4165" s="27">
        <v>45615</v>
      </c>
      <c r="H4165" s="14">
        <v>1027237.13</v>
      </c>
      <c r="I4165" s="15">
        <v>3</v>
      </c>
      <c r="J4165" s="13" t="s">
        <v>300</v>
      </c>
      <c r="K4165" s="36">
        <f>D4165*VLOOKUP(L4165,Assumptions!$B$5:$C$11,2,FALSE)</f>
        <v>12001.35</v>
      </c>
      <c r="L4165" s="39" t="s">
        <v>4883</v>
      </c>
      <c r="M4165" s="46">
        <f>DATE(YEAR(F4165),MONTH(F4165),1)</f>
        <v>45809</v>
      </c>
      <c r="N4165" s="47" t="str">
        <f>IF(B4165="",N4164,B4165)</f>
        <v>Upton Partners AG</v>
      </c>
    </row>
    <row r="4166" spans="1:14" ht="15.75" x14ac:dyDescent="0.5">
      <c r="A4166" s="7"/>
      <c r="B4166" s="26"/>
      <c r="C4166" s="26"/>
      <c r="D4166" s="14">
        <v>10152.1</v>
      </c>
      <c r="E4166" s="13" t="s">
        <v>3470</v>
      </c>
      <c r="F4166" s="27">
        <v>45824</v>
      </c>
      <c r="G4166" s="27">
        <v>45615</v>
      </c>
      <c r="H4166" s="14">
        <v>1145436.54</v>
      </c>
      <c r="I4166" s="15">
        <v>10</v>
      </c>
      <c r="J4166" s="13" t="s">
        <v>305</v>
      </c>
      <c r="K4166" s="36">
        <f>D4166*VLOOKUP(L4166,Assumptions!$B$5:$C$11,2,FALSE)</f>
        <v>10152.1</v>
      </c>
      <c r="L4166" s="39" t="s">
        <v>4883</v>
      </c>
      <c r="M4166" s="46">
        <f>DATE(YEAR(F4166),MONTH(F4166),1)</f>
        <v>45809</v>
      </c>
      <c r="N4166" s="47" t="str">
        <f>IF(B4166="",N4165,B4166)</f>
        <v>Upton Partners AG</v>
      </c>
    </row>
    <row r="4167" spans="1:14" ht="15.75" x14ac:dyDescent="0.5">
      <c r="A4167" s="7"/>
      <c r="B4167" s="26"/>
      <c r="C4167" s="26"/>
      <c r="D4167" s="14">
        <v>24223.47</v>
      </c>
      <c r="E4167" s="13" t="s">
        <v>3486</v>
      </c>
      <c r="F4167" s="27">
        <v>45880</v>
      </c>
      <c r="G4167" s="27">
        <v>45615</v>
      </c>
      <c r="H4167" s="14">
        <v>1100813.52</v>
      </c>
      <c r="I4167" s="15">
        <v>7</v>
      </c>
      <c r="J4167" s="13" t="s">
        <v>300</v>
      </c>
      <c r="K4167" s="36">
        <f>D4167*VLOOKUP(L4167,Assumptions!$B$5:$C$11,2,FALSE)</f>
        <v>24223.47</v>
      </c>
      <c r="L4167" s="39" t="s">
        <v>4883</v>
      </c>
      <c r="M4167" s="46">
        <f>DATE(YEAR(F4167),MONTH(F4167),1)</f>
        <v>45870</v>
      </c>
      <c r="N4167" s="47" t="str">
        <f>IF(B4167="",N4166,B4167)</f>
        <v>Upton Partners AG</v>
      </c>
    </row>
    <row r="4168" spans="1:14" ht="15.75" x14ac:dyDescent="0.5">
      <c r="A4168" s="7"/>
      <c r="B4168" s="26"/>
      <c r="C4168" s="26"/>
      <c r="D4168" s="14">
        <v>17530.900000000001</v>
      </c>
      <c r="E4168" s="13" t="s">
        <v>3487</v>
      </c>
      <c r="F4168" s="27">
        <v>45880</v>
      </c>
      <c r="G4168" s="27">
        <v>45615</v>
      </c>
      <c r="H4168" s="14">
        <v>902465.03</v>
      </c>
      <c r="I4168" s="15">
        <v>4</v>
      </c>
      <c r="J4168" s="13" t="s">
        <v>305</v>
      </c>
      <c r="K4168" s="36">
        <f>D4168*VLOOKUP(L4168,Assumptions!$B$5:$C$11,2,FALSE)</f>
        <v>17530.900000000001</v>
      </c>
      <c r="L4168" s="39" t="s">
        <v>4883</v>
      </c>
      <c r="M4168" s="46">
        <f>DATE(YEAR(F4168),MONTH(F4168),1)</f>
        <v>45870</v>
      </c>
      <c r="N4168" s="47" t="str">
        <f>IF(B4168="",N4167,B4168)</f>
        <v>Upton Partners AG</v>
      </c>
    </row>
    <row r="4169" spans="1:14" ht="15.75" x14ac:dyDescent="0.5">
      <c r="A4169" s="7"/>
      <c r="B4169" s="26"/>
      <c r="C4169" s="26"/>
      <c r="D4169" s="14">
        <v>28769.75</v>
      </c>
      <c r="E4169" s="13" t="s">
        <v>3499</v>
      </c>
      <c r="F4169" s="27">
        <v>45880</v>
      </c>
      <c r="G4169" s="27">
        <v>45615</v>
      </c>
      <c r="H4169" s="14">
        <v>832457.78</v>
      </c>
      <c r="I4169" s="15">
        <v>4</v>
      </c>
      <c r="J4169" s="13" t="s">
        <v>301</v>
      </c>
      <c r="K4169" s="36">
        <f>D4169*VLOOKUP(L4169,Assumptions!$B$5:$C$11,2,FALSE)</f>
        <v>28769.75</v>
      </c>
      <c r="L4169" s="39" t="s">
        <v>4883</v>
      </c>
      <c r="M4169" s="46">
        <f>DATE(YEAR(F4169),MONTH(F4169),1)</f>
        <v>45870</v>
      </c>
      <c r="N4169" s="47" t="str">
        <f>IF(B4169="",N4168,B4169)</f>
        <v>Upton Partners AG</v>
      </c>
    </row>
    <row r="4170" spans="1:14" ht="15.75" x14ac:dyDescent="0.5">
      <c r="A4170" s="7"/>
      <c r="B4170" s="26"/>
      <c r="C4170" s="26"/>
      <c r="D4170" s="14">
        <v>3345.9</v>
      </c>
      <c r="E4170" s="13" t="s">
        <v>3452</v>
      </c>
      <c r="F4170" s="27">
        <v>45986</v>
      </c>
      <c r="G4170" s="27">
        <v>45617</v>
      </c>
      <c r="H4170" s="14">
        <v>1032769.78</v>
      </c>
      <c r="I4170" s="15">
        <v>1</v>
      </c>
      <c r="J4170" s="13" t="s">
        <v>300</v>
      </c>
      <c r="K4170" s="36">
        <f>D4170*VLOOKUP(L4170,Assumptions!$B$5:$C$11,2,FALSE)</f>
        <v>3345.9</v>
      </c>
      <c r="L4170" s="39" t="s">
        <v>4883</v>
      </c>
      <c r="M4170" s="46">
        <f>DATE(YEAR(F4170),MONTH(F4170),1)</f>
        <v>45962</v>
      </c>
      <c r="N4170" s="47" t="str">
        <f>IF(B4170="",N4169,B4170)</f>
        <v>Upton Partners AG</v>
      </c>
    </row>
    <row r="4171" spans="1:14" ht="15.75" x14ac:dyDescent="0.5">
      <c r="A4171" s="7"/>
      <c r="B4171" s="26"/>
      <c r="C4171" s="26"/>
      <c r="D4171" s="14">
        <v>1245.9100000000001</v>
      </c>
      <c r="E4171" s="13" t="s">
        <v>3500</v>
      </c>
      <c r="F4171" s="27">
        <v>45796</v>
      </c>
      <c r="G4171" s="27">
        <v>45617</v>
      </c>
      <c r="H4171" s="14">
        <v>847188.38</v>
      </c>
      <c r="I4171" s="15">
        <v>1</v>
      </c>
      <c r="J4171" s="13" t="s">
        <v>340</v>
      </c>
      <c r="K4171" s="36">
        <f>D4171*VLOOKUP(L4171,Assumptions!$B$5:$C$11,2,FALSE)</f>
        <v>1245.9100000000001</v>
      </c>
      <c r="L4171" s="39" t="s">
        <v>4883</v>
      </c>
      <c r="M4171" s="46">
        <f>DATE(YEAR(F4171),MONTH(F4171),1)</f>
        <v>45778</v>
      </c>
      <c r="N4171" s="47" t="str">
        <f>IF(B4171="",N4170,B4171)</f>
        <v>Upton Partners AG</v>
      </c>
    </row>
    <row r="4172" spans="1:14" ht="15.75" x14ac:dyDescent="0.5">
      <c r="A4172" s="7"/>
      <c r="B4172" s="26"/>
      <c r="C4172" s="26"/>
      <c r="D4172" s="14">
        <v>1400.23</v>
      </c>
      <c r="E4172" s="13" t="s">
        <v>3454</v>
      </c>
      <c r="F4172" s="27">
        <v>45770</v>
      </c>
      <c r="G4172" s="27">
        <v>45665</v>
      </c>
      <c r="H4172" s="14">
        <v>957560.94</v>
      </c>
      <c r="I4172" s="15">
        <v>1</v>
      </c>
      <c r="J4172" s="13" t="s">
        <v>340</v>
      </c>
      <c r="K4172" s="36">
        <f>D4172*VLOOKUP(L4172,Assumptions!$B$5:$C$11,2,FALSE)</f>
        <v>1400.23</v>
      </c>
      <c r="L4172" s="39" t="s">
        <v>4883</v>
      </c>
      <c r="M4172" s="46">
        <f>DATE(YEAR(F4172),MONTH(F4172),1)</f>
        <v>45748</v>
      </c>
      <c r="N4172" s="47" t="str">
        <f>IF(B4172="",N4171,B4172)</f>
        <v>Upton Partners AG</v>
      </c>
    </row>
    <row r="4173" spans="1:14" ht="15.75" x14ac:dyDescent="0.5">
      <c r="A4173" s="7"/>
      <c r="B4173" s="26"/>
      <c r="C4173" s="26"/>
      <c r="D4173" s="14">
        <v>1549.93</v>
      </c>
      <c r="E4173" s="13" t="s">
        <v>3500</v>
      </c>
      <c r="F4173" s="27">
        <v>45792</v>
      </c>
      <c r="G4173" s="27">
        <v>45672</v>
      </c>
      <c r="H4173" s="14">
        <v>1000537.81</v>
      </c>
      <c r="I4173" s="15">
        <v>1</v>
      </c>
      <c r="J4173" s="13" t="s">
        <v>340</v>
      </c>
      <c r="K4173" s="36">
        <f>D4173*VLOOKUP(L4173,Assumptions!$B$5:$C$11,2,FALSE)</f>
        <v>1549.93</v>
      </c>
      <c r="L4173" s="39" t="s">
        <v>4883</v>
      </c>
      <c r="M4173" s="46">
        <f>DATE(YEAR(F4173),MONTH(F4173),1)</f>
        <v>45778</v>
      </c>
      <c r="N4173" s="47" t="str">
        <f>IF(B4173="",N4172,B4173)</f>
        <v>Upton Partners AG</v>
      </c>
    </row>
    <row r="4174" spans="1:14" ht="15.75" x14ac:dyDescent="0.5">
      <c r="A4174" s="7"/>
      <c r="B4174" s="26"/>
      <c r="C4174" s="26"/>
      <c r="D4174" s="14">
        <v>1413.6</v>
      </c>
      <c r="E4174" s="13" t="s">
        <v>3456</v>
      </c>
      <c r="F4174" s="27">
        <v>45980</v>
      </c>
      <c r="G4174" s="27">
        <v>45672</v>
      </c>
      <c r="H4174" s="14">
        <v>786533.56</v>
      </c>
      <c r="I4174" s="15">
        <v>1</v>
      </c>
      <c r="J4174" s="13" t="s">
        <v>340</v>
      </c>
      <c r="K4174" s="36">
        <f>D4174*VLOOKUP(L4174,Assumptions!$B$5:$C$11,2,FALSE)</f>
        <v>1413.6</v>
      </c>
      <c r="L4174" s="39" t="s">
        <v>4883</v>
      </c>
      <c r="M4174" s="46">
        <f>DATE(YEAR(F4174),MONTH(F4174),1)</f>
        <v>45962</v>
      </c>
      <c r="N4174" s="47" t="str">
        <f>IF(B4174="",N4173,B4174)</f>
        <v>Upton Partners AG</v>
      </c>
    </row>
    <row r="4175" spans="1:14" ht="15.75" x14ac:dyDescent="0.5">
      <c r="A4175" s="7"/>
      <c r="B4175" s="26"/>
      <c r="C4175" s="26"/>
      <c r="D4175" s="14">
        <v>6643.86</v>
      </c>
      <c r="E4175" s="13" t="s">
        <v>3501</v>
      </c>
      <c r="F4175" s="27">
        <v>45830</v>
      </c>
      <c r="G4175" s="27">
        <v>45693</v>
      </c>
      <c r="H4175" s="14">
        <v>786088.05</v>
      </c>
      <c r="I4175" s="15">
        <v>3</v>
      </c>
      <c r="J4175" s="13" t="s">
        <v>307</v>
      </c>
      <c r="K4175" s="36">
        <f>D4175*VLOOKUP(L4175,Assumptions!$B$5:$C$11,2,FALSE)</f>
        <v>6643.86</v>
      </c>
      <c r="L4175" s="39" t="s">
        <v>4883</v>
      </c>
      <c r="M4175" s="46">
        <f>DATE(YEAR(F4175),MONTH(F4175),1)</f>
        <v>45809</v>
      </c>
      <c r="N4175" s="47" t="str">
        <f>IF(B4175="",N4174,B4175)</f>
        <v>Upton Partners AG</v>
      </c>
    </row>
    <row r="4176" spans="1:14" ht="15.75" x14ac:dyDescent="0.5">
      <c r="A4176" s="7"/>
      <c r="B4176" s="26"/>
      <c r="C4176" s="26"/>
      <c r="D4176" s="14">
        <v>5328.01</v>
      </c>
      <c r="E4176" s="13" t="s">
        <v>3502</v>
      </c>
      <c r="F4176" s="27">
        <v>45830</v>
      </c>
      <c r="G4176" s="27">
        <v>45693</v>
      </c>
      <c r="H4176" s="14">
        <v>1192867.82</v>
      </c>
      <c r="I4176" s="15">
        <v>1</v>
      </c>
      <c r="J4176" s="13" t="s">
        <v>341</v>
      </c>
      <c r="K4176" s="36">
        <f>D4176*VLOOKUP(L4176,Assumptions!$B$5:$C$11,2,FALSE)</f>
        <v>5328.01</v>
      </c>
      <c r="L4176" s="39" t="s">
        <v>4883</v>
      </c>
      <c r="M4176" s="46">
        <f>DATE(YEAR(F4176),MONTH(F4176),1)</f>
        <v>45809</v>
      </c>
      <c r="N4176" s="47" t="str">
        <f>IF(B4176="",N4175,B4176)</f>
        <v>Upton Partners AG</v>
      </c>
    </row>
    <row r="4177" spans="1:14" ht="15.75" x14ac:dyDescent="0.5">
      <c r="A4177" s="7"/>
      <c r="B4177" s="26"/>
      <c r="C4177" s="26"/>
      <c r="D4177" s="14">
        <v>5062.3100000000004</v>
      </c>
      <c r="E4177" s="13" t="s">
        <v>3470</v>
      </c>
      <c r="F4177" s="27">
        <v>45830</v>
      </c>
      <c r="G4177" s="27">
        <v>45693</v>
      </c>
      <c r="H4177" s="14">
        <v>1114391.46</v>
      </c>
      <c r="I4177" s="15">
        <v>5</v>
      </c>
      <c r="J4177" s="13" t="s">
        <v>305</v>
      </c>
      <c r="K4177" s="36">
        <f>D4177*VLOOKUP(L4177,Assumptions!$B$5:$C$11,2,FALSE)</f>
        <v>5062.3100000000004</v>
      </c>
      <c r="L4177" s="39" t="s">
        <v>4883</v>
      </c>
      <c r="M4177" s="46">
        <f>DATE(YEAR(F4177),MONTH(F4177),1)</f>
        <v>45809</v>
      </c>
      <c r="N4177" s="47" t="str">
        <f>IF(B4177="",N4176,B4177)</f>
        <v>Upton Partners AG</v>
      </c>
    </row>
    <row r="4178" spans="1:14" ht="15.75" x14ac:dyDescent="0.5">
      <c r="A4178" s="7"/>
      <c r="B4178" s="26"/>
      <c r="C4178" s="26"/>
      <c r="D4178" s="14">
        <v>1799.23</v>
      </c>
      <c r="E4178" s="13" t="s">
        <v>3500</v>
      </c>
      <c r="F4178" s="27">
        <v>45783</v>
      </c>
      <c r="G4178" s="27">
        <v>45701</v>
      </c>
      <c r="H4178" s="14">
        <v>999466.6</v>
      </c>
      <c r="I4178" s="15">
        <v>1</v>
      </c>
      <c r="J4178" s="13" t="s">
        <v>340</v>
      </c>
      <c r="K4178" s="36">
        <f>D4178*VLOOKUP(L4178,Assumptions!$B$5:$C$11,2,FALSE)</f>
        <v>1799.23</v>
      </c>
      <c r="L4178" s="39" t="s">
        <v>4883</v>
      </c>
      <c r="M4178" s="46">
        <f>DATE(YEAR(F4178),MONTH(F4178),1)</f>
        <v>45778</v>
      </c>
      <c r="N4178" s="47" t="str">
        <f>IF(B4178="",N4177,B4178)</f>
        <v>Upton Partners AG</v>
      </c>
    </row>
    <row r="4179" spans="1:14" ht="15.75" x14ac:dyDescent="0.5">
      <c r="A4179" s="7"/>
      <c r="B4179" s="26"/>
      <c r="C4179" s="26"/>
      <c r="D4179" s="14">
        <v>1309.83</v>
      </c>
      <c r="E4179" s="13" t="s">
        <v>3503</v>
      </c>
      <c r="F4179" s="27">
        <v>45753</v>
      </c>
      <c r="G4179" s="27">
        <v>45702</v>
      </c>
      <c r="H4179" s="14">
        <v>1149010.26</v>
      </c>
      <c r="I4179" s="15">
        <v>1</v>
      </c>
      <c r="J4179" s="13" t="s">
        <v>307</v>
      </c>
      <c r="K4179" s="36">
        <f>D4179*VLOOKUP(L4179,Assumptions!$B$5:$C$11,2,FALSE)</f>
        <v>1309.83</v>
      </c>
      <c r="L4179" s="39" t="s">
        <v>4883</v>
      </c>
      <c r="M4179" s="46">
        <f>DATE(YEAR(F4179),MONTH(F4179),1)</f>
        <v>45748</v>
      </c>
      <c r="N4179" s="47" t="str">
        <f>IF(B4179="",N4178,B4179)</f>
        <v>Upton Partners AG</v>
      </c>
    </row>
    <row r="4180" spans="1:14" ht="15.75" x14ac:dyDescent="0.5">
      <c r="A4180" s="7"/>
      <c r="B4180" s="26"/>
      <c r="C4180" s="26"/>
      <c r="D4180" s="14">
        <v>1497.27</v>
      </c>
      <c r="E4180" s="13" t="s">
        <v>3504</v>
      </c>
      <c r="F4180" s="27">
        <v>45753</v>
      </c>
      <c r="G4180" s="27">
        <v>45702</v>
      </c>
      <c r="H4180" s="14">
        <v>975415.15</v>
      </c>
      <c r="I4180" s="15">
        <v>1</v>
      </c>
      <c r="J4180" s="13" t="s">
        <v>311</v>
      </c>
      <c r="K4180" s="36">
        <f>D4180*VLOOKUP(L4180,Assumptions!$B$5:$C$11,2,FALSE)</f>
        <v>1497.27</v>
      </c>
      <c r="L4180" s="39" t="s">
        <v>4883</v>
      </c>
      <c r="M4180" s="46">
        <f>DATE(YEAR(F4180),MONTH(F4180),1)</f>
        <v>45748</v>
      </c>
      <c r="N4180" s="47" t="str">
        <f>IF(B4180="",N4179,B4180)</f>
        <v>Upton Partners AG</v>
      </c>
    </row>
    <row r="4181" spans="1:14" ht="15.75" x14ac:dyDescent="0.5">
      <c r="A4181" s="7"/>
      <c r="B4181" s="26"/>
      <c r="C4181" s="26"/>
      <c r="D4181" s="14">
        <v>1499.94</v>
      </c>
      <c r="E4181" s="13" t="s">
        <v>3505</v>
      </c>
      <c r="F4181" s="27">
        <v>45753</v>
      </c>
      <c r="G4181" s="27">
        <v>45702</v>
      </c>
      <c r="H4181" s="14">
        <v>967367.63</v>
      </c>
      <c r="I4181" s="15">
        <v>1</v>
      </c>
      <c r="J4181" s="13" t="s">
        <v>310</v>
      </c>
      <c r="K4181" s="36">
        <f>D4181*VLOOKUP(L4181,Assumptions!$B$5:$C$11,2,FALSE)</f>
        <v>1499.94</v>
      </c>
      <c r="L4181" s="39" t="s">
        <v>4883</v>
      </c>
      <c r="M4181" s="46">
        <f>DATE(YEAR(F4181),MONTH(F4181),1)</f>
        <v>45748</v>
      </c>
      <c r="N4181" s="47" t="str">
        <f>IF(B4181="",N4180,B4181)</f>
        <v>Upton Partners AG</v>
      </c>
    </row>
    <row r="4182" spans="1:14" ht="15.75" x14ac:dyDescent="0.5">
      <c r="A4182" s="7"/>
      <c r="B4182" s="26"/>
      <c r="C4182" s="26"/>
      <c r="D4182" s="14">
        <v>1356.89</v>
      </c>
      <c r="E4182" s="13" t="s">
        <v>3506</v>
      </c>
      <c r="F4182" s="27">
        <v>45753</v>
      </c>
      <c r="G4182" s="27">
        <v>45702</v>
      </c>
      <c r="H4182" s="14">
        <v>867931.07</v>
      </c>
      <c r="I4182" s="15">
        <v>1</v>
      </c>
      <c r="J4182" s="13" t="s">
        <v>318</v>
      </c>
      <c r="K4182" s="36">
        <f>D4182*VLOOKUP(L4182,Assumptions!$B$5:$C$11,2,FALSE)</f>
        <v>1356.89</v>
      </c>
      <c r="L4182" s="39" t="s">
        <v>4883</v>
      </c>
      <c r="M4182" s="46">
        <f>DATE(YEAR(F4182),MONTH(F4182),1)</f>
        <v>45748</v>
      </c>
      <c r="N4182" s="47" t="str">
        <f>IF(B4182="",N4181,B4182)</f>
        <v>Upton Partners AG</v>
      </c>
    </row>
    <row r="4183" spans="1:14" ht="15.75" x14ac:dyDescent="0.5">
      <c r="A4183" s="7"/>
      <c r="B4183" s="26"/>
      <c r="C4183" s="26"/>
      <c r="D4183" s="14">
        <v>1236.5</v>
      </c>
      <c r="E4183" s="13" t="s">
        <v>3507</v>
      </c>
      <c r="F4183" s="27">
        <v>45753</v>
      </c>
      <c r="G4183" s="27">
        <v>45702</v>
      </c>
      <c r="H4183" s="14">
        <v>941395.02</v>
      </c>
      <c r="I4183" s="15">
        <v>1</v>
      </c>
      <c r="J4183" s="13" t="s">
        <v>309</v>
      </c>
      <c r="K4183" s="36">
        <f>D4183*VLOOKUP(L4183,Assumptions!$B$5:$C$11,2,FALSE)</f>
        <v>1236.5</v>
      </c>
      <c r="L4183" s="39" t="s">
        <v>4883</v>
      </c>
      <c r="M4183" s="46">
        <f>DATE(YEAR(F4183),MONTH(F4183),1)</f>
        <v>45748</v>
      </c>
      <c r="N4183" s="47" t="str">
        <f>IF(B4183="",N4182,B4183)</f>
        <v>Upton Partners AG</v>
      </c>
    </row>
    <row r="4184" spans="1:14" ht="15.75" x14ac:dyDescent="0.5">
      <c r="A4184" s="7"/>
      <c r="B4184" s="26"/>
      <c r="C4184" s="26"/>
      <c r="D4184" s="14">
        <v>1974.12</v>
      </c>
      <c r="E4184" s="13" t="s">
        <v>3454</v>
      </c>
      <c r="F4184" s="27">
        <v>45775</v>
      </c>
      <c r="G4184" s="27">
        <v>45747</v>
      </c>
      <c r="H4184" s="14">
        <v>1270639.6299999999</v>
      </c>
      <c r="I4184" s="15">
        <v>1</v>
      </c>
      <c r="J4184" s="13" t="s">
        <v>340</v>
      </c>
      <c r="K4184" s="36">
        <f>D4184*VLOOKUP(L4184,Assumptions!$B$5:$C$11,2,FALSE)</f>
        <v>1974.12</v>
      </c>
      <c r="L4184" s="39" t="s">
        <v>4883</v>
      </c>
      <c r="M4184" s="46">
        <f>DATE(YEAR(F4184),MONTH(F4184),1)</f>
        <v>45748</v>
      </c>
      <c r="N4184" s="47" t="str">
        <f>IF(B4184="",N4183,B4184)</f>
        <v>Upton Partners AG</v>
      </c>
    </row>
    <row r="4185" spans="1:14" ht="15.75" x14ac:dyDescent="0.5">
      <c r="A4185" s="7"/>
      <c r="B4185" s="26"/>
      <c r="C4185" s="26"/>
      <c r="D4185" s="14">
        <v>1302.81</v>
      </c>
      <c r="E4185" s="13" t="s">
        <v>3500</v>
      </c>
      <c r="F4185" s="27">
        <v>45803</v>
      </c>
      <c r="G4185" s="27">
        <v>45747</v>
      </c>
      <c r="H4185" s="14">
        <v>851733.17</v>
      </c>
      <c r="I4185" s="15">
        <v>1</v>
      </c>
      <c r="J4185" s="13" t="s">
        <v>340</v>
      </c>
      <c r="K4185" s="36">
        <f>D4185*VLOOKUP(L4185,Assumptions!$B$5:$C$11,2,FALSE)</f>
        <v>1302.81</v>
      </c>
      <c r="L4185" s="39" t="s">
        <v>4883</v>
      </c>
      <c r="M4185" s="46">
        <f>DATE(YEAR(F4185),MONTH(F4185),1)</f>
        <v>45778</v>
      </c>
      <c r="N4185" s="47" t="str">
        <f>IF(B4185="",N4184,B4185)</f>
        <v>Upton Partners AG</v>
      </c>
    </row>
    <row r="4186" spans="1:14" ht="15.75" x14ac:dyDescent="0.5">
      <c r="A4186" s="7"/>
      <c r="B4186" s="26"/>
      <c r="C4186" s="26"/>
      <c r="D4186" s="14">
        <v>1808.19</v>
      </c>
      <c r="E4186" s="13" t="s">
        <v>3508</v>
      </c>
      <c r="F4186" s="27">
        <v>45824</v>
      </c>
      <c r="G4186" s="27">
        <v>45747</v>
      </c>
      <c r="H4186" s="14">
        <v>994183.99</v>
      </c>
      <c r="I4186" s="15">
        <v>1</v>
      </c>
      <c r="J4186" s="13" t="s">
        <v>340</v>
      </c>
      <c r="K4186" s="36">
        <f>D4186*VLOOKUP(L4186,Assumptions!$B$5:$C$11,2,FALSE)</f>
        <v>1808.19</v>
      </c>
      <c r="L4186" s="39" t="s">
        <v>4883</v>
      </c>
      <c r="M4186" s="46">
        <f>DATE(YEAR(F4186),MONTH(F4186),1)</f>
        <v>45809</v>
      </c>
      <c r="N4186" s="47" t="str">
        <f>IF(B4186="",N4185,B4186)</f>
        <v>Upton Partners AG</v>
      </c>
    </row>
    <row r="4187" spans="1:14" ht="15.75" x14ac:dyDescent="0.5">
      <c r="A4187" s="7"/>
      <c r="B4187" s="26"/>
      <c r="C4187" s="26"/>
      <c r="D4187" s="14">
        <v>1467.9</v>
      </c>
      <c r="E4187" s="13" t="s">
        <v>3500</v>
      </c>
      <c r="F4187" s="27">
        <v>45797</v>
      </c>
      <c r="G4187" s="27">
        <v>45747</v>
      </c>
      <c r="H4187" s="14">
        <v>1096338.6200000001</v>
      </c>
      <c r="I4187" s="15">
        <v>1</v>
      </c>
      <c r="J4187" s="13" t="s">
        <v>340</v>
      </c>
      <c r="K4187" s="36">
        <f>D4187*VLOOKUP(L4187,Assumptions!$B$5:$C$11,2,FALSE)</f>
        <v>1467.9</v>
      </c>
      <c r="L4187" s="39" t="s">
        <v>4883</v>
      </c>
      <c r="M4187" s="46">
        <f>DATE(YEAR(F4187),MONTH(F4187),1)</f>
        <v>45778</v>
      </c>
      <c r="N4187" s="47" t="str">
        <f>IF(B4187="",N4186,B4187)</f>
        <v>Upton Partners AG</v>
      </c>
    </row>
    <row r="4188" spans="1:14" ht="15.75" x14ac:dyDescent="0.5">
      <c r="A4188" s="7"/>
      <c r="B4188" s="25" t="s">
        <v>203</v>
      </c>
      <c r="C4188" s="25"/>
      <c r="D4188" s="12">
        <v>41653.589999999997</v>
      </c>
      <c r="E4188" s="13" t="s">
        <v>3509</v>
      </c>
      <c r="F4188" s="27">
        <v>44270</v>
      </c>
      <c r="G4188" s="27">
        <v>44154</v>
      </c>
      <c r="H4188" s="14">
        <v>2258226.34</v>
      </c>
      <c r="I4188" s="15">
        <v>9</v>
      </c>
      <c r="J4188" s="13" t="s">
        <v>300</v>
      </c>
      <c r="K4188" s="36">
        <f>D4188*VLOOKUP(L4188,Assumptions!$B$5:$C$11,2,FALSE)</f>
        <v>1428.7181369999998</v>
      </c>
      <c r="L4188" s="39" t="s">
        <v>4889</v>
      </c>
      <c r="M4188" s="46">
        <f>DATE(YEAR(F4188),MONTH(F4188),1)</f>
        <v>44256</v>
      </c>
      <c r="N4188" s="47" t="str">
        <f>IF(B4188="",N4187,B4188)</f>
        <v>Keswick Equity AG</v>
      </c>
    </row>
    <row r="4189" spans="1:14" ht="15.75" x14ac:dyDescent="0.5">
      <c r="A4189" s="7"/>
      <c r="B4189" s="26"/>
      <c r="C4189" s="26"/>
      <c r="D4189" s="12">
        <v>36923.72</v>
      </c>
      <c r="E4189" s="13" t="s">
        <v>3510</v>
      </c>
      <c r="F4189" s="27">
        <v>44270</v>
      </c>
      <c r="G4189" s="27">
        <v>44154</v>
      </c>
      <c r="H4189" s="14">
        <v>2850980.52</v>
      </c>
      <c r="I4189" s="15">
        <v>9</v>
      </c>
      <c r="J4189" s="13" t="s">
        <v>305</v>
      </c>
      <c r="K4189" s="36">
        <f>D4189*VLOOKUP(L4189,Assumptions!$B$5:$C$11,2,FALSE)</f>
        <v>1266.483596</v>
      </c>
      <c r="L4189" s="39" t="s">
        <v>4889</v>
      </c>
      <c r="M4189" s="46">
        <f>DATE(YEAR(F4189),MONTH(F4189),1)</f>
        <v>44256</v>
      </c>
      <c r="N4189" s="47" t="str">
        <f>IF(B4189="",N4188,B4189)</f>
        <v>Keswick Equity AG</v>
      </c>
    </row>
    <row r="4190" spans="1:14" ht="15.75" x14ac:dyDescent="0.5">
      <c r="A4190" s="7"/>
      <c r="B4190" s="26"/>
      <c r="C4190" s="26"/>
      <c r="D4190" s="12">
        <v>37925.35</v>
      </c>
      <c r="E4190" s="13" t="s">
        <v>3511</v>
      </c>
      <c r="F4190" s="27">
        <v>44270</v>
      </c>
      <c r="G4190" s="27">
        <v>44154</v>
      </c>
      <c r="H4190" s="14">
        <v>2403730.2200000002</v>
      </c>
      <c r="I4190" s="15">
        <v>1</v>
      </c>
      <c r="J4190" s="13" t="s">
        <v>304</v>
      </c>
      <c r="K4190" s="36">
        <f>D4190*VLOOKUP(L4190,Assumptions!$B$5:$C$11,2,FALSE)</f>
        <v>1300.8395049999999</v>
      </c>
      <c r="L4190" s="39" t="s">
        <v>4889</v>
      </c>
      <c r="M4190" s="46">
        <f>DATE(YEAR(F4190),MONTH(F4190),1)</f>
        <v>44256</v>
      </c>
      <c r="N4190" s="47" t="str">
        <f>IF(B4190="",N4189,B4190)</f>
        <v>Keswick Equity AG</v>
      </c>
    </row>
    <row r="4191" spans="1:14" ht="15.75" x14ac:dyDescent="0.5">
      <c r="A4191" s="7"/>
      <c r="B4191" s="26"/>
      <c r="C4191" s="26"/>
      <c r="D4191" s="12">
        <v>45430.35</v>
      </c>
      <c r="E4191" s="13" t="s">
        <v>3512</v>
      </c>
      <c r="F4191" s="27">
        <v>44270</v>
      </c>
      <c r="G4191" s="27">
        <v>44154</v>
      </c>
      <c r="H4191" s="14">
        <v>2888003.09</v>
      </c>
      <c r="I4191" s="15">
        <v>9</v>
      </c>
      <c r="J4191" s="13" t="s">
        <v>328</v>
      </c>
      <c r="K4191" s="36">
        <f>D4191*VLOOKUP(L4191,Assumptions!$B$5:$C$11,2,FALSE)</f>
        <v>1558.2610049999998</v>
      </c>
      <c r="L4191" s="39" t="s">
        <v>4889</v>
      </c>
      <c r="M4191" s="46">
        <f>DATE(YEAR(F4191),MONTH(F4191),1)</f>
        <v>44256</v>
      </c>
      <c r="N4191" s="47" t="str">
        <f>IF(B4191="",N4190,B4191)</f>
        <v>Keswick Equity AG</v>
      </c>
    </row>
    <row r="4192" spans="1:14" ht="15.75" x14ac:dyDescent="0.5">
      <c r="A4192" s="7"/>
      <c r="B4192" s="26"/>
      <c r="C4192" s="26"/>
      <c r="D4192" s="12">
        <v>54102.239999999998</v>
      </c>
      <c r="E4192" s="13" t="s">
        <v>3513</v>
      </c>
      <c r="F4192" s="27">
        <v>44270</v>
      </c>
      <c r="G4192" s="27">
        <v>44154</v>
      </c>
      <c r="H4192" s="14">
        <v>1902848.72</v>
      </c>
      <c r="I4192" s="15">
        <v>9</v>
      </c>
      <c r="J4192" s="13" t="s">
        <v>333</v>
      </c>
      <c r="K4192" s="36">
        <f>D4192*VLOOKUP(L4192,Assumptions!$B$5:$C$11,2,FALSE)</f>
        <v>1855.7068319999998</v>
      </c>
      <c r="L4192" s="39" t="s">
        <v>4889</v>
      </c>
      <c r="M4192" s="46">
        <f>DATE(YEAR(F4192),MONTH(F4192),1)</f>
        <v>44256</v>
      </c>
      <c r="N4192" s="47" t="str">
        <f>IF(B4192="",N4191,B4192)</f>
        <v>Keswick Equity AG</v>
      </c>
    </row>
    <row r="4193" spans="1:14" ht="15.75" x14ac:dyDescent="0.5">
      <c r="A4193" s="7"/>
      <c r="B4193" s="26"/>
      <c r="C4193" s="26"/>
      <c r="D4193" s="12">
        <v>34607.08</v>
      </c>
      <c r="E4193" s="13" t="s">
        <v>3514</v>
      </c>
      <c r="F4193" s="27">
        <v>44270</v>
      </c>
      <c r="G4193" s="27">
        <v>44154</v>
      </c>
      <c r="H4193" s="14">
        <v>2475928.11</v>
      </c>
      <c r="I4193" s="15">
        <v>9</v>
      </c>
      <c r="J4193" s="13" t="s">
        <v>322</v>
      </c>
      <c r="K4193" s="36">
        <f>D4193*VLOOKUP(L4193,Assumptions!$B$5:$C$11,2,FALSE)</f>
        <v>1187.0228439999998</v>
      </c>
      <c r="L4193" s="39" t="s">
        <v>4889</v>
      </c>
      <c r="M4193" s="46">
        <f>DATE(YEAR(F4193),MONTH(F4193),1)</f>
        <v>44256</v>
      </c>
      <c r="N4193" s="47" t="str">
        <f>IF(B4193="",N4192,B4193)</f>
        <v>Keswick Equity AG</v>
      </c>
    </row>
    <row r="4194" spans="1:14" ht="15.75" x14ac:dyDescent="0.5">
      <c r="A4194" s="7"/>
      <c r="B4194" s="26"/>
      <c r="C4194" s="26"/>
      <c r="D4194" s="12">
        <v>45655.95</v>
      </c>
      <c r="E4194" s="13" t="s">
        <v>3515</v>
      </c>
      <c r="F4194" s="27">
        <v>44270</v>
      </c>
      <c r="G4194" s="27">
        <v>44154</v>
      </c>
      <c r="H4194" s="14">
        <v>2745478.96</v>
      </c>
      <c r="I4194" s="15">
        <v>9</v>
      </c>
      <c r="J4194" s="13" t="s">
        <v>336</v>
      </c>
      <c r="K4194" s="36">
        <f>D4194*VLOOKUP(L4194,Assumptions!$B$5:$C$11,2,FALSE)</f>
        <v>1565.9990849999997</v>
      </c>
      <c r="L4194" s="39" t="s">
        <v>4889</v>
      </c>
      <c r="M4194" s="46">
        <f>DATE(YEAR(F4194),MONTH(F4194),1)</f>
        <v>44256</v>
      </c>
      <c r="N4194" s="47" t="str">
        <f>IF(B4194="",N4193,B4194)</f>
        <v>Keswick Equity AG</v>
      </c>
    </row>
    <row r="4195" spans="1:14" ht="15.75" x14ac:dyDescent="0.5">
      <c r="A4195" s="7"/>
      <c r="B4195" s="26"/>
      <c r="C4195" s="26"/>
      <c r="D4195" s="12">
        <v>49553.37</v>
      </c>
      <c r="E4195" s="13" t="s">
        <v>3516</v>
      </c>
      <c r="F4195" s="27">
        <v>44270</v>
      </c>
      <c r="G4195" s="27">
        <v>44154</v>
      </c>
      <c r="H4195" s="14">
        <v>2467691.13</v>
      </c>
      <c r="I4195" s="15">
        <v>9</v>
      </c>
      <c r="J4195" s="13" t="s">
        <v>335</v>
      </c>
      <c r="K4195" s="36">
        <f>D4195*VLOOKUP(L4195,Assumptions!$B$5:$C$11,2,FALSE)</f>
        <v>1699.680591</v>
      </c>
      <c r="L4195" s="39" t="s">
        <v>4889</v>
      </c>
      <c r="M4195" s="46">
        <f>DATE(YEAR(F4195),MONTH(F4195),1)</f>
        <v>44256</v>
      </c>
      <c r="N4195" s="47" t="str">
        <f>IF(B4195="",N4194,B4195)</f>
        <v>Keswick Equity AG</v>
      </c>
    </row>
    <row r="4196" spans="1:14" ht="15.75" x14ac:dyDescent="0.5">
      <c r="A4196" s="7"/>
      <c r="B4196" s="26"/>
      <c r="C4196" s="26"/>
      <c r="D4196" s="12">
        <v>217415.88</v>
      </c>
      <c r="E4196" s="13" t="s">
        <v>3517</v>
      </c>
      <c r="F4196" s="27">
        <v>44355</v>
      </c>
      <c r="G4196" s="27">
        <v>44221</v>
      </c>
      <c r="H4196" s="14">
        <v>2487758.0699999998</v>
      </c>
      <c r="I4196" s="15">
        <v>15</v>
      </c>
      <c r="J4196" s="13" t="s">
        <v>300</v>
      </c>
      <c r="K4196" s="36">
        <f>D4196*VLOOKUP(L4196,Assumptions!$B$5:$C$11,2,FALSE)</f>
        <v>7457.3646839999992</v>
      </c>
      <c r="L4196" s="39" t="s">
        <v>4889</v>
      </c>
      <c r="M4196" s="46">
        <f>DATE(YEAR(F4196),MONTH(F4196),1)</f>
        <v>44348</v>
      </c>
      <c r="N4196" s="47" t="str">
        <f>IF(B4196="",N4195,B4196)</f>
        <v>Keswick Equity AG</v>
      </c>
    </row>
    <row r="4197" spans="1:14" ht="15.75" x14ac:dyDescent="0.5">
      <c r="A4197" s="7"/>
      <c r="B4197" s="26"/>
      <c r="C4197" s="26"/>
      <c r="D4197" s="12">
        <v>194321.56</v>
      </c>
      <c r="E4197" s="13" t="s">
        <v>3518</v>
      </c>
      <c r="F4197" s="27">
        <v>44355</v>
      </c>
      <c r="G4197" s="27">
        <v>44221</v>
      </c>
      <c r="H4197" s="14">
        <v>2495107.04</v>
      </c>
      <c r="I4197" s="15">
        <v>16</v>
      </c>
      <c r="J4197" s="13" t="s">
        <v>330</v>
      </c>
      <c r="K4197" s="36">
        <f>D4197*VLOOKUP(L4197,Assumptions!$B$5:$C$11,2,FALSE)</f>
        <v>6665.2295079999994</v>
      </c>
      <c r="L4197" s="39" t="s">
        <v>4889</v>
      </c>
      <c r="M4197" s="46">
        <f>DATE(YEAR(F4197),MONTH(F4197),1)</f>
        <v>44348</v>
      </c>
      <c r="N4197" s="47" t="str">
        <f>IF(B4197="",N4196,B4197)</f>
        <v>Keswick Equity AG</v>
      </c>
    </row>
    <row r="4198" spans="1:14" ht="15.75" x14ac:dyDescent="0.5">
      <c r="A4198" s="7"/>
      <c r="B4198" s="26"/>
      <c r="C4198" s="26"/>
      <c r="D4198" s="12">
        <v>295009.17</v>
      </c>
      <c r="E4198" s="13" t="s">
        <v>3517</v>
      </c>
      <c r="F4198" s="27">
        <v>44355</v>
      </c>
      <c r="G4198" s="27">
        <v>44221</v>
      </c>
      <c r="H4198" s="14">
        <v>2449900.48</v>
      </c>
      <c r="I4198" s="15">
        <v>16</v>
      </c>
      <c r="J4198" s="13" t="s">
        <v>300</v>
      </c>
      <c r="K4198" s="36">
        <f>D4198*VLOOKUP(L4198,Assumptions!$B$5:$C$11,2,FALSE)</f>
        <v>10118.814530999998</v>
      </c>
      <c r="L4198" s="39" t="s">
        <v>4889</v>
      </c>
      <c r="M4198" s="46">
        <f>DATE(YEAR(F4198),MONTH(F4198),1)</f>
        <v>44348</v>
      </c>
      <c r="N4198" s="47" t="str">
        <f>IF(B4198="",N4197,B4198)</f>
        <v>Keswick Equity AG</v>
      </c>
    </row>
    <row r="4199" spans="1:14" ht="15.75" x14ac:dyDescent="0.5">
      <c r="A4199" s="7"/>
      <c r="B4199" s="26"/>
      <c r="C4199" s="26"/>
      <c r="D4199" s="12">
        <v>203217.49</v>
      </c>
      <c r="E4199" s="13" t="s">
        <v>3518</v>
      </c>
      <c r="F4199" s="27">
        <v>44355</v>
      </c>
      <c r="G4199" s="27">
        <v>44221</v>
      </c>
      <c r="H4199" s="14">
        <v>2433952.4900000002</v>
      </c>
      <c r="I4199" s="15">
        <v>16</v>
      </c>
      <c r="J4199" s="13" t="s">
        <v>330</v>
      </c>
      <c r="K4199" s="36">
        <f>D4199*VLOOKUP(L4199,Assumptions!$B$5:$C$11,2,FALSE)</f>
        <v>6970.3599069999991</v>
      </c>
      <c r="L4199" s="39" t="s">
        <v>4889</v>
      </c>
      <c r="M4199" s="46">
        <f>DATE(YEAR(F4199),MONTH(F4199),1)</f>
        <v>44348</v>
      </c>
      <c r="N4199" s="47" t="str">
        <f>IF(B4199="",N4198,B4199)</f>
        <v>Keswick Equity AG</v>
      </c>
    </row>
    <row r="4200" spans="1:14" ht="15.75" x14ac:dyDescent="0.5">
      <c r="A4200" s="7"/>
      <c r="B4200" s="26"/>
      <c r="C4200" s="26"/>
      <c r="D4200" s="12">
        <v>229417.1</v>
      </c>
      <c r="E4200" s="13" t="s">
        <v>3519</v>
      </c>
      <c r="F4200" s="27">
        <v>44355</v>
      </c>
      <c r="G4200" s="27">
        <v>44221</v>
      </c>
      <c r="H4200" s="14">
        <v>2328697.1</v>
      </c>
      <c r="I4200" s="15">
        <v>265</v>
      </c>
      <c r="J4200" s="13" t="s">
        <v>328</v>
      </c>
      <c r="K4200" s="36">
        <f>D4200*VLOOKUP(L4200,Assumptions!$B$5:$C$11,2,FALSE)</f>
        <v>7869.0065299999997</v>
      </c>
      <c r="L4200" s="39" t="s">
        <v>4889</v>
      </c>
      <c r="M4200" s="46">
        <f>DATE(YEAR(F4200),MONTH(F4200),1)</f>
        <v>44348</v>
      </c>
      <c r="N4200" s="47" t="str">
        <f>IF(B4200="",N4199,B4200)</f>
        <v>Keswick Equity AG</v>
      </c>
    </row>
    <row r="4201" spans="1:14" ht="15.75" x14ac:dyDescent="0.5">
      <c r="A4201" s="7"/>
      <c r="B4201" s="26"/>
      <c r="C4201" s="26"/>
      <c r="D4201" s="12">
        <v>203988.31</v>
      </c>
      <c r="E4201" s="13" t="s">
        <v>3520</v>
      </c>
      <c r="F4201" s="27">
        <v>44355</v>
      </c>
      <c r="G4201" s="27">
        <v>44221</v>
      </c>
      <c r="H4201" s="14">
        <v>1782646.76</v>
      </c>
      <c r="I4201" s="15">
        <v>265</v>
      </c>
      <c r="J4201" s="13" t="s">
        <v>333</v>
      </c>
      <c r="K4201" s="36">
        <f>D4201*VLOOKUP(L4201,Assumptions!$B$5:$C$11,2,FALSE)</f>
        <v>6996.7990329999993</v>
      </c>
      <c r="L4201" s="39" t="s">
        <v>4889</v>
      </c>
      <c r="M4201" s="46">
        <f>DATE(YEAR(F4201),MONTH(F4201),1)</f>
        <v>44348</v>
      </c>
      <c r="N4201" s="47" t="str">
        <f>IF(B4201="",N4200,B4201)</f>
        <v>Keswick Equity AG</v>
      </c>
    </row>
    <row r="4202" spans="1:14" ht="15.75" x14ac:dyDescent="0.5">
      <c r="A4202" s="7"/>
      <c r="B4202" s="26"/>
      <c r="C4202" s="26"/>
      <c r="D4202" s="12">
        <v>176278.04</v>
      </c>
      <c r="E4202" s="13" t="s">
        <v>3521</v>
      </c>
      <c r="F4202" s="27">
        <v>44355</v>
      </c>
      <c r="G4202" s="27">
        <v>44221</v>
      </c>
      <c r="H4202" s="14">
        <v>1788998.47</v>
      </c>
      <c r="I4202" s="15">
        <v>265</v>
      </c>
      <c r="J4202" s="13" t="s">
        <v>334</v>
      </c>
      <c r="K4202" s="36">
        <f>D4202*VLOOKUP(L4202,Assumptions!$B$5:$C$11,2,FALSE)</f>
        <v>6046.3367719999997</v>
      </c>
      <c r="L4202" s="39" t="s">
        <v>4889</v>
      </c>
      <c r="M4202" s="46">
        <f>DATE(YEAR(F4202),MONTH(F4202),1)</f>
        <v>44348</v>
      </c>
      <c r="N4202" s="47" t="str">
        <f>IF(B4202="",N4201,B4202)</f>
        <v>Keswick Equity AG</v>
      </c>
    </row>
    <row r="4203" spans="1:14" ht="15.75" x14ac:dyDescent="0.5">
      <c r="A4203" s="7"/>
      <c r="B4203" s="26"/>
      <c r="C4203" s="26"/>
      <c r="D4203" s="12">
        <v>188856.84</v>
      </c>
      <c r="E4203" s="13" t="s">
        <v>3522</v>
      </c>
      <c r="F4203" s="27">
        <v>44355</v>
      </c>
      <c r="G4203" s="27">
        <v>44221</v>
      </c>
      <c r="H4203" s="14">
        <v>1811858.6</v>
      </c>
      <c r="I4203" s="15">
        <v>265</v>
      </c>
      <c r="J4203" s="13" t="s">
        <v>301</v>
      </c>
      <c r="K4203" s="36">
        <f>D4203*VLOOKUP(L4203,Assumptions!$B$5:$C$11,2,FALSE)</f>
        <v>6477.7896119999996</v>
      </c>
      <c r="L4203" s="39" t="s">
        <v>4889</v>
      </c>
      <c r="M4203" s="46">
        <f>DATE(YEAR(F4203),MONTH(F4203),1)</f>
        <v>44348</v>
      </c>
      <c r="N4203" s="47" t="str">
        <f>IF(B4203="",N4202,B4203)</f>
        <v>Keswick Equity AG</v>
      </c>
    </row>
    <row r="4204" spans="1:14" ht="15.75" x14ac:dyDescent="0.5">
      <c r="A4204" s="7"/>
      <c r="B4204" s="26"/>
      <c r="C4204" s="26"/>
      <c r="D4204" s="12">
        <v>235591.29</v>
      </c>
      <c r="E4204" s="13" t="s">
        <v>3523</v>
      </c>
      <c r="F4204" s="27">
        <v>44355</v>
      </c>
      <c r="G4204" s="27">
        <v>44221</v>
      </c>
      <c r="H4204" s="14">
        <v>2396296.87</v>
      </c>
      <c r="I4204" s="15">
        <v>245</v>
      </c>
      <c r="J4204" s="13" t="s">
        <v>305</v>
      </c>
      <c r="K4204" s="36">
        <f>D4204*VLOOKUP(L4204,Assumptions!$B$5:$C$11,2,FALSE)</f>
        <v>8080.7812469999999</v>
      </c>
      <c r="L4204" s="39" t="s">
        <v>4889</v>
      </c>
      <c r="M4204" s="46">
        <f>DATE(YEAR(F4204),MONTH(F4204),1)</f>
        <v>44348</v>
      </c>
      <c r="N4204" s="47" t="str">
        <f>IF(B4204="",N4203,B4204)</f>
        <v>Keswick Equity AG</v>
      </c>
    </row>
    <row r="4205" spans="1:14" ht="15.75" x14ac:dyDescent="0.5">
      <c r="A4205" s="7"/>
      <c r="B4205" s="26"/>
      <c r="C4205" s="26"/>
      <c r="D4205" s="12">
        <v>233256.7</v>
      </c>
      <c r="E4205" s="13" t="s">
        <v>3524</v>
      </c>
      <c r="F4205" s="27">
        <v>44355</v>
      </c>
      <c r="G4205" s="27">
        <v>44221</v>
      </c>
      <c r="H4205" s="14">
        <v>1816298.97</v>
      </c>
      <c r="I4205" s="15">
        <v>265</v>
      </c>
      <c r="J4205" s="13" t="s">
        <v>335</v>
      </c>
      <c r="K4205" s="36">
        <f>D4205*VLOOKUP(L4205,Assumptions!$B$5:$C$11,2,FALSE)</f>
        <v>8000.7048100000002</v>
      </c>
      <c r="L4205" s="39" t="s">
        <v>4889</v>
      </c>
      <c r="M4205" s="46">
        <f>DATE(YEAR(F4205),MONTH(F4205),1)</f>
        <v>44348</v>
      </c>
      <c r="N4205" s="47" t="str">
        <f>IF(B4205="",N4204,B4205)</f>
        <v>Keswick Equity AG</v>
      </c>
    </row>
    <row r="4206" spans="1:14" ht="15.75" x14ac:dyDescent="0.5">
      <c r="A4206" s="7"/>
      <c r="B4206" s="26"/>
      <c r="C4206" s="26"/>
      <c r="D4206" s="12">
        <v>272844.83</v>
      </c>
      <c r="E4206" s="13" t="s">
        <v>3525</v>
      </c>
      <c r="F4206" s="27">
        <v>44355</v>
      </c>
      <c r="G4206" s="27">
        <v>44221</v>
      </c>
      <c r="H4206" s="14">
        <v>2430035.2799999998</v>
      </c>
      <c r="I4206" s="15">
        <v>265</v>
      </c>
      <c r="J4206" s="13" t="s">
        <v>322</v>
      </c>
      <c r="K4206" s="36">
        <f>D4206*VLOOKUP(L4206,Assumptions!$B$5:$C$11,2,FALSE)</f>
        <v>9358.5776690000002</v>
      </c>
      <c r="L4206" s="39" t="s">
        <v>4889</v>
      </c>
      <c r="M4206" s="46">
        <f>DATE(YEAR(F4206),MONTH(F4206),1)</f>
        <v>44348</v>
      </c>
      <c r="N4206" s="47" t="str">
        <f>IF(B4206="",N4205,B4206)</f>
        <v>Keswick Equity AG</v>
      </c>
    </row>
    <row r="4207" spans="1:14" ht="15.75" x14ac:dyDescent="0.5">
      <c r="A4207" s="7"/>
      <c r="B4207" s="26"/>
      <c r="C4207" s="26"/>
      <c r="D4207" s="12">
        <v>270530.8</v>
      </c>
      <c r="E4207" s="13" t="s">
        <v>3526</v>
      </c>
      <c r="F4207" s="27">
        <v>44355</v>
      </c>
      <c r="G4207" s="27">
        <v>44221</v>
      </c>
      <c r="H4207" s="14">
        <v>2815489.81</v>
      </c>
      <c r="I4207" s="15">
        <v>265</v>
      </c>
      <c r="J4207" s="13" t="s">
        <v>336</v>
      </c>
      <c r="K4207" s="36">
        <f>D4207*VLOOKUP(L4207,Assumptions!$B$5:$C$11,2,FALSE)</f>
        <v>9279.2064399999981</v>
      </c>
      <c r="L4207" s="39" t="s">
        <v>4889</v>
      </c>
      <c r="M4207" s="46">
        <f>DATE(YEAR(F4207),MONTH(F4207),1)</f>
        <v>44348</v>
      </c>
      <c r="N4207" s="47" t="str">
        <f>IF(B4207="",N4206,B4207)</f>
        <v>Keswick Equity AG</v>
      </c>
    </row>
    <row r="4208" spans="1:14" ht="15.75" x14ac:dyDescent="0.5">
      <c r="A4208" s="7"/>
      <c r="B4208" s="26"/>
      <c r="C4208" s="26"/>
      <c r="D4208" s="12">
        <v>171845.7</v>
      </c>
      <c r="E4208" s="13" t="s">
        <v>3527</v>
      </c>
      <c r="F4208" s="27">
        <v>44390</v>
      </c>
      <c r="G4208" s="27">
        <v>44221</v>
      </c>
      <c r="H4208" s="14">
        <v>2022404.84</v>
      </c>
      <c r="I4208" s="15">
        <v>8</v>
      </c>
      <c r="J4208" s="13" t="s">
        <v>330</v>
      </c>
      <c r="K4208" s="36">
        <f>D4208*VLOOKUP(L4208,Assumptions!$B$5:$C$11,2,FALSE)</f>
        <v>5894.3075099999996</v>
      </c>
      <c r="L4208" s="39" t="s">
        <v>4889</v>
      </c>
      <c r="M4208" s="46">
        <f>DATE(YEAR(F4208),MONTH(F4208),1)</f>
        <v>44378</v>
      </c>
      <c r="N4208" s="47" t="str">
        <f>IF(B4208="",N4207,B4208)</f>
        <v>Keswick Equity AG</v>
      </c>
    </row>
    <row r="4209" spans="1:14" ht="15.75" x14ac:dyDescent="0.5">
      <c r="A4209" s="7"/>
      <c r="B4209" s="26"/>
      <c r="C4209" s="26"/>
      <c r="D4209" s="12">
        <v>170747.8</v>
      </c>
      <c r="E4209" s="13" t="s">
        <v>3528</v>
      </c>
      <c r="F4209" s="27">
        <v>44390</v>
      </c>
      <c r="G4209" s="27">
        <v>44221</v>
      </c>
      <c r="H4209" s="14">
        <v>2402893.6</v>
      </c>
      <c r="I4209" s="15">
        <v>8</v>
      </c>
      <c r="J4209" s="13" t="s">
        <v>300</v>
      </c>
      <c r="K4209" s="36">
        <f>D4209*VLOOKUP(L4209,Assumptions!$B$5:$C$11,2,FALSE)</f>
        <v>5856.6495399999994</v>
      </c>
      <c r="L4209" s="39" t="s">
        <v>4889</v>
      </c>
      <c r="M4209" s="46">
        <f>DATE(YEAR(F4209),MONTH(F4209),1)</f>
        <v>44378</v>
      </c>
      <c r="N4209" s="47" t="str">
        <f>IF(B4209="",N4208,B4209)</f>
        <v>Keswick Equity AG</v>
      </c>
    </row>
    <row r="4210" spans="1:14" ht="15.75" x14ac:dyDescent="0.5">
      <c r="A4210" s="7"/>
      <c r="B4210" s="26"/>
      <c r="C4210" s="26"/>
      <c r="D4210" s="12">
        <v>181988.81</v>
      </c>
      <c r="E4210" s="13" t="s">
        <v>3529</v>
      </c>
      <c r="F4210" s="27">
        <v>44390</v>
      </c>
      <c r="G4210" s="27">
        <v>44221</v>
      </c>
      <c r="H4210" s="14">
        <v>2460270.1800000002</v>
      </c>
      <c r="I4210" s="15">
        <v>188</v>
      </c>
      <c r="J4210" s="13" t="s">
        <v>305</v>
      </c>
      <c r="K4210" s="36">
        <f>D4210*VLOOKUP(L4210,Assumptions!$B$5:$C$11,2,FALSE)</f>
        <v>6242.2161829999995</v>
      </c>
      <c r="L4210" s="39" t="s">
        <v>4889</v>
      </c>
      <c r="M4210" s="46">
        <f>DATE(YEAR(F4210),MONTH(F4210),1)</f>
        <v>44378</v>
      </c>
      <c r="N4210" s="47" t="str">
        <f>IF(B4210="",N4209,B4210)</f>
        <v>Keswick Equity AG</v>
      </c>
    </row>
    <row r="4211" spans="1:14" ht="15.75" x14ac:dyDescent="0.5">
      <c r="A4211" s="7"/>
      <c r="B4211" s="26"/>
      <c r="C4211" s="26"/>
      <c r="D4211" s="12">
        <v>134269.95000000001</v>
      </c>
      <c r="E4211" s="13" t="s">
        <v>3528</v>
      </c>
      <c r="F4211" s="27">
        <v>44390</v>
      </c>
      <c r="G4211" s="27">
        <v>44221</v>
      </c>
      <c r="H4211" s="14">
        <v>2067627.14</v>
      </c>
      <c r="I4211" s="15">
        <v>8</v>
      </c>
      <c r="J4211" s="13" t="s">
        <v>300</v>
      </c>
      <c r="K4211" s="36">
        <f>D4211*VLOOKUP(L4211,Assumptions!$B$5:$C$11,2,FALSE)</f>
        <v>4605.4592849999999</v>
      </c>
      <c r="L4211" s="39" t="s">
        <v>4889</v>
      </c>
      <c r="M4211" s="46">
        <f>DATE(YEAR(F4211),MONTH(F4211),1)</f>
        <v>44378</v>
      </c>
      <c r="N4211" s="47" t="str">
        <f>IF(B4211="",N4210,B4211)</f>
        <v>Keswick Equity AG</v>
      </c>
    </row>
    <row r="4212" spans="1:14" ht="15.75" x14ac:dyDescent="0.5">
      <c r="A4212" s="7"/>
      <c r="B4212" s="26"/>
      <c r="C4212" s="26"/>
      <c r="D4212" s="12">
        <v>137948.09</v>
      </c>
      <c r="E4212" s="13" t="s">
        <v>3527</v>
      </c>
      <c r="F4212" s="27">
        <v>44390</v>
      </c>
      <c r="G4212" s="27">
        <v>44221</v>
      </c>
      <c r="H4212" s="14">
        <v>1702551.55</v>
      </c>
      <c r="I4212" s="15">
        <v>8</v>
      </c>
      <c r="J4212" s="13" t="s">
        <v>330</v>
      </c>
      <c r="K4212" s="36">
        <f>D4212*VLOOKUP(L4212,Assumptions!$B$5:$C$11,2,FALSE)</f>
        <v>4731.6194869999999</v>
      </c>
      <c r="L4212" s="39" t="s">
        <v>4889</v>
      </c>
      <c r="M4212" s="46">
        <f>DATE(YEAR(F4212),MONTH(F4212),1)</f>
        <v>44378</v>
      </c>
      <c r="N4212" s="47" t="str">
        <f>IF(B4212="",N4211,B4212)</f>
        <v>Keswick Equity AG</v>
      </c>
    </row>
    <row r="4213" spans="1:14" ht="15.75" x14ac:dyDescent="0.5">
      <c r="A4213" s="7"/>
      <c r="B4213" s="26"/>
      <c r="C4213" s="26"/>
      <c r="D4213" s="12">
        <v>156597.93</v>
      </c>
      <c r="E4213" s="13" t="s">
        <v>3530</v>
      </c>
      <c r="F4213" s="27">
        <v>44390</v>
      </c>
      <c r="G4213" s="27">
        <v>44221</v>
      </c>
      <c r="H4213" s="14">
        <v>2227287.65</v>
      </c>
      <c r="I4213" s="15">
        <v>293</v>
      </c>
      <c r="J4213" s="13" t="s">
        <v>301</v>
      </c>
      <c r="K4213" s="36">
        <f>D4213*VLOOKUP(L4213,Assumptions!$B$5:$C$11,2,FALSE)</f>
        <v>5371.3089989999989</v>
      </c>
      <c r="L4213" s="39" t="s">
        <v>4889</v>
      </c>
      <c r="M4213" s="46">
        <f>DATE(YEAR(F4213),MONTH(F4213),1)</f>
        <v>44378</v>
      </c>
      <c r="N4213" s="47" t="str">
        <f>IF(B4213="",N4212,B4213)</f>
        <v>Keswick Equity AG</v>
      </c>
    </row>
    <row r="4214" spans="1:14" ht="15.75" x14ac:dyDescent="0.5">
      <c r="A4214" s="7"/>
      <c r="B4214" s="26"/>
      <c r="C4214" s="26"/>
      <c r="D4214" s="12">
        <v>113639.92</v>
      </c>
      <c r="E4214" s="13" t="s">
        <v>3531</v>
      </c>
      <c r="F4214" s="27">
        <v>44390</v>
      </c>
      <c r="G4214" s="27">
        <v>44221</v>
      </c>
      <c r="H4214" s="14">
        <v>1771658.61</v>
      </c>
      <c r="I4214" s="15">
        <v>293</v>
      </c>
      <c r="J4214" s="13" t="s">
        <v>319</v>
      </c>
      <c r="K4214" s="36">
        <f>D4214*VLOOKUP(L4214,Assumptions!$B$5:$C$11,2,FALSE)</f>
        <v>3897.8492559999995</v>
      </c>
      <c r="L4214" s="39" t="s">
        <v>4889</v>
      </c>
      <c r="M4214" s="46">
        <f>DATE(YEAR(F4214),MONTH(F4214),1)</f>
        <v>44378</v>
      </c>
      <c r="N4214" s="47" t="str">
        <f>IF(B4214="",N4213,B4214)</f>
        <v>Keswick Equity AG</v>
      </c>
    </row>
    <row r="4215" spans="1:14" ht="15.75" x14ac:dyDescent="0.5">
      <c r="A4215" s="7"/>
      <c r="B4215" s="26"/>
      <c r="C4215" s="26"/>
      <c r="D4215" s="12">
        <v>173943.29</v>
      </c>
      <c r="E4215" s="13" t="s">
        <v>3532</v>
      </c>
      <c r="F4215" s="27">
        <v>44390</v>
      </c>
      <c r="G4215" s="27">
        <v>44221</v>
      </c>
      <c r="H4215" s="14">
        <v>2096438.7</v>
      </c>
      <c r="I4215" s="15">
        <v>293</v>
      </c>
      <c r="J4215" s="13" t="s">
        <v>320</v>
      </c>
      <c r="K4215" s="36">
        <f>D4215*VLOOKUP(L4215,Assumptions!$B$5:$C$11,2,FALSE)</f>
        <v>5966.2548470000002</v>
      </c>
      <c r="L4215" s="39" t="s">
        <v>4889</v>
      </c>
      <c r="M4215" s="46">
        <f>DATE(YEAR(F4215),MONTH(F4215),1)</f>
        <v>44378</v>
      </c>
      <c r="N4215" s="47" t="str">
        <f>IF(B4215="",N4214,B4215)</f>
        <v>Keswick Equity AG</v>
      </c>
    </row>
    <row r="4216" spans="1:14" ht="15.75" x14ac:dyDescent="0.5">
      <c r="A4216" s="7"/>
      <c r="B4216" s="26"/>
      <c r="C4216" s="26"/>
      <c r="D4216" s="12">
        <v>139189.26999999999</v>
      </c>
      <c r="E4216" s="13" t="s">
        <v>3533</v>
      </c>
      <c r="F4216" s="27">
        <v>44390</v>
      </c>
      <c r="G4216" s="27">
        <v>44221</v>
      </c>
      <c r="H4216" s="14">
        <v>2430573.46</v>
      </c>
      <c r="I4216" s="15">
        <v>293</v>
      </c>
      <c r="J4216" s="13" t="s">
        <v>328</v>
      </c>
      <c r="K4216" s="36">
        <f>D4216*VLOOKUP(L4216,Assumptions!$B$5:$C$11,2,FALSE)</f>
        <v>4774.1919609999995</v>
      </c>
      <c r="L4216" s="39" t="s">
        <v>4889</v>
      </c>
      <c r="M4216" s="46">
        <f>DATE(YEAR(F4216),MONTH(F4216),1)</f>
        <v>44378</v>
      </c>
      <c r="N4216" s="47" t="str">
        <f>IF(B4216="",N4215,B4216)</f>
        <v>Keswick Equity AG</v>
      </c>
    </row>
    <row r="4217" spans="1:14" ht="15.75" x14ac:dyDescent="0.5">
      <c r="A4217" s="7"/>
      <c r="B4217" s="26"/>
      <c r="C4217" s="26"/>
      <c r="D4217" s="12">
        <v>173215.77</v>
      </c>
      <c r="E4217" s="13" t="s">
        <v>3534</v>
      </c>
      <c r="F4217" s="27">
        <v>44390</v>
      </c>
      <c r="G4217" s="27">
        <v>44221</v>
      </c>
      <c r="H4217" s="14">
        <v>2646922.98</v>
      </c>
      <c r="I4217" s="15">
        <v>293</v>
      </c>
      <c r="J4217" s="13" t="s">
        <v>333</v>
      </c>
      <c r="K4217" s="36">
        <f>D4217*VLOOKUP(L4217,Assumptions!$B$5:$C$11,2,FALSE)</f>
        <v>5941.3009109999994</v>
      </c>
      <c r="L4217" s="39" t="s">
        <v>4889</v>
      </c>
      <c r="M4217" s="46">
        <f>DATE(YEAR(F4217),MONTH(F4217),1)</f>
        <v>44378</v>
      </c>
      <c r="N4217" s="47" t="str">
        <f>IF(B4217="",N4216,B4217)</f>
        <v>Keswick Equity AG</v>
      </c>
    </row>
    <row r="4218" spans="1:14" ht="15.75" x14ac:dyDescent="0.5">
      <c r="A4218" s="7"/>
      <c r="B4218" s="26"/>
      <c r="C4218" s="26"/>
      <c r="D4218" s="12">
        <v>117894.98</v>
      </c>
      <c r="E4218" s="13" t="s">
        <v>3535</v>
      </c>
      <c r="F4218" s="27">
        <v>44390</v>
      </c>
      <c r="G4218" s="27">
        <v>44221</v>
      </c>
      <c r="H4218" s="14">
        <v>1720383.51</v>
      </c>
      <c r="I4218" s="15">
        <v>293</v>
      </c>
      <c r="J4218" s="13" t="s">
        <v>335</v>
      </c>
      <c r="K4218" s="36">
        <f>D4218*VLOOKUP(L4218,Assumptions!$B$5:$C$11,2,FALSE)</f>
        <v>4043.7978139999996</v>
      </c>
      <c r="L4218" s="39" t="s">
        <v>4889</v>
      </c>
      <c r="M4218" s="46">
        <f>DATE(YEAR(F4218),MONTH(F4218),1)</f>
        <v>44378</v>
      </c>
      <c r="N4218" s="47" t="str">
        <f>IF(B4218="",N4217,B4218)</f>
        <v>Keswick Equity AG</v>
      </c>
    </row>
    <row r="4219" spans="1:14" ht="15.75" x14ac:dyDescent="0.5">
      <c r="A4219" s="7"/>
      <c r="B4219" s="26"/>
      <c r="C4219" s="26"/>
      <c r="D4219" s="12">
        <v>138366.6</v>
      </c>
      <c r="E4219" s="13" t="s">
        <v>3536</v>
      </c>
      <c r="F4219" s="27">
        <v>44390</v>
      </c>
      <c r="G4219" s="27">
        <v>44221</v>
      </c>
      <c r="H4219" s="14">
        <v>2338286.86</v>
      </c>
      <c r="I4219" s="15">
        <v>293</v>
      </c>
      <c r="J4219" s="13" t="s">
        <v>334</v>
      </c>
      <c r="K4219" s="36">
        <f>D4219*VLOOKUP(L4219,Assumptions!$B$5:$C$11,2,FALSE)</f>
        <v>4745.9743799999997</v>
      </c>
      <c r="L4219" s="39" t="s">
        <v>4889</v>
      </c>
      <c r="M4219" s="46">
        <f>DATE(YEAR(F4219),MONTH(F4219),1)</f>
        <v>44378</v>
      </c>
      <c r="N4219" s="47" t="str">
        <f>IF(B4219="",N4218,B4219)</f>
        <v>Keswick Equity AG</v>
      </c>
    </row>
    <row r="4220" spans="1:14" ht="15.75" x14ac:dyDescent="0.5">
      <c r="A4220" s="7"/>
      <c r="B4220" s="26"/>
      <c r="C4220" s="26"/>
      <c r="D4220" s="12">
        <v>125204.7</v>
      </c>
      <c r="E4220" s="13" t="s">
        <v>3537</v>
      </c>
      <c r="F4220" s="27">
        <v>44390</v>
      </c>
      <c r="G4220" s="27">
        <v>44221</v>
      </c>
      <c r="H4220" s="14">
        <v>2341507.34</v>
      </c>
      <c r="I4220" s="15">
        <v>293</v>
      </c>
      <c r="J4220" s="13" t="s">
        <v>336</v>
      </c>
      <c r="K4220" s="36">
        <f>D4220*VLOOKUP(L4220,Assumptions!$B$5:$C$11,2,FALSE)</f>
        <v>4294.5212099999999</v>
      </c>
      <c r="L4220" s="39" t="s">
        <v>4889</v>
      </c>
      <c r="M4220" s="46">
        <f>DATE(YEAR(F4220),MONTH(F4220),1)</f>
        <v>44378</v>
      </c>
      <c r="N4220" s="47" t="str">
        <f>IF(B4220="",N4219,B4220)</f>
        <v>Keswick Equity AG</v>
      </c>
    </row>
    <row r="4221" spans="1:14" ht="15.75" x14ac:dyDescent="0.5">
      <c r="A4221" s="7"/>
      <c r="B4221" s="26"/>
      <c r="C4221" s="26"/>
      <c r="D4221" s="12">
        <v>184701.04</v>
      </c>
      <c r="E4221" s="13" t="s">
        <v>3538</v>
      </c>
      <c r="F4221" s="27">
        <v>44390</v>
      </c>
      <c r="G4221" s="27">
        <v>44221</v>
      </c>
      <c r="H4221" s="14">
        <v>2775484.18</v>
      </c>
      <c r="I4221" s="15">
        <v>293</v>
      </c>
      <c r="J4221" s="13" t="s">
        <v>322</v>
      </c>
      <c r="K4221" s="36">
        <f>D4221*VLOOKUP(L4221,Assumptions!$B$5:$C$11,2,FALSE)</f>
        <v>6335.245672</v>
      </c>
      <c r="L4221" s="39" t="s">
        <v>4889</v>
      </c>
      <c r="M4221" s="46">
        <f>DATE(YEAR(F4221),MONTH(F4221),1)</f>
        <v>44378</v>
      </c>
      <c r="N4221" s="47" t="str">
        <f>IF(B4221="",N4220,B4221)</f>
        <v>Keswick Equity AG</v>
      </c>
    </row>
    <row r="4222" spans="1:14" ht="15.75" x14ac:dyDescent="0.5">
      <c r="A4222" s="7"/>
      <c r="B4222" s="26"/>
      <c r="C4222" s="26"/>
      <c r="D4222" s="12">
        <v>10385.469999999999</v>
      </c>
      <c r="E4222" s="13" t="s">
        <v>3539</v>
      </c>
      <c r="F4222" s="27">
        <v>44301</v>
      </c>
      <c r="G4222" s="27">
        <v>44266</v>
      </c>
      <c r="H4222" s="14">
        <v>1724460.57</v>
      </c>
      <c r="I4222" s="15">
        <v>2</v>
      </c>
      <c r="J4222" s="13" t="s">
        <v>300</v>
      </c>
      <c r="K4222" s="36">
        <f>D4222*VLOOKUP(L4222,Assumptions!$B$5:$C$11,2,FALSE)</f>
        <v>356.22162099999997</v>
      </c>
      <c r="L4222" s="39" t="s">
        <v>4889</v>
      </c>
      <c r="M4222" s="46">
        <f>DATE(YEAR(F4222),MONTH(F4222),1)</f>
        <v>44287</v>
      </c>
      <c r="N4222" s="47" t="str">
        <f>IF(B4222="",N4221,B4222)</f>
        <v>Keswick Equity AG</v>
      </c>
    </row>
    <row r="4223" spans="1:14" ht="15.75" x14ac:dyDescent="0.5">
      <c r="A4223" s="7"/>
      <c r="B4223" s="26"/>
      <c r="C4223" s="26"/>
      <c r="D4223" s="12">
        <v>89213.6</v>
      </c>
      <c r="E4223" s="13" t="s">
        <v>3540</v>
      </c>
      <c r="F4223" s="27">
        <v>44424</v>
      </c>
      <c r="G4223" s="27">
        <v>44327</v>
      </c>
      <c r="H4223" s="14">
        <v>1898494.04</v>
      </c>
      <c r="I4223" s="15">
        <v>15</v>
      </c>
      <c r="J4223" s="13" t="s">
        <v>300</v>
      </c>
      <c r="K4223" s="36">
        <f>D4223*VLOOKUP(L4223,Assumptions!$B$5:$C$11,2,FALSE)</f>
        <v>3060.02648</v>
      </c>
      <c r="L4223" s="39" t="s">
        <v>4889</v>
      </c>
      <c r="M4223" s="46">
        <f>DATE(YEAR(F4223),MONTH(F4223),1)</f>
        <v>44409</v>
      </c>
      <c r="N4223" s="47" t="str">
        <f>IF(B4223="",N4222,B4223)</f>
        <v>Keswick Equity AG</v>
      </c>
    </row>
    <row r="4224" spans="1:14" ht="15.75" x14ac:dyDescent="0.5">
      <c r="A4224" s="7"/>
      <c r="B4224" s="26"/>
      <c r="C4224" s="26"/>
      <c r="D4224" s="12">
        <v>102049.19</v>
      </c>
      <c r="E4224" s="13" t="s">
        <v>3541</v>
      </c>
      <c r="F4224" s="27">
        <v>44424</v>
      </c>
      <c r="G4224" s="27">
        <v>44327</v>
      </c>
      <c r="H4224" s="14">
        <v>2696674.06</v>
      </c>
      <c r="I4224" s="15">
        <v>4</v>
      </c>
      <c r="J4224" s="13" t="s">
        <v>328</v>
      </c>
      <c r="K4224" s="36">
        <f>D4224*VLOOKUP(L4224,Assumptions!$B$5:$C$11,2,FALSE)</f>
        <v>3500.2872169999996</v>
      </c>
      <c r="L4224" s="39" t="s">
        <v>4889</v>
      </c>
      <c r="M4224" s="46">
        <f>DATE(YEAR(F4224),MONTH(F4224),1)</f>
        <v>44409</v>
      </c>
      <c r="N4224" s="47" t="str">
        <f>IF(B4224="",N4223,B4224)</f>
        <v>Keswick Equity AG</v>
      </c>
    </row>
    <row r="4225" spans="1:14" ht="15.75" x14ac:dyDescent="0.5">
      <c r="A4225" s="7"/>
      <c r="B4225" s="26"/>
      <c r="C4225" s="26"/>
      <c r="D4225" s="12">
        <v>94264.44</v>
      </c>
      <c r="E4225" s="13" t="s">
        <v>3542</v>
      </c>
      <c r="F4225" s="27">
        <v>44424</v>
      </c>
      <c r="G4225" s="27">
        <v>44327</v>
      </c>
      <c r="H4225" s="14">
        <v>2777554.82</v>
      </c>
      <c r="I4225" s="15">
        <v>4</v>
      </c>
      <c r="J4225" s="13" t="s">
        <v>333</v>
      </c>
      <c r="K4225" s="36">
        <f>D4225*VLOOKUP(L4225,Assumptions!$B$5:$C$11,2,FALSE)</f>
        <v>3233.2702919999997</v>
      </c>
      <c r="L4225" s="39" t="s">
        <v>4889</v>
      </c>
      <c r="M4225" s="46">
        <f>DATE(YEAR(F4225),MONTH(F4225),1)</f>
        <v>44409</v>
      </c>
      <c r="N4225" s="47" t="str">
        <f>IF(B4225="",N4224,B4225)</f>
        <v>Keswick Equity AG</v>
      </c>
    </row>
    <row r="4226" spans="1:14" ht="15.75" x14ac:dyDescent="0.5">
      <c r="A4226" s="7"/>
      <c r="B4226" s="26"/>
      <c r="C4226" s="26"/>
      <c r="D4226" s="12">
        <v>104377.63</v>
      </c>
      <c r="E4226" s="13" t="s">
        <v>3543</v>
      </c>
      <c r="F4226" s="27">
        <v>44424</v>
      </c>
      <c r="G4226" s="27">
        <v>44327</v>
      </c>
      <c r="H4226" s="14">
        <v>2114025.5299999998</v>
      </c>
      <c r="I4226" s="15">
        <v>4</v>
      </c>
      <c r="J4226" s="13" t="s">
        <v>334</v>
      </c>
      <c r="K4226" s="36">
        <f>D4226*VLOOKUP(L4226,Assumptions!$B$5:$C$11,2,FALSE)</f>
        <v>3580.152709</v>
      </c>
      <c r="L4226" s="39" t="s">
        <v>4889</v>
      </c>
      <c r="M4226" s="46">
        <f>DATE(YEAR(F4226),MONTH(F4226),1)</f>
        <v>44409</v>
      </c>
      <c r="N4226" s="47" t="str">
        <f>IF(B4226="",N4225,B4226)</f>
        <v>Keswick Equity AG</v>
      </c>
    </row>
    <row r="4227" spans="1:14" ht="15.75" x14ac:dyDescent="0.5">
      <c r="A4227" s="7"/>
      <c r="B4227" s="26"/>
      <c r="C4227" s="26"/>
      <c r="D4227" s="12">
        <v>108768.06</v>
      </c>
      <c r="E4227" s="13" t="s">
        <v>3544</v>
      </c>
      <c r="F4227" s="27">
        <v>44424</v>
      </c>
      <c r="G4227" s="27">
        <v>44327</v>
      </c>
      <c r="H4227" s="14">
        <v>2613875.2599999998</v>
      </c>
      <c r="I4227" s="15">
        <v>4</v>
      </c>
      <c r="J4227" s="13" t="s">
        <v>335</v>
      </c>
      <c r="K4227" s="36">
        <f>D4227*VLOOKUP(L4227,Assumptions!$B$5:$C$11,2,FALSE)</f>
        <v>3730.7444579999997</v>
      </c>
      <c r="L4227" s="39" t="s">
        <v>4889</v>
      </c>
      <c r="M4227" s="46">
        <f>DATE(YEAR(F4227),MONTH(F4227),1)</f>
        <v>44409</v>
      </c>
      <c r="N4227" s="47" t="str">
        <f>IF(B4227="",N4226,B4227)</f>
        <v>Keswick Equity AG</v>
      </c>
    </row>
    <row r="4228" spans="1:14" ht="15.75" x14ac:dyDescent="0.5">
      <c r="A4228" s="7"/>
      <c r="B4228" s="26"/>
      <c r="C4228" s="26"/>
      <c r="D4228" s="12">
        <v>89205.52</v>
      </c>
      <c r="E4228" s="13" t="s">
        <v>3545</v>
      </c>
      <c r="F4228" s="27">
        <v>44424</v>
      </c>
      <c r="G4228" s="27">
        <v>44327</v>
      </c>
      <c r="H4228" s="14">
        <v>2308796.64</v>
      </c>
      <c r="I4228" s="15">
        <v>4</v>
      </c>
      <c r="J4228" s="13" t="s">
        <v>322</v>
      </c>
      <c r="K4228" s="36">
        <f>D4228*VLOOKUP(L4228,Assumptions!$B$5:$C$11,2,FALSE)</f>
        <v>3059.7493359999999</v>
      </c>
      <c r="L4228" s="39" t="s">
        <v>4889</v>
      </c>
      <c r="M4228" s="46">
        <f>DATE(YEAR(F4228),MONTH(F4228),1)</f>
        <v>44409</v>
      </c>
      <c r="N4228" s="47" t="str">
        <f>IF(B4228="",N4227,B4228)</f>
        <v>Keswick Equity AG</v>
      </c>
    </row>
    <row r="4229" spans="1:14" ht="15.75" x14ac:dyDescent="0.5">
      <c r="A4229" s="7"/>
      <c r="B4229" s="26"/>
      <c r="C4229" s="26"/>
      <c r="D4229" s="12">
        <v>90103.18</v>
      </c>
      <c r="E4229" s="13" t="s">
        <v>3546</v>
      </c>
      <c r="F4229" s="27">
        <v>44424</v>
      </c>
      <c r="G4229" s="27">
        <v>44327</v>
      </c>
      <c r="H4229" s="14">
        <v>2398334.15</v>
      </c>
      <c r="I4229" s="15">
        <v>4</v>
      </c>
      <c r="J4229" s="13" t="s">
        <v>336</v>
      </c>
      <c r="K4229" s="36">
        <f>D4229*VLOOKUP(L4229,Assumptions!$B$5:$C$11,2,FALSE)</f>
        <v>3090.5390739999993</v>
      </c>
      <c r="L4229" s="39" t="s">
        <v>4889</v>
      </c>
      <c r="M4229" s="46">
        <f>DATE(YEAR(F4229),MONTH(F4229),1)</f>
        <v>44409</v>
      </c>
      <c r="N4229" s="47" t="str">
        <f>IF(B4229="",N4228,B4229)</f>
        <v>Keswick Equity AG</v>
      </c>
    </row>
    <row r="4230" spans="1:14" ht="15.75" x14ac:dyDescent="0.5">
      <c r="A4230" s="7"/>
      <c r="B4230" s="26"/>
      <c r="C4230" s="26"/>
      <c r="D4230" s="12">
        <v>118552.09</v>
      </c>
      <c r="E4230" s="13" t="s">
        <v>3547</v>
      </c>
      <c r="F4230" s="27">
        <v>44424</v>
      </c>
      <c r="G4230" s="27">
        <v>44327</v>
      </c>
      <c r="H4230" s="14">
        <v>2469073.15</v>
      </c>
      <c r="I4230" s="15">
        <v>4</v>
      </c>
      <c r="J4230" s="13" t="s">
        <v>319</v>
      </c>
      <c r="K4230" s="36">
        <f>D4230*VLOOKUP(L4230,Assumptions!$B$5:$C$11,2,FALSE)</f>
        <v>4066.3366869999995</v>
      </c>
      <c r="L4230" s="39" t="s">
        <v>4889</v>
      </c>
      <c r="M4230" s="46">
        <f>DATE(YEAR(F4230),MONTH(F4230),1)</f>
        <v>44409</v>
      </c>
      <c r="N4230" s="47" t="str">
        <f>IF(B4230="",N4229,B4230)</f>
        <v>Keswick Equity AG</v>
      </c>
    </row>
    <row r="4231" spans="1:14" ht="15.75" x14ac:dyDescent="0.5">
      <c r="A4231" s="7"/>
      <c r="B4231" s="26"/>
      <c r="C4231" s="26"/>
      <c r="D4231" s="12">
        <v>99498.99</v>
      </c>
      <c r="E4231" s="13" t="s">
        <v>3548</v>
      </c>
      <c r="F4231" s="27">
        <v>44424</v>
      </c>
      <c r="G4231" s="27">
        <v>44327</v>
      </c>
      <c r="H4231" s="14">
        <v>2022207.26</v>
      </c>
      <c r="I4231" s="15">
        <v>4</v>
      </c>
      <c r="J4231" s="13" t="s">
        <v>320</v>
      </c>
      <c r="K4231" s="36">
        <f>D4231*VLOOKUP(L4231,Assumptions!$B$5:$C$11,2,FALSE)</f>
        <v>3412.8153569999999</v>
      </c>
      <c r="L4231" s="39" t="s">
        <v>4889</v>
      </c>
      <c r="M4231" s="46">
        <f>DATE(YEAR(F4231),MONTH(F4231),1)</f>
        <v>44409</v>
      </c>
      <c r="N4231" s="47" t="str">
        <f>IF(B4231="",N4230,B4231)</f>
        <v>Keswick Equity AG</v>
      </c>
    </row>
    <row r="4232" spans="1:14" ht="15.75" x14ac:dyDescent="0.5">
      <c r="A4232" s="7"/>
      <c r="B4232" s="26"/>
      <c r="C4232" s="26"/>
      <c r="D4232" s="12">
        <v>83380.37</v>
      </c>
      <c r="E4232" s="13" t="s">
        <v>3549</v>
      </c>
      <c r="F4232" s="27">
        <v>44424</v>
      </c>
      <c r="G4232" s="27">
        <v>44327</v>
      </c>
      <c r="H4232" s="14">
        <v>2195545.5</v>
      </c>
      <c r="I4232" s="15">
        <v>4</v>
      </c>
      <c r="J4232" s="13" t="s">
        <v>308</v>
      </c>
      <c r="K4232" s="36">
        <f>D4232*VLOOKUP(L4232,Assumptions!$B$5:$C$11,2,FALSE)</f>
        <v>2859.9466909999996</v>
      </c>
      <c r="L4232" s="39" t="s">
        <v>4889</v>
      </c>
      <c r="M4232" s="46">
        <f>DATE(YEAR(F4232),MONTH(F4232),1)</f>
        <v>44409</v>
      </c>
      <c r="N4232" s="47" t="str">
        <f>IF(B4232="",N4231,B4232)</f>
        <v>Keswick Equity AG</v>
      </c>
    </row>
    <row r="4233" spans="1:14" ht="15.75" x14ac:dyDescent="0.5">
      <c r="A4233" s="7"/>
      <c r="B4233" s="26"/>
      <c r="C4233" s="26"/>
      <c r="D4233" s="12">
        <v>97754.9</v>
      </c>
      <c r="E4233" s="13" t="s">
        <v>3550</v>
      </c>
      <c r="F4233" s="27">
        <v>44424</v>
      </c>
      <c r="G4233" s="27">
        <v>44327</v>
      </c>
      <c r="H4233" s="14">
        <v>1920739.22</v>
      </c>
      <c r="I4233" s="15">
        <v>4</v>
      </c>
      <c r="J4233" s="13" t="s">
        <v>301</v>
      </c>
      <c r="K4233" s="36">
        <f>D4233*VLOOKUP(L4233,Assumptions!$B$5:$C$11,2,FALSE)</f>
        <v>3352.9930699999995</v>
      </c>
      <c r="L4233" s="39" t="s">
        <v>4889</v>
      </c>
      <c r="M4233" s="46">
        <f>DATE(YEAR(F4233),MONTH(F4233),1)</f>
        <v>44409</v>
      </c>
      <c r="N4233" s="47" t="str">
        <f>IF(B4233="",N4232,B4233)</f>
        <v>Keswick Equity AG</v>
      </c>
    </row>
    <row r="4234" spans="1:14" ht="15.75" x14ac:dyDescent="0.5">
      <c r="A4234" s="7"/>
      <c r="B4234" s="26"/>
      <c r="C4234" s="26"/>
      <c r="D4234" s="12">
        <v>94218.16</v>
      </c>
      <c r="E4234" s="13" t="s">
        <v>3551</v>
      </c>
      <c r="F4234" s="27">
        <v>44424</v>
      </c>
      <c r="G4234" s="27">
        <v>44327</v>
      </c>
      <c r="H4234" s="14">
        <v>2816622.2</v>
      </c>
      <c r="I4234" s="15">
        <v>3</v>
      </c>
      <c r="J4234" s="13" t="s">
        <v>307</v>
      </c>
      <c r="K4234" s="36">
        <f>D4234*VLOOKUP(L4234,Assumptions!$B$5:$C$11,2,FALSE)</f>
        <v>3231.6828879999998</v>
      </c>
      <c r="L4234" s="39" t="s">
        <v>4889</v>
      </c>
      <c r="M4234" s="46">
        <f>DATE(YEAR(F4234),MONTH(F4234),1)</f>
        <v>44409</v>
      </c>
      <c r="N4234" s="47" t="str">
        <f>IF(B4234="",N4233,B4234)</f>
        <v>Keswick Equity AG</v>
      </c>
    </row>
    <row r="4235" spans="1:14" ht="15.75" x14ac:dyDescent="0.5">
      <c r="A4235" s="7"/>
      <c r="B4235" s="26"/>
      <c r="C4235" s="26"/>
      <c r="D4235" s="12">
        <v>8144.02</v>
      </c>
      <c r="E4235" s="13" t="s">
        <v>3552</v>
      </c>
      <c r="F4235" s="27">
        <v>44473</v>
      </c>
      <c r="G4235" s="27">
        <v>44428</v>
      </c>
      <c r="H4235" s="14">
        <v>2325381.3199999998</v>
      </c>
      <c r="I4235" s="15">
        <v>2</v>
      </c>
      <c r="J4235" s="13" t="s">
        <v>340</v>
      </c>
      <c r="K4235" s="36">
        <f>D4235*VLOOKUP(L4235,Assumptions!$B$5:$C$11,2,FALSE)</f>
        <v>279.33988599999998</v>
      </c>
      <c r="L4235" s="39" t="s">
        <v>4889</v>
      </c>
      <c r="M4235" s="46">
        <f>DATE(YEAR(F4235),MONTH(F4235),1)</f>
        <v>44470</v>
      </c>
      <c r="N4235" s="47" t="str">
        <f>IF(B4235="",N4234,B4235)</f>
        <v>Keswick Equity AG</v>
      </c>
    </row>
    <row r="4236" spans="1:14" ht="15.75" x14ac:dyDescent="0.5">
      <c r="A4236" s="7"/>
      <c r="B4236" s="26"/>
      <c r="C4236" s="26"/>
      <c r="D4236" s="12">
        <v>8341.56</v>
      </c>
      <c r="E4236" s="13" t="s">
        <v>3552</v>
      </c>
      <c r="F4236" s="27">
        <v>44473</v>
      </c>
      <c r="G4236" s="27">
        <v>44428</v>
      </c>
      <c r="H4236" s="14">
        <v>2264066.4500000002</v>
      </c>
      <c r="I4236" s="15">
        <v>2</v>
      </c>
      <c r="J4236" s="13" t="s">
        <v>340</v>
      </c>
      <c r="K4236" s="36">
        <f>D4236*VLOOKUP(L4236,Assumptions!$B$5:$C$11,2,FALSE)</f>
        <v>286.11550799999998</v>
      </c>
      <c r="L4236" s="39" t="s">
        <v>4889</v>
      </c>
      <c r="M4236" s="46">
        <f>DATE(YEAR(F4236),MONTH(F4236),1)</f>
        <v>44470</v>
      </c>
      <c r="N4236" s="47" t="str">
        <f>IF(B4236="",N4235,B4236)</f>
        <v>Keswick Equity AG</v>
      </c>
    </row>
    <row r="4237" spans="1:14" ht="15.75" x14ac:dyDescent="0.5">
      <c r="A4237" s="7"/>
      <c r="B4237" s="26"/>
      <c r="C4237" s="26"/>
      <c r="D4237" s="12">
        <v>6017.49</v>
      </c>
      <c r="E4237" s="13" t="s">
        <v>3553</v>
      </c>
      <c r="F4237" s="27">
        <v>44473</v>
      </c>
      <c r="G4237" s="27">
        <v>44428</v>
      </c>
      <c r="H4237" s="14">
        <v>2773767.48</v>
      </c>
      <c r="I4237" s="15">
        <v>100</v>
      </c>
      <c r="J4237" s="13" t="s">
        <v>301</v>
      </c>
      <c r="K4237" s="36">
        <f>D4237*VLOOKUP(L4237,Assumptions!$B$5:$C$11,2,FALSE)</f>
        <v>206.39990699999998</v>
      </c>
      <c r="L4237" s="39" t="s">
        <v>4889</v>
      </c>
      <c r="M4237" s="46">
        <f>DATE(YEAR(F4237),MONTH(F4237),1)</f>
        <v>44470</v>
      </c>
      <c r="N4237" s="47" t="str">
        <f>IF(B4237="",N4236,B4237)</f>
        <v>Keswick Equity AG</v>
      </c>
    </row>
    <row r="4238" spans="1:14" ht="15.75" x14ac:dyDescent="0.5">
      <c r="A4238" s="7"/>
      <c r="B4238" s="26"/>
      <c r="C4238" s="26"/>
      <c r="D4238" s="12">
        <v>9033.43</v>
      </c>
      <c r="E4238" s="13" t="s">
        <v>3552</v>
      </c>
      <c r="F4238" s="27">
        <v>44496</v>
      </c>
      <c r="G4238" s="27">
        <v>44428</v>
      </c>
      <c r="H4238" s="14">
        <v>2715178.3</v>
      </c>
      <c r="I4238" s="15">
        <v>2</v>
      </c>
      <c r="J4238" s="13" t="s">
        <v>340</v>
      </c>
      <c r="K4238" s="36">
        <f>D4238*VLOOKUP(L4238,Assumptions!$B$5:$C$11,2,FALSE)</f>
        <v>309.84664899999996</v>
      </c>
      <c r="L4238" s="39" t="s">
        <v>4889</v>
      </c>
      <c r="M4238" s="46">
        <f>DATE(YEAR(F4238),MONTH(F4238),1)</f>
        <v>44470</v>
      </c>
      <c r="N4238" s="47" t="str">
        <f>IF(B4238="",N4237,B4238)</f>
        <v>Keswick Equity AG</v>
      </c>
    </row>
    <row r="4239" spans="1:14" ht="15.75" x14ac:dyDescent="0.5">
      <c r="A4239" s="7"/>
      <c r="B4239" s="26"/>
      <c r="C4239" s="26"/>
      <c r="D4239" s="12">
        <v>7394.31</v>
      </c>
      <c r="E4239" s="13" t="s">
        <v>3552</v>
      </c>
      <c r="F4239" s="27">
        <v>44496</v>
      </c>
      <c r="G4239" s="27">
        <v>44428</v>
      </c>
      <c r="H4239" s="14">
        <v>2201922.54</v>
      </c>
      <c r="I4239" s="15">
        <v>2</v>
      </c>
      <c r="J4239" s="13" t="s">
        <v>340</v>
      </c>
      <c r="K4239" s="36">
        <f>D4239*VLOOKUP(L4239,Assumptions!$B$5:$C$11,2,FALSE)</f>
        <v>253.624833</v>
      </c>
      <c r="L4239" s="39" t="s">
        <v>4889</v>
      </c>
      <c r="M4239" s="46">
        <f>DATE(YEAR(F4239),MONTH(F4239),1)</f>
        <v>44470</v>
      </c>
      <c r="N4239" s="47" t="str">
        <f>IF(B4239="",N4238,B4239)</f>
        <v>Keswick Equity AG</v>
      </c>
    </row>
    <row r="4240" spans="1:14" ht="15.75" x14ac:dyDescent="0.5">
      <c r="A4240" s="7"/>
      <c r="B4240" s="26"/>
      <c r="C4240" s="26"/>
      <c r="D4240" s="12">
        <v>8721.01</v>
      </c>
      <c r="E4240" s="13" t="s">
        <v>3553</v>
      </c>
      <c r="F4240" s="27">
        <v>44496</v>
      </c>
      <c r="G4240" s="27">
        <v>44428</v>
      </c>
      <c r="H4240" s="14">
        <v>1860121.75</v>
      </c>
      <c r="I4240" s="15">
        <v>100</v>
      </c>
      <c r="J4240" s="13" t="s">
        <v>301</v>
      </c>
      <c r="K4240" s="36">
        <f>D4240*VLOOKUP(L4240,Assumptions!$B$5:$C$11,2,FALSE)</f>
        <v>299.13064299999996</v>
      </c>
      <c r="L4240" s="39" t="s">
        <v>4889</v>
      </c>
      <c r="M4240" s="46">
        <f>DATE(YEAR(F4240),MONTH(F4240),1)</f>
        <v>44470</v>
      </c>
      <c r="N4240" s="47" t="str">
        <f>IF(B4240="",N4239,B4240)</f>
        <v>Keswick Equity AG</v>
      </c>
    </row>
    <row r="4241" spans="1:14" ht="15.75" x14ac:dyDescent="0.5">
      <c r="A4241" s="7"/>
      <c r="B4241" s="26"/>
      <c r="C4241" s="26"/>
      <c r="D4241" s="12">
        <v>2125.48</v>
      </c>
      <c r="E4241" s="13" t="s">
        <v>3552</v>
      </c>
      <c r="F4241" s="27">
        <v>44490</v>
      </c>
      <c r="G4241" s="27">
        <v>44455</v>
      </c>
      <c r="H4241" s="14">
        <v>2053237.73</v>
      </c>
      <c r="I4241" s="15">
        <v>1.5</v>
      </c>
      <c r="J4241" s="13" t="s">
        <v>340</v>
      </c>
      <c r="K4241" s="36">
        <f>D4241*VLOOKUP(L4241,Assumptions!$B$5:$C$11,2,FALSE)</f>
        <v>72.903963999999988</v>
      </c>
      <c r="L4241" s="39" t="s">
        <v>4889</v>
      </c>
      <c r="M4241" s="46">
        <f>DATE(YEAR(F4241),MONTH(F4241),1)</f>
        <v>44470</v>
      </c>
      <c r="N4241" s="47" t="str">
        <f>IF(B4241="",N4240,B4241)</f>
        <v>Keswick Equity AG</v>
      </c>
    </row>
    <row r="4242" spans="1:14" ht="15.75" x14ac:dyDescent="0.5">
      <c r="A4242" s="7"/>
      <c r="B4242" s="26"/>
      <c r="C4242" s="26"/>
      <c r="D4242" s="12">
        <v>0</v>
      </c>
      <c r="E4242" s="13" t="s">
        <v>3552</v>
      </c>
      <c r="F4242" s="27">
        <v>44476</v>
      </c>
      <c r="G4242" s="27">
        <v>44455</v>
      </c>
      <c r="H4242" s="14">
        <v>2434614.54</v>
      </c>
      <c r="I4242" s="15">
        <v>1.5</v>
      </c>
      <c r="J4242" s="13" t="s">
        <v>340</v>
      </c>
      <c r="K4242" s="36">
        <f>D4242*VLOOKUP(L4242,Assumptions!$B$5:$C$11,2,FALSE)</f>
        <v>0</v>
      </c>
      <c r="L4242" s="39" t="s">
        <v>4889</v>
      </c>
      <c r="M4242" s="46">
        <f>DATE(YEAR(F4242),MONTH(F4242),1)</f>
        <v>44470</v>
      </c>
      <c r="N4242" s="47" t="str">
        <f>IF(B4242="",N4241,B4242)</f>
        <v>Keswick Equity AG</v>
      </c>
    </row>
    <row r="4243" spans="1:14" ht="15.75" x14ac:dyDescent="0.5">
      <c r="A4243" s="7"/>
      <c r="B4243" s="26"/>
      <c r="C4243" s="26"/>
      <c r="D4243" s="12">
        <v>1142.5999999999999</v>
      </c>
      <c r="E4243" s="13" t="s">
        <v>3554</v>
      </c>
      <c r="F4243" s="27">
        <v>44504</v>
      </c>
      <c r="G4243" s="27">
        <v>44455</v>
      </c>
      <c r="H4243" s="14">
        <v>1983953.98</v>
      </c>
      <c r="I4243" s="15">
        <v>1</v>
      </c>
      <c r="J4243" s="13" t="s">
        <v>340</v>
      </c>
      <c r="K4243" s="36">
        <f>D4243*VLOOKUP(L4243,Assumptions!$B$5:$C$11,2,FALSE)</f>
        <v>39.191179999999996</v>
      </c>
      <c r="L4243" s="39" t="s">
        <v>4889</v>
      </c>
      <c r="M4243" s="46">
        <f>DATE(YEAR(F4243),MONTH(F4243),1)</f>
        <v>44501</v>
      </c>
      <c r="N4243" s="47" t="str">
        <f>IF(B4243="",N4242,B4243)</f>
        <v>Keswick Equity AG</v>
      </c>
    </row>
    <row r="4244" spans="1:14" ht="15.75" x14ac:dyDescent="0.5">
      <c r="A4244" s="7"/>
      <c r="B4244" s="26"/>
      <c r="C4244" s="26"/>
      <c r="D4244" s="12">
        <v>984.62</v>
      </c>
      <c r="E4244" s="13" t="s">
        <v>3555</v>
      </c>
      <c r="F4244" s="27">
        <v>44546</v>
      </c>
      <c r="G4244" s="27">
        <v>44455</v>
      </c>
      <c r="H4244" s="14">
        <v>1684807.99</v>
      </c>
      <c r="I4244" s="15">
        <v>1</v>
      </c>
      <c r="J4244" s="13" t="s">
        <v>340</v>
      </c>
      <c r="K4244" s="36">
        <f>D4244*VLOOKUP(L4244,Assumptions!$B$5:$C$11,2,FALSE)</f>
        <v>33.772465999999994</v>
      </c>
      <c r="L4244" s="39" t="s">
        <v>4889</v>
      </c>
      <c r="M4244" s="46">
        <f>DATE(YEAR(F4244),MONTH(F4244),1)</f>
        <v>44531</v>
      </c>
      <c r="N4244" s="47" t="str">
        <f>IF(B4244="",N4243,B4244)</f>
        <v>Keswick Equity AG</v>
      </c>
    </row>
    <row r="4245" spans="1:14" ht="15.75" x14ac:dyDescent="0.5">
      <c r="A4245" s="7"/>
      <c r="B4245" s="26"/>
      <c r="C4245" s="26"/>
      <c r="D4245" s="12">
        <v>10049.18</v>
      </c>
      <c r="E4245" s="13" t="s">
        <v>3556</v>
      </c>
      <c r="F4245" s="27">
        <v>44469</v>
      </c>
      <c r="G4245" s="27">
        <v>44456</v>
      </c>
      <c r="H4245" s="14">
        <v>2319841.88</v>
      </c>
      <c r="I4245" s="15">
        <v>292</v>
      </c>
      <c r="J4245" s="13" t="s">
        <v>301</v>
      </c>
      <c r="K4245" s="36">
        <f>D4245*VLOOKUP(L4245,Assumptions!$B$5:$C$11,2,FALSE)</f>
        <v>344.68687399999999</v>
      </c>
      <c r="L4245" s="39" t="s">
        <v>4889</v>
      </c>
      <c r="M4245" s="46">
        <f>DATE(YEAR(F4245),MONTH(F4245),1)</f>
        <v>44440</v>
      </c>
      <c r="N4245" s="47" t="str">
        <f>IF(B4245="",N4244,B4245)</f>
        <v>Keswick Equity AG</v>
      </c>
    </row>
    <row r="4246" spans="1:14" ht="15.75" x14ac:dyDescent="0.5">
      <c r="A4246" s="7"/>
      <c r="B4246" s="26"/>
      <c r="C4246" s="26"/>
      <c r="D4246" s="12">
        <v>85419.98</v>
      </c>
      <c r="E4246" s="13" t="s">
        <v>3557</v>
      </c>
      <c r="F4246" s="27">
        <v>44536</v>
      </c>
      <c r="G4246" s="27">
        <v>44396</v>
      </c>
      <c r="H4246" s="14">
        <v>2027994.73</v>
      </c>
      <c r="I4246" s="15">
        <v>5</v>
      </c>
      <c r="J4246" s="13" t="s">
        <v>300</v>
      </c>
      <c r="K4246" s="36">
        <f>D4246*VLOOKUP(L4246,Assumptions!$B$5:$C$11,2,FALSE)</f>
        <v>2929.9053139999996</v>
      </c>
      <c r="L4246" s="39" t="s">
        <v>4889</v>
      </c>
      <c r="M4246" s="46">
        <f>DATE(YEAR(F4246),MONTH(F4246),1)</f>
        <v>44531</v>
      </c>
      <c r="N4246" s="47" t="str">
        <f>IF(B4246="",N4245,B4246)</f>
        <v>Keswick Equity AG</v>
      </c>
    </row>
    <row r="4247" spans="1:14" ht="15.75" x14ac:dyDescent="0.5">
      <c r="A4247" s="7"/>
      <c r="B4247" s="26"/>
      <c r="C4247" s="26"/>
      <c r="D4247" s="12">
        <v>63228.49</v>
      </c>
      <c r="E4247" s="13" t="s">
        <v>3558</v>
      </c>
      <c r="F4247" s="27">
        <v>44536</v>
      </c>
      <c r="G4247" s="27">
        <v>44396</v>
      </c>
      <c r="H4247" s="14">
        <v>2810131.44</v>
      </c>
      <c r="I4247" s="15">
        <v>5</v>
      </c>
      <c r="J4247" s="13" t="s">
        <v>330</v>
      </c>
      <c r="K4247" s="36">
        <f>D4247*VLOOKUP(L4247,Assumptions!$B$5:$C$11,2,FALSE)</f>
        <v>2168.7372069999997</v>
      </c>
      <c r="L4247" s="39" t="s">
        <v>4889</v>
      </c>
      <c r="M4247" s="46">
        <f>DATE(YEAR(F4247),MONTH(F4247),1)</f>
        <v>44531</v>
      </c>
      <c r="N4247" s="47" t="str">
        <f>IF(B4247="",N4246,B4247)</f>
        <v>Keswick Equity AG</v>
      </c>
    </row>
    <row r="4248" spans="1:14" ht="15.75" x14ac:dyDescent="0.5">
      <c r="A4248" s="7"/>
      <c r="B4248" s="26"/>
      <c r="C4248" s="26"/>
      <c r="D4248" s="12">
        <v>81369.460000000006</v>
      </c>
      <c r="E4248" s="13" t="s">
        <v>3557</v>
      </c>
      <c r="F4248" s="27">
        <v>44536</v>
      </c>
      <c r="G4248" s="27">
        <v>44396</v>
      </c>
      <c r="H4248" s="14">
        <v>1768016.51</v>
      </c>
      <c r="I4248" s="15">
        <v>5</v>
      </c>
      <c r="J4248" s="13" t="s">
        <v>300</v>
      </c>
      <c r="K4248" s="36">
        <f>D4248*VLOOKUP(L4248,Assumptions!$B$5:$C$11,2,FALSE)</f>
        <v>2790.9724780000001</v>
      </c>
      <c r="L4248" s="39" t="s">
        <v>4889</v>
      </c>
      <c r="M4248" s="46">
        <f>DATE(YEAR(F4248),MONTH(F4248),1)</f>
        <v>44531</v>
      </c>
      <c r="N4248" s="47" t="str">
        <f>IF(B4248="",N4247,B4248)</f>
        <v>Keswick Equity AG</v>
      </c>
    </row>
    <row r="4249" spans="1:14" ht="15.75" x14ac:dyDescent="0.5">
      <c r="A4249" s="7"/>
      <c r="B4249" s="26"/>
      <c r="C4249" s="26"/>
      <c r="D4249" s="12">
        <v>84303.24</v>
      </c>
      <c r="E4249" s="13" t="s">
        <v>3558</v>
      </c>
      <c r="F4249" s="27">
        <v>44536</v>
      </c>
      <c r="G4249" s="27">
        <v>44396</v>
      </c>
      <c r="H4249" s="14">
        <v>2094011.5</v>
      </c>
      <c r="I4249" s="15">
        <v>5</v>
      </c>
      <c r="J4249" s="13" t="s">
        <v>330</v>
      </c>
      <c r="K4249" s="36">
        <f>D4249*VLOOKUP(L4249,Assumptions!$B$5:$C$11,2,FALSE)</f>
        <v>2891.6011319999998</v>
      </c>
      <c r="L4249" s="39" t="s">
        <v>4889</v>
      </c>
      <c r="M4249" s="46">
        <f>DATE(YEAR(F4249),MONTH(F4249),1)</f>
        <v>44531</v>
      </c>
      <c r="N4249" s="47" t="str">
        <f>IF(B4249="",N4248,B4249)</f>
        <v>Keswick Equity AG</v>
      </c>
    </row>
    <row r="4250" spans="1:14" ht="15.75" x14ac:dyDescent="0.5">
      <c r="A4250" s="7"/>
      <c r="B4250" s="26"/>
      <c r="C4250" s="26"/>
      <c r="D4250" s="12">
        <v>87060.12</v>
      </c>
      <c r="E4250" s="13" t="s">
        <v>3559</v>
      </c>
      <c r="F4250" s="27">
        <v>44536</v>
      </c>
      <c r="G4250" s="27">
        <v>44396</v>
      </c>
      <c r="H4250" s="14">
        <v>2485379.67</v>
      </c>
      <c r="I4250" s="15">
        <v>64</v>
      </c>
      <c r="J4250" s="13" t="s">
        <v>301</v>
      </c>
      <c r="K4250" s="36">
        <f>D4250*VLOOKUP(L4250,Assumptions!$B$5:$C$11,2,FALSE)</f>
        <v>2986.1621159999995</v>
      </c>
      <c r="L4250" s="39" t="s">
        <v>4889</v>
      </c>
      <c r="M4250" s="46">
        <f>DATE(YEAR(F4250),MONTH(F4250),1)</f>
        <v>44531</v>
      </c>
      <c r="N4250" s="47" t="str">
        <f>IF(B4250="",N4249,B4250)</f>
        <v>Keswick Equity AG</v>
      </c>
    </row>
    <row r="4251" spans="1:14" ht="15.75" x14ac:dyDescent="0.5">
      <c r="A4251" s="7"/>
      <c r="B4251" s="26"/>
      <c r="C4251" s="26"/>
      <c r="D4251" s="12">
        <v>2502.46</v>
      </c>
      <c r="E4251" s="13" t="s">
        <v>3560</v>
      </c>
      <c r="F4251" s="27">
        <v>44462</v>
      </c>
      <c r="G4251" s="27">
        <v>44406</v>
      </c>
      <c r="H4251" s="14">
        <v>2350216.4300000002</v>
      </c>
      <c r="I4251" s="15">
        <v>2</v>
      </c>
      <c r="J4251" s="13" t="s">
        <v>340</v>
      </c>
      <c r="K4251" s="36">
        <f>D4251*VLOOKUP(L4251,Assumptions!$B$5:$C$11,2,FALSE)</f>
        <v>85.834378000000001</v>
      </c>
      <c r="L4251" s="39" t="s">
        <v>4889</v>
      </c>
      <c r="M4251" s="46">
        <f>DATE(YEAR(F4251),MONTH(F4251),1)</f>
        <v>44440</v>
      </c>
      <c r="N4251" s="47" t="str">
        <f>IF(B4251="",N4250,B4251)</f>
        <v>Keswick Equity AG</v>
      </c>
    </row>
    <row r="4252" spans="1:14" ht="15.75" x14ac:dyDescent="0.5">
      <c r="A4252" s="7"/>
      <c r="B4252" s="26"/>
      <c r="C4252" s="26"/>
      <c r="D4252" s="12">
        <v>1098.75</v>
      </c>
      <c r="E4252" s="13" t="s">
        <v>3554</v>
      </c>
      <c r="F4252" s="27">
        <v>44518</v>
      </c>
      <c r="G4252" s="27">
        <v>44406</v>
      </c>
      <c r="H4252" s="14">
        <v>1691864.56</v>
      </c>
      <c r="I4252" s="15">
        <v>1</v>
      </c>
      <c r="J4252" s="13" t="s">
        <v>340</v>
      </c>
      <c r="K4252" s="36">
        <f>D4252*VLOOKUP(L4252,Assumptions!$B$5:$C$11,2,FALSE)</f>
        <v>37.687124999999995</v>
      </c>
      <c r="L4252" s="39" t="s">
        <v>4889</v>
      </c>
      <c r="M4252" s="46">
        <f>DATE(YEAR(F4252),MONTH(F4252),1)</f>
        <v>44501</v>
      </c>
      <c r="N4252" s="47" t="str">
        <f>IF(B4252="",N4251,B4252)</f>
        <v>Keswick Equity AG</v>
      </c>
    </row>
    <row r="4253" spans="1:14" ht="15.75" x14ac:dyDescent="0.5">
      <c r="A4253" s="7"/>
      <c r="B4253" s="26"/>
      <c r="C4253" s="26"/>
      <c r="D4253" s="12">
        <v>1045.22</v>
      </c>
      <c r="E4253" s="13" t="s">
        <v>3555</v>
      </c>
      <c r="F4253" s="27">
        <v>44532</v>
      </c>
      <c r="G4253" s="27">
        <v>44406</v>
      </c>
      <c r="H4253" s="14">
        <v>2268651.91</v>
      </c>
      <c r="I4253" s="15">
        <v>1</v>
      </c>
      <c r="J4253" s="13" t="s">
        <v>340</v>
      </c>
      <c r="K4253" s="36">
        <f>D4253*VLOOKUP(L4253,Assumptions!$B$5:$C$11,2,FALSE)</f>
        <v>35.851045999999997</v>
      </c>
      <c r="L4253" s="39" t="s">
        <v>4889</v>
      </c>
      <c r="M4253" s="46">
        <f>DATE(YEAR(F4253),MONTH(F4253),1)</f>
        <v>44531</v>
      </c>
      <c r="N4253" s="47" t="str">
        <f>IF(B4253="",N4252,B4253)</f>
        <v>Keswick Equity AG</v>
      </c>
    </row>
    <row r="4254" spans="1:14" ht="15.75" x14ac:dyDescent="0.5">
      <c r="A4254" s="7"/>
      <c r="B4254" s="26"/>
      <c r="C4254" s="26"/>
      <c r="D4254" s="12">
        <v>1559.67</v>
      </c>
      <c r="E4254" s="13" t="s">
        <v>3561</v>
      </c>
      <c r="F4254" s="27">
        <v>44595</v>
      </c>
      <c r="G4254" s="27">
        <v>44408</v>
      </c>
      <c r="H4254" s="14">
        <v>1736206.58</v>
      </c>
      <c r="I4254" s="15">
        <v>1</v>
      </c>
      <c r="J4254" s="13" t="s">
        <v>340</v>
      </c>
      <c r="K4254" s="36">
        <f>D4254*VLOOKUP(L4254,Assumptions!$B$5:$C$11,2,FALSE)</f>
        <v>53.496680999999995</v>
      </c>
      <c r="L4254" s="39" t="s">
        <v>4889</v>
      </c>
      <c r="M4254" s="46">
        <f>DATE(YEAR(F4254),MONTH(F4254),1)</f>
        <v>44593</v>
      </c>
      <c r="N4254" s="47" t="str">
        <f>IF(B4254="",N4253,B4254)</f>
        <v>Keswick Equity AG</v>
      </c>
    </row>
    <row r="4255" spans="1:14" ht="15.75" x14ac:dyDescent="0.5">
      <c r="A4255" s="7"/>
      <c r="B4255" s="26"/>
      <c r="C4255" s="26"/>
      <c r="D4255" s="12">
        <v>2117.23</v>
      </c>
      <c r="E4255" s="13" t="s">
        <v>3562</v>
      </c>
      <c r="F4255" s="27">
        <v>44637</v>
      </c>
      <c r="G4255" s="27">
        <v>44408</v>
      </c>
      <c r="H4255" s="14">
        <v>1749906.78</v>
      </c>
      <c r="I4255" s="15">
        <v>1</v>
      </c>
      <c r="J4255" s="13" t="s">
        <v>340</v>
      </c>
      <c r="K4255" s="36">
        <f>D4255*VLOOKUP(L4255,Assumptions!$B$5:$C$11,2,FALSE)</f>
        <v>72.620988999999994</v>
      </c>
      <c r="L4255" s="39" t="s">
        <v>4889</v>
      </c>
      <c r="M4255" s="46">
        <f>DATE(YEAR(F4255),MONTH(F4255),1)</f>
        <v>44621</v>
      </c>
      <c r="N4255" s="47" t="str">
        <f>IF(B4255="",N4254,B4255)</f>
        <v>Keswick Equity AG</v>
      </c>
    </row>
    <row r="4256" spans="1:14" ht="15.75" x14ac:dyDescent="0.5">
      <c r="A4256" s="7"/>
      <c r="B4256" s="26"/>
      <c r="C4256" s="26"/>
      <c r="D4256" s="12">
        <v>1125.28</v>
      </c>
      <c r="E4256" s="13" t="s">
        <v>3563</v>
      </c>
      <c r="F4256" s="27">
        <v>44672</v>
      </c>
      <c r="G4256" s="27">
        <v>44408</v>
      </c>
      <c r="H4256" s="14">
        <v>1933211.21</v>
      </c>
      <c r="I4256" s="15">
        <v>1</v>
      </c>
      <c r="J4256" s="13" t="s">
        <v>340</v>
      </c>
      <c r="K4256" s="36">
        <f>D4256*VLOOKUP(L4256,Assumptions!$B$5:$C$11,2,FALSE)</f>
        <v>38.597103999999995</v>
      </c>
      <c r="L4256" s="39" t="s">
        <v>4889</v>
      </c>
      <c r="M4256" s="46">
        <f>DATE(YEAR(F4256),MONTH(F4256),1)</f>
        <v>44652</v>
      </c>
      <c r="N4256" s="47" t="str">
        <f>IF(B4256="",N4255,B4256)</f>
        <v>Keswick Equity AG</v>
      </c>
    </row>
    <row r="4257" spans="1:14" ht="15.75" x14ac:dyDescent="0.5">
      <c r="A4257" s="7"/>
      <c r="B4257" s="26"/>
      <c r="C4257" s="26"/>
      <c r="D4257" s="12">
        <v>18586.080000000002</v>
      </c>
      <c r="E4257" s="13" t="s">
        <v>3564</v>
      </c>
      <c r="F4257" s="27">
        <v>44510</v>
      </c>
      <c r="G4257" s="27">
        <v>44467</v>
      </c>
      <c r="H4257" s="14">
        <v>2182030.9500000002</v>
      </c>
      <c r="I4257" s="15">
        <v>4</v>
      </c>
      <c r="J4257" s="13" t="s">
        <v>300</v>
      </c>
      <c r="K4257" s="36">
        <f>D4257*VLOOKUP(L4257,Assumptions!$B$5:$C$11,2,FALSE)</f>
        <v>637.50254400000006</v>
      </c>
      <c r="L4257" s="39" t="s">
        <v>4889</v>
      </c>
      <c r="M4257" s="46">
        <f>DATE(YEAR(F4257),MONTH(F4257),1)</f>
        <v>44501</v>
      </c>
      <c r="N4257" s="47" t="str">
        <f>IF(B4257="",N4256,B4257)</f>
        <v>Keswick Equity AG</v>
      </c>
    </row>
    <row r="4258" spans="1:14" ht="15.75" x14ac:dyDescent="0.5">
      <c r="A4258" s="7"/>
      <c r="B4258" s="26"/>
      <c r="C4258" s="26"/>
      <c r="D4258" s="12">
        <v>12444.33</v>
      </c>
      <c r="E4258" s="13" t="s">
        <v>3552</v>
      </c>
      <c r="F4258" s="27">
        <v>44475</v>
      </c>
      <c r="G4258" s="27">
        <v>44474</v>
      </c>
      <c r="H4258" s="14">
        <v>2493998.06</v>
      </c>
      <c r="I4258" s="15">
        <v>4</v>
      </c>
      <c r="J4258" s="13" t="s">
        <v>340</v>
      </c>
      <c r="K4258" s="36">
        <f>D4258*VLOOKUP(L4258,Assumptions!$B$5:$C$11,2,FALSE)</f>
        <v>426.84051899999997</v>
      </c>
      <c r="L4258" s="39" t="s">
        <v>4889</v>
      </c>
      <c r="M4258" s="46">
        <f>DATE(YEAR(F4258),MONTH(F4258),1)</f>
        <v>44470</v>
      </c>
      <c r="N4258" s="47" t="str">
        <f>IF(B4258="",N4257,B4258)</f>
        <v>Keswick Equity AG</v>
      </c>
    </row>
    <row r="4259" spans="1:14" ht="15.75" x14ac:dyDescent="0.5">
      <c r="A4259" s="7"/>
      <c r="B4259" s="26"/>
      <c r="C4259" s="26"/>
      <c r="D4259" s="12">
        <v>67249.789999999994</v>
      </c>
      <c r="E4259" s="13" t="s">
        <v>3565</v>
      </c>
      <c r="F4259" s="27">
        <v>44565</v>
      </c>
      <c r="G4259" s="27">
        <v>44476</v>
      </c>
      <c r="H4259" s="14">
        <v>2114794.11</v>
      </c>
      <c r="I4259" s="15">
        <v>9</v>
      </c>
      <c r="J4259" s="13" t="s">
        <v>300</v>
      </c>
      <c r="K4259" s="36">
        <f>D4259*VLOOKUP(L4259,Assumptions!$B$5:$C$11,2,FALSE)</f>
        <v>2306.6677969999996</v>
      </c>
      <c r="L4259" s="39" t="s">
        <v>4889</v>
      </c>
      <c r="M4259" s="46">
        <f>DATE(YEAR(F4259),MONTH(F4259),1)</f>
        <v>44562</v>
      </c>
      <c r="N4259" s="47" t="str">
        <f>IF(B4259="",N4258,B4259)</f>
        <v>Keswick Equity AG</v>
      </c>
    </row>
    <row r="4260" spans="1:14" ht="15.75" x14ac:dyDescent="0.5">
      <c r="A4260" s="7"/>
      <c r="B4260" s="26"/>
      <c r="C4260" s="26"/>
      <c r="D4260" s="12">
        <v>47447.32</v>
      </c>
      <c r="E4260" s="13" t="s">
        <v>3566</v>
      </c>
      <c r="F4260" s="27">
        <v>44565</v>
      </c>
      <c r="G4260" s="27">
        <v>44476</v>
      </c>
      <c r="H4260" s="14">
        <v>1971117.91</v>
      </c>
      <c r="I4260" s="15">
        <v>9</v>
      </c>
      <c r="J4260" s="13" t="s">
        <v>319</v>
      </c>
      <c r="K4260" s="36">
        <f>D4260*VLOOKUP(L4260,Assumptions!$B$5:$C$11,2,FALSE)</f>
        <v>1627.4430759999998</v>
      </c>
      <c r="L4260" s="39" t="s">
        <v>4889</v>
      </c>
      <c r="M4260" s="46">
        <f>DATE(YEAR(F4260),MONTH(F4260),1)</f>
        <v>44562</v>
      </c>
      <c r="N4260" s="47" t="str">
        <f>IF(B4260="",N4259,B4260)</f>
        <v>Keswick Equity AG</v>
      </c>
    </row>
    <row r="4261" spans="1:14" ht="15.75" x14ac:dyDescent="0.5">
      <c r="A4261" s="7"/>
      <c r="B4261" s="26"/>
      <c r="C4261" s="26"/>
      <c r="D4261" s="12">
        <v>66368.160000000003</v>
      </c>
      <c r="E4261" s="13" t="s">
        <v>3567</v>
      </c>
      <c r="F4261" s="27">
        <v>44565</v>
      </c>
      <c r="G4261" s="27">
        <v>44476</v>
      </c>
      <c r="H4261" s="14">
        <v>2441760.5299999998</v>
      </c>
      <c r="I4261" s="15">
        <v>9</v>
      </c>
      <c r="J4261" s="13" t="s">
        <v>305</v>
      </c>
      <c r="K4261" s="36">
        <f>D4261*VLOOKUP(L4261,Assumptions!$B$5:$C$11,2,FALSE)</f>
        <v>2276.4278879999997</v>
      </c>
      <c r="L4261" s="39" t="s">
        <v>4889</v>
      </c>
      <c r="M4261" s="46">
        <f>DATE(YEAR(F4261),MONTH(F4261),1)</f>
        <v>44562</v>
      </c>
      <c r="N4261" s="47" t="str">
        <f>IF(B4261="",N4260,B4261)</f>
        <v>Keswick Equity AG</v>
      </c>
    </row>
    <row r="4262" spans="1:14" ht="15.75" x14ac:dyDescent="0.5">
      <c r="A4262" s="7"/>
      <c r="B4262" s="26"/>
      <c r="C4262" s="26"/>
      <c r="D4262" s="12">
        <v>65010.51</v>
      </c>
      <c r="E4262" s="13" t="s">
        <v>3568</v>
      </c>
      <c r="F4262" s="27">
        <v>44565</v>
      </c>
      <c r="G4262" s="27">
        <v>44476</v>
      </c>
      <c r="H4262" s="14">
        <v>2489871.19</v>
      </c>
      <c r="I4262" s="15">
        <v>9</v>
      </c>
      <c r="J4262" s="13" t="s">
        <v>301</v>
      </c>
      <c r="K4262" s="36">
        <f>D4262*VLOOKUP(L4262,Assumptions!$B$5:$C$11,2,FALSE)</f>
        <v>2229.8604929999997</v>
      </c>
      <c r="L4262" s="39" t="s">
        <v>4889</v>
      </c>
      <c r="M4262" s="46">
        <f>DATE(YEAR(F4262),MONTH(F4262),1)</f>
        <v>44562</v>
      </c>
      <c r="N4262" s="47" t="str">
        <f>IF(B4262="",N4261,B4262)</f>
        <v>Keswick Equity AG</v>
      </c>
    </row>
    <row r="4263" spans="1:14" ht="15.75" x14ac:dyDescent="0.5">
      <c r="A4263" s="7"/>
      <c r="B4263" s="26"/>
      <c r="C4263" s="26"/>
      <c r="D4263" s="12">
        <v>52336.82</v>
      </c>
      <c r="E4263" s="13" t="s">
        <v>3569</v>
      </c>
      <c r="F4263" s="27">
        <v>44565</v>
      </c>
      <c r="G4263" s="27">
        <v>44476</v>
      </c>
      <c r="H4263" s="14">
        <v>2856708.91</v>
      </c>
      <c r="I4263" s="15">
        <v>9</v>
      </c>
      <c r="J4263" s="13" t="s">
        <v>328</v>
      </c>
      <c r="K4263" s="36">
        <f>D4263*VLOOKUP(L4263,Assumptions!$B$5:$C$11,2,FALSE)</f>
        <v>1795.1529259999998</v>
      </c>
      <c r="L4263" s="39" t="s">
        <v>4889</v>
      </c>
      <c r="M4263" s="46">
        <f>DATE(YEAR(F4263),MONTH(F4263),1)</f>
        <v>44562</v>
      </c>
      <c r="N4263" s="47" t="str">
        <f>IF(B4263="",N4262,B4263)</f>
        <v>Keswick Equity AG</v>
      </c>
    </row>
    <row r="4264" spans="1:14" ht="15.75" x14ac:dyDescent="0.5">
      <c r="A4264" s="7"/>
      <c r="B4264" s="26"/>
      <c r="C4264" s="26"/>
      <c r="D4264" s="12">
        <v>65970.55</v>
      </c>
      <c r="E4264" s="13" t="s">
        <v>3570</v>
      </c>
      <c r="F4264" s="27">
        <v>44565</v>
      </c>
      <c r="G4264" s="27">
        <v>44476</v>
      </c>
      <c r="H4264" s="14">
        <v>2441814.87</v>
      </c>
      <c r="I4264" s="15">
        <v>9</v>
      </c>
      <c r="J4264" s="13" t="s">
        <v>333</v>
      </c>
      <c r="K4264" s="36">
        <f>D4264*VLOOKUP(L4264,Assumptions!$B$5:$C$11,2,FALSE)</f>
        <v>2262.7898649999997</v>
      </c>
      <c r="L4264" s="39" t="s">
        <v>4889</v>
      </c>
      <c r="M4264" s="46">
        <f>DATE(YEAR(F4264),MONTH(F4264),1)</f>
        <v>44562</v>
      </c>
      <c r="N4264" s="47" t="str">
        <f>IF(B4264="",N4263,B4264)</f>
        <v>Keswick Equity AG</v>
      </c>
    </row>
    <row r="4265" spans="1:14" ht="15.75" x14ac:dyDescent="0.5">
      <c r="A4265" s="7"/>
      <c r="B4265" s="26"/>
      <c r="C4265" s="26"/>
      <c r="D4265" s="12">
        <v>41680.120000000003</v>
      </c>
      <c r="E4265" s="13" t="s">
        <v>3571</v>
      </c>
      <c r="F4265" s="27">
        <v>44565</v>
      </c>
      <c r="G4265" s="27">
        <v>44476</v>
      </c>
      <c r="H4265" s="14">
        <v>1827321</v>
      </c>
      <c r="I4265" s="15">
        <v>9</v>
      </c>
      <c r="J4265" s="13" t="s">
        <v>335</v>
      </c>
      <c r="K4265" s="36">
        <f>D4265*VLOOKUP(L4265,Assumptions!$B$5:$C$11,2,FALSE)</f>
        <v>1429.6281159999999</v>
      </c>
      <c r="L4265" s="39" t="s">
        <v>4889</v>
      </c>
      <c r="M4265" s="46">
        <f>DATE(YEAR(F4265),MONTH(F4265),1)</f>
        <v>44562</v>
      </c>
      <c r="N4265" s="47" t="str">
        <f>IF(B4265="",N4264,B4265)</f>
        <v>Keswick Equity AG</v>
      </c>
    </row>
    <row r="4266" spans="1:14" ht="15.75" x14ac:dyDescent="0.5">
      <c r="A4266" s="7"/>
      <c r="B4266" s="26"/>
      <c r="C4266" s="26"/>
      <c r="D4266" s="12">
        <v>51737.82</v>
      </c>
      <c r="E4266" s="13" t="s">
        <v>3572</v>
      </c>
      <c r="F4266" s="27">
        <v>44565</v>
      </c>
      <c r="G4266" s="27">
        <v>44476</v>
      </c>
      <c r="H4266" s="14">
        <v>2331335.88</v>
      </c>
      <c r="I4266" s="15">
        <v>9</v>
      </c>
      <c r="J4266" s="13" t="s">
        <v>334</v>
      </c>
      <c r="K4266" s="36">
        <f>D4266*VLOOKUP(L4266,Assumptions!$B$5:$C$11,2,FALSE)</f>
        <v>1774.6072259999999</v>
      </c>
      <c r="L4266" s="39" t="s">
        <v>4889</v>
      </c>
      <c r="M4266" s="46">
        <f>DATE(YEAR(F4266),MONTH(F4266),1)</f>
        <v>44562</v>
      </c>
      <c r="N4266" s="47" t="str">
        <f>IF(B4266="",N4265,B4266)</f>
        <v>Keswick Equity AG</v>
      </c>
    </row>
    <row r="4267" spans="1:14" ht="15.75" x14ac:dyDescent="0.5">
      <c r="A4267" s="7"/>
      <c r="B4267" s="26"/>
      <c r="C4267" s="26"/>
      <c r="D4267" s="12">
        <v>48510.01</v>
      </c>
      <c r="E4267" s="13" t="s">
        <v>3573</v>
      </c>
      <c r="F4267" s="27">
        <v>44565</v>
      </c>
      <c r="G4267" s="27">
        <v>44476</v>
      </c>
      <c r="H4267" s="14">
        <v>2104956.27</v>
      </c>
      <c r="I4267" s="15">
        <v>9</v>
      </c>
      <c r="J4267" s="13" t="s">
        <v>322</v>
      </c>
      <c r="K4267" s="36">
        <f>D4267*VLOOKUP(L4267,Assumptions!$B$5:$C$11,2,FALSE)</f>
        <v>1663.893343</v>
      </c>
      <c r="L4267" s="39" t="s">
        <v>4889</v>
      </c>
      <c r="M4267" s="46">
        <f>DATE(YEAR(F4267),MONTH(F4267),1)</f>
        <v>44562</v>
      </c>
      <c r="N4267" s="47" t="str">
        <f>IF(B4267="",N4266,B4267)</f>
        <v>Keswick Equity AG</v>
      </c>
    </row>
    <row r="4268" spans="1:14" ht="15.75" x14ac:dyDescent="0.5">
      <c r="A4268" s="7"/>
      <c r="B4268" s="26"/>
      <c r="C4268" s="26"/>
      <c r="D4268" s="12">
        <v>66566.210000000006</v>
      </c>
      <c r="E4268" s="13" t="s">
        <v>3574</v>
      </c>
      <c r="F4268" s="27">
        <v>44565</v>
      </c>
      <c r="G4268" s="27">
        <v>44476</v>
      </c>
      <c r="H4268" s="14">
        <v>2179250.69</v>
      </c>
      <c r="I4268" s="15">
        <v>9</v>
      </c>
      <c r="J4268" s="13" t="s">
        <v>336</v>
      </c>
      <c r="K4268" s="36">
        <f>D4268*VLOOKUP(L4268,Assumptions!$B$5:$C$11,2,FALSE)</f>
        <v>2283.2210030000001</v>
      </c>
      <c r="L4268" s="39" t="s">
        <v>4889</v>
      </c>
      <c r="M4268" s="46">
        <f>DATE(YEAR(F4268),MONTH(F4268),1)</f>
        <v>44562</v>
      </c>
      <c r="N4268" s="47" t="str">
        <f>IF(B4268="",N4267,B4268)</f>
        <v>Keswick Equity AG</v>
      </c>
    </row>
    <row r="4269" spans="1:14" ht="15.75" x14ac:dyDescent="0.5">
      <c r="A4269" s="7"/>
      <c r="B4269" s="26"/>
      <c r="C4269" s="26"/>
      <c r="D4269" s="12">
        <v>39222</v>
      </c>
      <c r="E4269" s="13" t="s">
        <v>3575</v>
      </c>
      <c r="F4269" s="27">
        <v>44565</v>
      </c>
      <c r="G4269" s="27">
        <v>44476</v>
      </c>
      <c r="H4269" s="14">
        <v>2507690.2000000002</v>
      </c>
      <c r="I4269" s="15">
        <v>9</v>
      </c>
      <c r="J4269" s="13" t="s">
        <v>320</v>
      </c>
      <c r="K4269" s="36">
        <f>D4269*VLOOKUP(L4269,Assumptions!$B$5:$C$11,2,FALSE)</f>
        <v>1345.3145999999999</v>
      </c>
      <c r="L4269" s="39" t="s">
        <v>4889</v>
      </c>
      <c r="M4269" s="46">
        <f>DATE(YEAR(F4269),MONTH(F4269),1)</f>
        <v>44562</v>
      </c>
      <c r="N4269" s="47" t="str">
        <f>IF(B4269="",N4268,B4269)</f>
        <v>Keswick Equity AG</v>
      </c>
    </row>
    <row r="4270" spans="1:14" ht="15.75" x14ac:dyDescent="0.5">
      <c r="A4270" s="7"/>
      <c r="B4270" s="26"/>
      <c r="C4270" s="26"/>
      <c r="D4270" s="12">
        <v>2525.65</v>
      </c>
      <c r="E4270" s="13" t="s">
        <v>3576</v>
      </c>
      <c r="F4270" s="27">
        <v>44498</v>
      </c>
      <c r="G4270" s="27">
        <v>44481</v>
      </c>
      <c r="H4270" s="14">
        <v>2741864.1</v>
      </c>
      <c r="I4270" s="15">
        <v>0.6</v>
      </c>
      <c r="J4270" s="13" t="s">
        <v>300</v>
      </c>
      <c r="K4270" s="36">
        <f>D4270*VLOOKUP(L4270,Assumptions!$B$5:$C$11,2,FALSE)</f>
        <v>86.629795000000001</v>
      </c>
      <c r="L4270" s="39" t="s">
        <v>4889</v>
      </c>
      <c r="M4270" s="46">
        <f>DATE(YEAR(F4270),MONTH(F4270),1)</f>
        <v>44470</v>
      </c>
      <c r="N4270" s="47" t="str">
        <f>IF(B4270="",N4269,B4270)</f>
        <v>Keswick Equity AG</v>
      </c>
    </row>
    <row r="4271" spans="1:14" ht="15.75" x14ac:dyDescent="0.5">
      <c r="A4271" s="7"/>
      <c r="B4271" s="26"/>
      <c r="C4271" s="26"/>
      <c r="D4271" s="12">
        <v>12256.12</v>
      </c>
      <c r="E4271" s="13" t="s">
        <v>3557</v>
      </c>
      <c r="F4271" s="27">
        <v>44537</v>
      </c>
      <c r="G4271" s="27">
        <v>44489</v>
      </c>
      <c r="H4271" s="14">
        <v>2700002.63</v>
      </c>
      <c r="I4271" s="15">
        <v>4</v>
      </c>
      <c r="J4271" s="13" t="s">
        <v>300</v>
      </c>
      <c r="K4271" s="36">
        <f>D4271*VLOOKUP(L4271,Assumptions!$B$5:$C$11,2,FALSE)</f>
        <v>420.38491599999998</v>
      </c>
      <c r="L4271" s="39" t="s">
        <v>4889</v>
      </c>
      <c r="M4271" s="46">
        <f>DATE(YEAR(F4271),MONTH(F4271),1)</f>
        <v>44531</v>
      </c>
      <c r="N4271" s="47" t="str">
        <f>IF(B4271="",N4270,B4271)</f>
        <v>Keswick Equity AG</v>
      </c>
    </row>
    <row r="4272" spans="1:14" ht="15.75" x14ac:dyDescent="0.5">
      <c r="A4272" s="7"/>
      <c r="B4272" s="26"/>
      <c r="C4272" s="26"/>
      <c r="D4272" s="12">
        <v>83717</v>
      </c>
      <c r="E4272" s="13" t="s">
        <v>3577</v>
      </c>
      <c r="F4272" s="27">
        <v>44627</v>
      </c>
      <c r="G4272" s="27">
        <v>44491</v>
      </c>
      <c r="H4272" s="14">
        <v>2639347.4900000002</v>
      </c>
      <c r="I4272" s="15">
        <v>10</v>
      </c>
      <c r="J4272" s="13" t="s">
        <v>300</v>
      </c>
      <c r="K4272" s="36">
        <f>D4272*VLOOKUP(L4272,Assumptions!$B$5:$C$11,2,FALSE)</f>
        <v>2871.4930999999997</v>
      </c>
      <c r="L4272" s="39" t="s">
        <v>4889</v>
      </c>
      <c r="M4272" s="46">
        <f>DATE(YEAR(F4272),MONTH(F4272),1)</f>
        <v>44621</v>
      </c>
      <c r="N4272" s="47" t="str">
        <f>IF(B4272="",N4271,B4272)</f>
        <v>Keswick Equity AG</v>
      </c>
    </row>
    <row r="4273" spans="1:14" ht="15.75" x14ac:dyDescent="0.5">
      <c r="A4273" s="7"/>
      <c r="B4273" s="26"/>
      <c r="C4273" s="26"/>
      <c r="D4273" s="12">
        <v>79391.67</v>
      </c>
      <c r="E4273" s="13" t="s">
        <v>3578</v>
      </c>
      <c r="F4273" s="27">
        <v>44627</v>
      </c>
      <c r="G4273" s="27">
        <v>44491</v>
      </c>
      <c r="H4273" s="14">
        <v>2880473.18</v>
      </c>
      <c r="I4273" s="15">
        <v>10</v>
      </c>
      <c r="J4273" s="13" t="s">
        <v>330</v>
      </c>
      <c r="K4273" s="36">
        <f>D4273*VLOOKUP(L4273,Assumptions!$B$5:$C$11,2,FALSE)</f>
        <v>2723.1342809999996</v>
      </c>
      <c r="L4273" s="39" t="s">
        <v>4889</v>
      </c>
      <c r="M4273" s="46">
        <f>DATE(YEAR(F4273),MONTH(F4273),1)</f>
        <v>44621</v>
      </c>
      <c r="N4273" s="47" t="str">
        <f>IF(B4273="",N4272,B4273)</f>
        <v>Keswick Equity AG</v>
      </c>
    </row>
    <row r="4274" spans="1:14" ht="15.75" x14ac:dyDescent="0.5">
      <c r="A4274" s="7"/>
      <c r="B4274" s="26"/>
      <c r="C4274" s="26"/>
      <c r="D4274" s="12">
        <v>62963.6</v>
      </c>
      <c r="E4274" s="13" t="s">
        <v>3579</v>
      </c>
      <c r="F4274" s="27">
        <v>44627</v>
      </c>
      <c r="G4274" s="27">
        <v>44491</v>
      </c>
      <c r="H4274" s="14">
        <v>2396473.9300000002</v>
      </c>
      <c r="I4274" s="15">
        <v>64</v>
      </c>
      <c r="J4274" s="13" t="s">
        <v>301</v>
      </c>
      <c r="K4274" s="36">
        <f>D4274*VLOOKUP(L4274,Assumptions!$B$5:$C$11,2,FALSE)</f>
        <v>2159.65148</v>
      </c>
      <c r="L4274" s="39" t="s">
        <v>4889</v>
      </c>
      <c r="M4274" s="46">
        <f>DATE(YEAR(F4274),MONTH(F4274),1)</f>
        <v>44621</v>
      </c>
      <c r="N4274" s="47" t="str">
        <f>IF(B4274="",N4273,B4274)</f>
        <v>Keswick Equity AG</v>
      </c>
    </row>
    <row r="4275" spans="1:14" ht="15.75" x14ac:dyDescent="0.5">
      <c r="A4275" s="7"/>
      <c r="B4275" s="26"/>
      <c r="C4275" s="26"/>
      <c r="D4275" s="12">
        <v>35108.19</v>
      </c>
      <c r="E4275" s="13" t="s">
        <v>3580</v>
      </c>
      <c r="F4275" s="27">
        <v>44846</v>
      </c>
      <c r="G4275" s="27">
        <v>44491</v>
      </c>
      <c r="H4275" s="14">
        <v>1955371.07</v>
      </c>
      <c r="I4275" s="15">
        <v>4</v>
      </c>
      <c r="J4275" s="13" t="s">
        <v>300</v>
      </c>
      <c r="K4275" s="36">
        <f>D4275*VLOOKUP(L4275,Assumptions!$B$5:$C$11,2,FALSE)</f>
        <v>1204.2109169999999</v>
      </c>
      <c r="L4275" s="39" t="s">
        <v>4889</v>
      </c>
      <c r="M4275" s="46">
        <f>DATE(YEAR(F4275),MONTH(F4275),1)</f>
        <v>44835</v>
      </c>
      <c r="N4275" s="47" t="str">
        <f>IF(B4275="",N4274,B4275)</f>
        <v>Keswick Equity AG</v>
      </c>
    </row>
    <row r="4276" spans="1:14" ht="15.75" x14ac:dyDescent="0.5">
      <c r="A4276" s="7"/>
      <c r="B4276" s="26"/>
      <c r="C4276" s="26"/>
      <c r="D4276" s="12">
        <v>36752.199999999997</v>
      </c>
      <c r="E4276" s="13" t="s">
        <v>3581</v>
      </c>
      <c r="F4276" s="27">
        <v>44846</v>
      </c>
      <c r="G4276" s="27">
        <v>44491</v>
      </c>
      <c r="H4276" s="14">
        <v>2498288.66</v>
      </c>
      <c r="I4276" s="15">
        <v>4</v>
      </c>
      <c r="J4276" s="13" t="s">
        <v>330</v>
      </c>
      <c r="K4276" s="36">
        <f>D4276*VLOOKUP(L4276,Assumptions!$B$5:$C$11,2,FALSE)</f>
        <v>1260.6004599999999</v>
      </c>
      <c r="L4276" s="39" t="s">
        <v>4889</v>
      </c>
      <c r="M4276" s="46">
        <f>DATE(YEAR(F4276),MONTH(F4276),1)</f>
        <v>44835</v>
      </c>
      <c r="N4276" s="47" t="str">
        <f>IF(B4276="",N4275,B4276)</f>
        <v>Keswick Equity AG</v>
      </c>
    </row>
    <row r="4277" spans="1:14" ht="15.75" x14ac:dyDescent="0.5">
      <c r="A4277" s="7"/>
      <c r="B4277" s="26"/>
      <c r="C4277" s="26"/>
      <c r="D4277" s="12">
        <v>30825.06</v>
      </c>
      <c r="E4277" s="13" t="s">
        <v>3582</v>
      </c>
      <c r="F4277" s="27">
        <v>44846</v>
      </c>
      <c r="G4277" s="27">
        <v>44491</v>
      </c>
      <c r="H4277" s="14">
        <v>1683124.22</v>
      </c>
      <c r="I4277" s="15">
        <v>54</v>
      </c>
      <c r="J4277" s="13" t="s">
        <v>301</v>
      </c>
      <c r="K4277" s="36">
        <f>D4277*VLOOKUP(L4277,Assumptions!$B$5:$C$11,2,FALSE)</f>
        <v>1057.2995579999999</v>
      </c>
      <c r="L4277" s="39" t="s">
        <v>4889</v>
      </c>
      <c r="M4277" s="46">
        <f>DATE(YEAR(F4277),MONTH(F4277),1)</f>
        <v>44835</v>
      </c>
      <c r="N4277" s="47" t="str">
        <f>IF(B4277="",N4276,B4277)</f>
        <v>Keswick Equity AG</v>
      </c>
    </row>
    <row r="4278" spans="1:14" ht="15.75" x14ac:dyDescent="0.5">
      <c r="A4278" s="7"/>
      <c r="B4278" s="26"/>
      <c r="C4278" s="26"/>
      <c r="D4278" s="12">
        <v>60569.32</v>
      </c>
      <c r="E4278" s="13" t="s">
        <v>3583</v>
      </c>
      <c r="F4278" s="27">
        <v>44690</v>
      </c>
      <c r="G4278" s="27">
        <v>44491</v>
      </c>
      <c r="H4278" s="14">
        <v>2470775.9900000002</v>
      </c>
      <c r="I4278" s="15">
        <v>10</v>
      </c>
      <c r="J4278" s="13" t="s">
        <v>330</v>
      </c>
      <c r="K4278" s="36">
        <f>D4278*VLOOKUP(L4278,Assumptions!$B$5:$C$11,2,FALSE)</f>
        <v>2077.5276759999997</v>
      </c>
      <c r="L4278" s="39" t="s">
        <v>4889</v>
      </c>
      <c r="M4278" s="46">
        <f>DATE(YEAR(F4278),MONTH(F4278),1)</f>
        <v>44682</v>
      </c>
      <c r="N4278" s="47" t="str">
        <f>IF(B4278="",N4277,B4278)</f>
        <v>Keswick Equity AG</v>
      </c>
    </row>
    <row r="4279" spans="1:14" ht="15.75" x14ac:dyDescent="0.5">
      <c r="A4279" s="7"/>
      <c r="B4279" s="26"/>
      <c r="C4279" s="26"/>
      <c r="D4279" s="12">
        <v>58184.08</v>
      </c>
      <c r="E4279" s="13" t="s">
        <v>3584</v>
      </c>
      <c r="F4279" s="27">
        <v>44690</v>
      </c>
      <c r="G4279" s="27">
        <v>44491</v>
      </c>
      <c r="H4279" s="14">
        <v>2209078.29</v>
      </c>
      <c r="I4279" s="15">
        <v>10</v>
      </c>
      <c r="J4279" s="13" t="s">
        <v>300</v>
      </c>
      <c r="K4279" s="36">
        <f>D4279*VLOOKUP(L4279,Assumptions!$B$5:$C$11,2,FALSE)</f>
        <v>1995.7139439999999</v>
      </c>
      <c r="L4279" s="39" t="s">
        <v>4889</v>
      </c>
      <c r="M4279" s="46">
        <f>DATE(YEAR(F4279),MONTH(F4279),1)</f>
        <v>44682</v>
      </c>
      <c r="N4279" s="47" t="str">
        <f>IF(B4279="",N4278,B4279)</f>
        <v>Keswick Equity AG</v>
      </c>
    </row>
    <row r="4280" spans="1:14" ht="15.75" x14ac:dyDescent="0.5">
      <c r="A4280" s="7"/>
      <c r="B4280" s="26"/>
      <c r="C4280" s="26"/>
      <c r="D4280" s="12">
        <v>87944.04</v>
      </c>
      <c r="E4280" s="13" t="s">
        <v>3585</v>
      </c>
      <c r="F4280" s="27">
        <v>44690</v>
      </c>
      <c r="G4280" s="27">
        <v>44491</v>
      </c>
      <c r="H4280" s="14">
        <v>2007548.2</v>
      </c>
      <c r="I4280" s="15">
        <v>70</v>
      </c>
      <c r="J4280" s="13" t="s">
        <v>301</v>
      </c>
      <c r="K4280" s="36">
        <f>D4280*VLOOKUP(L4280,Assumptions!$B$5:$C$11,2,FALSE)</f>
        <v>3016.4805719999995</v>
      </c>
      <c r="L4280" s="39" t="s">
        <v>4889</v>
      </c>
      <c r="M4280" s="46">
        <f>DATE(YEAR(F4280),MONTH(F4280),1)</f>
        <v>44682</v>
      </c>
      <c r="N4280" s="47" t="str">
        <f>IF(B4280="",N4279,B4280)</f>
        <v>Keswick Equity AG</v>
      </c>
    </row>
    <row r="4281" spans="1:14" ht="15.75" x14ac:dyDescent="0.5">
      <c r="A4281" s="7"/>
      <c r="B4281" s="26"/>
      <c r="C4281" s="26"/>
      <c r="D4281" s="12">
        <v>1453.82</v>
      </c>
      <c r="E4281" s="13" t="s">
        <v>3586</v>
      </c>
      <c r="F4281" s="27">
        <v>44572</v>
      </c>
      <c r="G4281" s="27">
        <v>44511</v>
      </c>
      <c r="H4281" s="14">
        <v>2695331.35</v>
      </c>
      <c r="I4281" s="15">
        <v>1</v>
      </c>
      <c r="J4281" s="13" t="s">
        <v>340</v>
      </c>
      <c r="K4281" s="36">
        <f>D4281*VLOOKUP(L4281,Assumptions!$B$5:$C$11,2,FALSE)</f>
        <v>49.866025999999991</v>
      </c>
      <c r="L4281" s="39" t="s">
        <v>4889</v>
      </c>
      <c r="M4281" s="46">
        <f>DATE(YEAR(F4281),MONTH(F4281),1)</f>
        <v>44562</v>
      </c>
      <c r="N4281" s="47" t="str">
        <f>IF(B4281="",N4280,B4281)</f>
        <v>Keswick Equity AG</v>
      </c>
    </row>
    <row r="4282" spans="1:14" ht="15.75" x14ac:dyDescent="0.5">
      <c r="A4282" s="7"/>
      <c r="B4282" s="26"/>
      <c r="C4282" s="26"/>
      <c r="D4282" s="12">
        <v>1322.97</v>
      </c>
      <c r="E4282" s="13" t="s">
        <v>3586</v>
      </c>
      <c r="F4282" s="27">
        <v>44581</v>
      </c>
      <c r="G4282" s="27">
        <v>44511</v>
      </c>
      <c r="H4282" s="14">
        <v>2853683.11</v>
      </c>
      <c r="I4282" s="15">
        <v>1</v>
      </c>
      <c r="J4282" s="13" t="s">
        <v>340</v>
      </c>
      <c r="K4282" s="36">
        <f>D4282*VLOOKUP(L4282,Assumptions!$B$5:$C$11,2,FALSE)</f>
        <v>45.377870999999999</v>
      </c>
      <c r="L4282" s="39" t="s">
        <v>4889</v>
      </c>
      <c r="M4282" s="46">
        <f>DATE(YEAR(F4282),MONTH(F4282),1)</f>
        <v>44562</v>
      </c>
      <c r="N4282" s="47" t="str">
        <f>IF(B4282="",N4281,B4282)</f>
        <v>Keswick Equity AG</v>
      </c>
    </row>
    <row r="4283" spans="1:14" ht="15.75" x14ac:dyDescent="0.5">
      <c r="A4283" s="7"/>
      <c r="B4283" s="26"/>
      <c r="C4283" s="26"/>
      <c r="D4283" s="12">
        <v>1659.23</v>
      </c>
      <c r="E4283" s="13" t="s">
        <v>3561</v>
      </c>
      <c r="F4283" s="27">
        <v>44609</v>
      </c>
      <c r="G4283" s="27">
        <v>44512</v>
      </c>
      <c r="H4283" s="14">
        <v>1805160.18</v>
      </c>
      <c r="I4283" s="15">
        <v>1</v>
      </c>
      <c r="J4283" s="13" t="s">
        <v>340</v>
      </c>
      <c r="K4283" s="36">
        <f>D4283*VLOOKUP(L4283,Assumptions!$B$5:$C$11,2,FALSE)</f>
        <v>56.911588999999999</v>
      </c>
      <c r="L4283" s="39" t="s">
        <v>4889</v>
      </c>
      <c r="M4283" s="46">
        <f>DATE(YEAR(F4283),MONTH(F4283),1)</f>
        <v>44593</v>
      </c>
      <c r="N4283" s="47" t="str">
        <f>IF(B4283="",N4282,B4283)</f>
        <v>Keswick Equity AG</v>
      </c>
    </row>
    <row r="4284" spans="1:14" ht="15.75" x14ac:dyDescent="0.5">
      <c r="A4284" s="7"/>
      <c r="B4284" s="26"/>
      <c r="C4284" s="26"/>
      <c r="D4284" s="12">
        <v>2191.65</v>
      </c>
      <c r="E4284" s="13" t="s">
        <v>3562</v>
      </c>
      <c r="F4284" s="27">
        <v>44623</v>
      </c>
      <c r="G4284" s="27">
        <v>44512</v>
      </c>
      <c r="H4284" s="14">
        <v>1956321.76</v>
      </c>
      <c r="I4284" s="15">
        <v>1</v>
      </c>
      <c r="J4284" s="13" t="s">
        <v>340</v>
      </c>
      <c r="K4284" s="36">
        <f>D4284*VLOOKUP(L4284,Assumptions!$B$5:$C$11,2,FALSE)</f>
        <v>75.173594999999992</v>
      </c>
      <c r="L4284" s="39" t="s">
        <v>4889</v>
      </c>
      <c r="M4284" s="46">
        <f>DATE(YEAR(F4284),MONTH(F4284),1)</f>
        <v>44621</v>
      </c>
      <c r="N4284" s="47" t="str">
        <f>IF(B4284="",N4283,B4284)</f>
        <v>Keswick Equity AG</v>
      </c>
    </row>
    <row r="4285" spans="1:14" ht="15.75" x14ac:dyDescent="0.5">
      <c r="A4285" s="7"/>
      <c r="B4285" s="26"/>
      <c r="C4285" s="26"/>
      <c r="D4285" s="12">
        <v>1383.6</v>
      </c>
      <c r="E4285" s="13" t="s">
        <v>3563</v>
      </c>
      <c r="F4285" s="27">
        <v>44658</v>
      </c>
      <c r="G4285" s="27">
        <v>44516</v>
      </c>
      <c r="H4285" s="14">
        <v>2240800.0699999998</v>
      </c>
      <c r="I4285" s="15">
        <v>1</v>
      </c>
      <c r="J4285" s="13" t="s">
        <v>340</v>
      </c>
      <c r="K4285" s="36">
        <f>D4285*VLOOKUP(L4285,Assumptions!$B$5:$C$11,2,FALSE)</f>
        <v>47.45747999999999</v>
      </c>
      <c r="L4285" s="39" t="s">
        <v>4889</v>
      </c>
      <c r="M4285" s="46">
        <f>DATE(YEAR(F4285),MONTH(F4285),1)</f>
        <v>44652</v>
      </c>
      <c r="N4285" s="47" t="str">
        <f>IF(B4285="",N4284,B4285)</f>
        <v>Keswick Equity AG</v>
      </c>
    </row>
    <row r="4286" spans="1:14" ht="15.75" x14ac:dyDescent="0.5">
      <c r="A4286" s="7"/>
      <c r="B4286" s="26"/>
      <c r="C4286" s="26"/>
      <c r="D4286" s="12">
        <v>1472.03</v>
      </c>
      <c r="E4286" s="13" t="s">
        <v>3587</v>
      </c>
      <c r="F4286" s="27">
        <v>44686</v>
      </c>
      <c r="G4286" s="27">
        <v>44516</v>
      </c>
      <c r="H4286" s="14">
        <v>2278364.88</v>
      </c>
      <c r="I4286" s="15">
        <v>1</v>
      </c>
      <c r="J4286" s="13" t="s">
        <v>340</v>
      </c>
      <c r="K4286" s="36">
        <f>D4286*VLOOKUP(L4286,Assumptions!$B$5:$C$11,2,FALSE)</f>
        <v>50.490628999999998</v>
      </c>
      <c r="L4286" s="39" t="s">
        <v>4889</v>
      </c>
      <c r="M4286" s="46">
        <f>DATE(YEAR(F4286),MONTH(F4286),1)</f>
        <v>44682</v>
      </c>
      <c r="N4286" s="47" t="str">
        <f>IF(B4286="",N4285,B4286)</f>
        <v>Keswick Equity AG</v>
      </c>
    </row>
    <row r="4287" spans="1:14" ht="15.75" x14ac:dyDescent="0.5">
      <c r="A4287" s="7"/>
      <c r="B4287" s="26"/>
      <c r="C4287" s="26"/>
      <c r="D4287" s="12">
        <v>1460.81</v>
      </c>
      <c r="E4287" s="13" t="s">
        <v>3587</v>
      </c>
      <c r="F4287" s="27">
        <v>44700</v>
      </c>
      <c r="G4287" s="27">
        <v>44516</v>
      </c>
      <c r="H4287" s="14">
        <v>2383169.59</v>
      </c>
      <c r="I4287" s="15">
        <v>1</v>
      </c>
      <c r="J4287" s="13" t="s">
        <v>340</v>
      </c>
      <c r="K4287" s="36">
        <f>D4287*VLOOKUP(L4287,Assumptions!$B$5:$C$11,2,FALSE)</f>
        <v>50.105782999999995</v>
      </c>
      <c r="L4287" s="39" t="s">
        <v>4889</v>
      </c>
      <c r="M4287" s="46">
        <f>DATE(YEAR(F4287),MONTH(F4287),1)</f>
        <v>44682</v>
      </c>
      <c r="N4287" s="47" t="str">
        <f>IF(B4287="",N4286,B4287)</f>
        <v>Keswick Equity AG</v>
      </c>
    </row>
    <row r="4288" spans="1:14" ht="15.75" x14ac:dyDescent="0.5">
      <c r="A4288" s="7"/>
      <c r="B4288" s="26"/>
      <c r="C4288" s="26"/>
      <c r="D4288" s="12">
        <v>69129.31</v>
      </c>
      <c r="E4288" s="13" t="s">
        <v>3577</v>
      </c>
      <c r="F4288" s="27">
        <v>44628</v>
      </c>
      <c r="G4288" s="27">
        <v>44544</v>
      </c>
      <c r="H4288" s="14">
        <v>1788824.76</v>
      </c>
      <c r="I4288" s="15">
        <v>9</v>
      </c>
      <c r="J4288" s="13" t="s">
        <v>300</v>
      </c>
      <c r="K4288" s="36">
        <f>D4288*VLOOKUP(L4288,Assumptions!$B$5:$C$11,2,FALSE)</f>
        <v>2371.1353329999997</v>
      </c>
      <c r="L4288" s="39" t="s">
        <v>4889</v>
      </c>
      <c r="M4288" s="46">
        <f>DATE(YEAR(F4288),MONTH(F4288),1)</f>
        <v>44621</v>
      </c>
      <c r="N4288" s="47" t="str">
        <f>IF(B4288="",N4287,B4288)</f>
        <v>Keswick Equity AG</v>
      </c>
    </row>
    <row r="4289" spans="1:14" ht="15.75" x14ac:dyDescent="0.5">
      <c r="A4289" s="7"/>
      <c r="B4289" s="26"/>
      <c r="C4289" s="26"/>
      <c r="D4289" s="12">
        <v>64913.25</v>
      </c>
      <c r="E4289" s="13" t="s">
        <v>3579</v>
      </c>
      <c r="F4289" s="27">
        <v>44628</v>
      </c>
      <c r="G4289" s="27">
        <v>44544</v>
      </c>
      <c r="H4289" s="14">
        <v>2334435.5</v>
      </c>
      <c r="I4289" s="15">
        <v>16</v>
      </c>
      <c r="J4289" s="13" t="s">
        <v>301</v>
      </c>
      <c r="K4289" s="36">
        <f>D4289*VLOOKUP(L4289,Assumptions!$B$5:$C$11,2,FALSE)</f>
        <v>2226.5244749999997</v>
      </c>
      <c r="L4289" s="39" t="s">
        <v>4889</v>
      </c>
      <c r="M4289" s="46">
        <f>DATE(YEAR(F4289),MONTH(F4289),1)</f>
        <v>44621</v>
      </c>
      <c r="N4289" s="47" t="str">
        <f>IF(B4289="",N4288,B4289)</f>
        <v>Keswick Equity AG</v>
      </c>
    </row>
    <row r="4290" spans="1:14" ht="15.75" x14ac:dyDescent="0.5">
      <c r="A4290" s="7"/>
      <c r="B4290" s="26"/>
      <c r="C4290" s="26"/>
      <c r="D4290" s="12">
        <v>52029.55</v>
      </c>
      <c r="E4290" s="13" t="s">
        <v>3588</v>
      </c>
      <c r="F4290" s="27">
        <v>44628</v>
      </c>
      <c r="G4290" s="27">
        <v>44544</v>
      </c>
      <c r="H4290" s="14">
        <v>2401935.37</v>
      </c>
      <c r="I4290" s="15">
        <v>9</v>
      </c>
      <c r="J4290" s="13" t="s">
        <v>318</v>
      </c>
      <c r="K4290" s="36">
        <f>D4290*VLOOKUP(L4290,Assumptions!$B$5:$C$11,2,FALSE)</f>
        <v>1784.6135649999999</v>
      </c>
      <c r="L4290" s="39" t="s">
        <v>4889</v>
      </c>
      <c r="M4290" s="46">
        <f>DATE(YEAR(F4290),MONTH(F4290),1)</f>
        <v>44621</v>
      </c>
      <c r="N4290" s="47" t="str">
        <f>IF(B4290="",N4289,B4290)</f>
        <v>Keswick Equity AG</v>
      </c>
    </row>
    <row r="4291" spans="1:14" ht="15.75" x14ac:dyDescent="0.5">
      <c r="A4291" s="7"/>
      <c r="B4291" s="26"/>
      <c r="C4291" s="26"/>
      <c r="D4291" s="12">
        <v>40868.14</v>
      </c>
      <c r="E4291" s="13" t="s">
        <v>3589</v>
      </c>
      <c r="F4291" s="27">
        <v>44628</v>
      </c>
      <c r="G4291" s="27">
        <v>44544</v>
      </c>
      <c r="H4291" s="14">
        <v>2749754</v>
      </c>
      <c r="I4291" s="15">
        <v>16</v>
      </c>
      <c r="J4291" s="13" t="s">
        <v>321</v>
      </c>
      <c r="K4291" s="36">
        <f>D4291*VLOOKUP(L4291,Assumptions!$B$5:$C$11,2,FALSE)</f>
        <v>1401.7772019999998</v>
      </c>
      <c r="L4291" s="39" t="s">
        <v>4889</v>
      </c>
      <c r="M4291" s="46">
        <f>DATE(YEAR(F4291),MONTH(F4291),1)</f>
        <v>44621</v>
      </c>
      <c r="N4291" s="47" t="str">
        <f>IF(B4291="",N4290,B4291)</f>
        <v>Keswick Equity AG</v>
      </c>
    </row>
    <row r="4292" spans="1:14" ht="15.75" x14ac:dyDescent="0.5">
      <c r="A4292" s="7"/>
      <c r="B4292" s="26"/>
      <c r="C4292" s="26"/>
      <c r="D4292" s="12">
        <v>31356.61</v>
      </c>
      <c r="E4292" s="13" t="s">
        <v>3590</v>
      </c>
      <c r="F4292" s="27">
        <v>44670</v>
      </c>
      <c r="G4292" s="27">
        <v>44575</v>
      </c>
      <c r="H4292" s="14">
        <v>2053823.48</v>
      </c>
      <c r="I4292" s="15">
        <v>7</v>
      </c>
      <c r="J4292" s="13" t="s">
        <v>307</v>
      </c>
      <c r="K4292" s="36">
        <f>D4292*VLOOKUP(L4292,Assumptions!$B$5:$C$11,2,FALSE)</f>
        <v>1075.5317229999998</v>
      </c>
      <c r="L4292" s="39" t="s">
        <v>4889</v>
      </c>
      <c r="M4292" s="46">
        <f>DATE(YEAR(F4292),MONTH(F4292),1)</f>
        <v>44652</v>
      </c>
      <c r="N4292" s="47" t="str">
        <f>IF(B4292="",N4291,B4292)</f>
        <v>Keswick Equity AG</v>
      </c>
    </row>
    <row r="4293" spans="1:14" ht="15.75" x14ac:dyDescent="0.5">
      <c r="A4293" s="7"/>
      <c r="B4293" s="26"/>
      <c r="C4293" s="26"/>
      <c r="D4293" s="12">
        <v>30073.83</v>
      </c>
      <c r="E4293" s="13" t="s">
        <v>3591</v>
      </c>
      <c r="F4293" s="27">
        <v>44670</v>
      </c>
      <c r="G4293" s="27">
        <v>44575</v>
      </c>
      <c r="H4293" s="14">
        <v>2138304.29</v>
      </c>
      <c r="I4293" s="15">
        <v>28</v>
      </c>
      <c r="J4293" s="13" t="s">
        <v>301</v>
      </c>
      <c r="K4293" s="36">
        <f>D4293*VLOOKUP(L4293,Assumptions!$B$5:$C$11,2,FALSE)</f>
        <v>1031.532369</v>
      </c>
      <c r="L4293" s="39" t="s">
        <v>4889</v>
      </c>
      <c r="M4293" s="46">
        <f>DATE(YEAR(F4293),MONTH(F4293),1)</f>
        <v>44652</v>
      </c>
      <c r="N4293" s="47" t="str">
        <f>IF(B4293="",N4292,B4293)</f>
        <v>Keswick Equity AG</v>
      </c>
    </row>
    <row r="4294" spans="1:14" ht="15.75" x14ac:dyDescent="0.5">
      <c r="A4294" s="7"/>
      <c r="B4294" s="26"/>
      <c r="C4294" s="26"/>
      <c r="D4294" s="12">
        <v>21008.45</v>
      </c>
      <c r="E4294" s="13" t="s">
        <v>3592</v>
      </c>
      <c r="F4294" s="27">
        <v>44670</v>
      </c>
      <c r="G4294" s="27">
        <v>44575</v>
      </c>
      <c r="H4294" s="14">
        <v>2482636.59</v>
      </c>
      <c r="I4294" s="15">
        <v>1</v>
      </c>
      <c r="J4294" s="13" t="s">
        <v>304</v>
      </c>
      <c r="K4294" s="36">
        <f>D4294*VLOOKUP(L4294,Assumptions!$B$5:$C$11,2,FALSE)</f>
        <v>720.58983499999999</v>
      </c>
      <c r="L4294" s="39" t="s">
        <v>4889</v>
      </c>
      <c r="M4294" s="46">
        <f>DATE(YEAR(F4294),MONTH(F4294),1)</f>
        <v>44652</v>
      </c>
      <c r="N4294" s="47" t="str">
        <f>IF(B4294="",N4293,B4294)</f>
        <v>Keswick Equity AG</v>
      </c>
    </row>
    <row r="4295" spans="1:14" ht="15.75" x14ac:dyDescent="0.5">
      <c r="A4295" s="7"/>
      <c r="B4295" s="26"/>
      <c r="C4295" s="26"/>
      <c r="D4295" s="12">
        <v>32614.959999999999</v>
      </c>
      <c r="E4295" s="13" t="s">
        <v>3593</v>
      </c>
      <c r="F4295" s="27">
        <v>44670</v>
      </c>
      <c r="G4295" s="27">
        <v>44575</v>
      </c>
      <c r="H4295" s="14">
        <v>1815086.09</v>
      </c>
      <c r="I4295" s="15">
        <v>20</v>
      </c>
      <c r="J4295" s="13" t="s">
        <v>305</v>
      </c>
      <c r="K4295" s="36">
        <f>D4295*VLOOKUP(L4295,Assumptions!$B$5:$C$11,2,FALSE)</f>
        <v>1118.6931279999999</v>
      </c>
      <c r="L4295" s="39" t="s">
        <v>4889</v>
      </c>
      <c r="M4295" s="46">
        <f>DATE(YEAR(F4295),MONTH(F4295),1)</f>
        <v>44652</v>
      </c>
      <c r="N4295" s="47" t="str">
        <f>IF(B4295="",N4294,B4295)</f>
        <v>Keswick Equity AG</v>
      </c>
    </row>
    <row r="4296" spans="1:14" ht="15.75" x14ac:dyDescent="0.5">
      <c r="A4296" s="7"/>
      <c r="B4296" s="26"/>
      <c r="C4296" s="26"/>
      <c r="D4296" s="12">
        <v>19458.18</v>
      </c>
      <c r="E4296" s="13" t="s">
        <v>3594</v>
      </c>
      <c r="F4296" s="27">
        <v>44683</v>
      </c>
      <c r="G4296" s="27">
        <v>44581</v>
      </c>
      <c r="H4296" s="14">
        <v>1852788.39</v>
      </c>
      <c r="I4296" s="15">
        <v>5</v>
      </c>
      <c r="J4296" s="13" t="s">
        <v>307</v>
      </c>
      <c r="K4296" s="36">
        <f>D4296*VLOOKUP(L4296,Assumptions!$B$5:$C$11,2,FALSE)</f>
        <v>667.41557399999999</v>
      </c>
      <c r="L4296" s="39" t="s">
        <v>4889</v>
      </c>
      <c r="M4296" s="46">
        <f>DATE(YEAR(F4296),MONTH(F4296),1)</f>
        <v>44682</v>
      </c>
      <c r="N4296" s="47" t="str">
        <f>IF(B4296="",N4295,B4296)</f>
        <v>Keswick Equity AG</v>
      </c>
    </row>
    <row r="4297" spans="1:14" ht="15.75" x14ac:dyDescent="0.5">
      <c r="A4297" s="7"/>
      <c r="B4297" s="26"/>
      <c r="C4297" s="26"/>
      <c r="D4297" s="12">
        <v>19662.900000000001</v>
      </c>
      <c r="E4297" s="13" t="s">
        <v>3585</v>
      </c>
      <c r="F4297" s="27">
        <v>44683</v>
      </c>
      <c r="G4297" s="27">
        <v>44581</v>
      </c>
      <c r="H4297" s="14">
        <v>1994318.03</v>
      </c>
      <c r="I4297" s="15">
        <v>25</v>
      </c>
      <c r="J4297" s="13" t="s">
        <v>301</v>
      </c>
      <c r="K4297" s="36">
        <f>D4297*VLOOKUP(L4297,Assumptions!$B$5:$C$11,2,FALSE)</f>
        <v>674.43746999999996</v>
      </c>
      <c r="L4297" s="39" t="s">
        <v>4889</v>
      </c>
      <c r="M4297" s="46">
        <f>DATE(YEAR(F4297),MONTH(F4297),1)</f>
        <v>44682</v>
      </c>
      <c r="N4297" s="47" t="str">
        <f>IF(B4297="",N4296,B4297)</f>
        <v>Keswick Equity AG</v>
      </c>
    </row>
    <row r="4298" spans="1:14" ht="15.75" x14ac:dyDescent="0.5">
      <c r="A4298" s="7"/>
      <c r="B4298" s="26"/>
      <c r="C4298" s="26"/>
      <c r="D4298" s="12">
        <v>19157.900000000001</v>
      </c>
      <c r="E4298" s="13" t="s">
        <v>3595</v>
      </c>
      <c r="F4298" s="27">
        <v>44683</v>
      </c>
      <c r="G4298" s="27">
        <v>44581</v>
      </c>
      <c r="H4298" s="14">
        <v>2149340.48</v>
      </c>
      <c r="I4298" s="15">
        <v>45</v>
      </c>
      <c r="J4298" s="13" t="s">
        <v>322</v>
      </c>
      <c r="K4298" s="36">
        <f>D4298*VLOOKUP(L4298,Assumptions!$B$5:$C$11,2,FALSE)</f>
        <v>657.11596999999995</v>
      </c>
      <c r="L4298" s="39" t="s">
        <v>4889</v>
      </c>
      <c r="M4298" s="46">
        <f>DATE(YEAR(F4298),MONTH(F4298),1)</f>
        <v>44682</v>
      </c>
      <c r="N4298" s="47" t="str">
        <f>IF(B4298="",N4297,B4298)</f>
        <v>Keswick Equity AG</v>
      </c>
    </row>
    <row r="4299" spans="1:14" ht="15.75" x14ac:dyDescent="0.5">
      <c r="A4299" s="7"/>
      <c r="B4299" s="26"/>
      <c r="C4299" s="26"/>
      <c r="D4299" s="12">
        <v>17183.5</v>
      </c>
      <c r="E4299" s="13" t="s">
        <v>3596</v>
      </c>
      <c r="F4299" s="27">
        <v>44683</v>
      </c>
      <c r="G4299" s="27">
        <v>44581</v>
      </c>
      <c r="H4299" s="14">
        <v>2056633.29</v>
      </c>
      <c r="I4299" s="15">
        <v>45</v>
      </c>
      <c r="J4299" s="13" t="s">
        <v>333</v>
      </c>
      <c r="K4299" s="36">
        <f>D4299*VLOOKUP(L4299,Assumptions!$B$5:$C$11,2,FALSE)</f>
        <v>589.39404999999999</v>
      </c>
      <c r="L4299" s="39" t="s">
        <v>4889</v>
      </c>
      <c r="M4299" s="46">
        <f>DATE(YEAR(F4299),MONTH(F4299),1)</f>
        <v>44682</v>
      </c>
      <c r="N4299" s="47" t="str">
        <f>IF(B4299="",N4298,B4299)</f>
        <v>Keswick Equity AG</v>
      </c>
    </row>
    <row r="4300" spans="1:14" ht="15.75" x14ac:dyDescent="0.5">
      <c r="A4300" s="7"/>
      <c r="B4300" s="26"/>
      <c r="C4300" s="26"/>
      <c r="D4300" s="12">
        <v>24606.12</v>
      </c>
      <c r="E4300" s="13" t="s">
        <v>3597</v>
      </c>
      <c r="F4300" s="27">
        <v>44683</v>
      </c>
      <c r="G4300" s="27">
        <v>44581</v>
      </c>
      <c r="H4300" s="14">
        <v>1924130.74</v>
      </c>
      <c r="I4300" s="15">
        <v>45</v>
      </c>
      <c r="J4300" s="13" t="s">
        <v>336</v>
      </c>
      <c r="K4300" s="36">
        <f>D4300*VLOOKUP(L4300,Assumptions!$B$5:$C$11,2,FALSE)</f>
        <v>843.98991599999988</v>
      </c>
      <c r="L4300" s="39" t="s">
        <v>4889</v>
      </c>
      <c r="M4300" s="46">
        <f>DATE(YEAR(F4300),MONTH(F4300),1)</f>
        <v>44682</v>
      </c>
      <c r="N4300" s="47" t="str">
        <f>IF(B4300="",N4299,B4300)</f>
        <v>Keswick Equity AG</v>
      </c>
    </row>
    <row r="4301" spans="1:14" ht="15.75" x14ac:dyDescent="0.5">
      <c r="A4301" s="7"/>
      <c r="B4301" s="26"/>
      <c r="C4301" s="26"/>
      <c r="D4301" s="12">
        <v>144213.60999999999</v>
      </c>
      <c r="E4301" s="13" t="s">
        <v>3598</v>
      </c>
      <c r="F4301" s="27">
        <v>44719</v>
      </c>
      <c r="G4301" s="27">
        <v>44586</v>
      </c>
      <c r="H4301" s="14">
        <v>2326746.5099999998</v>
      </c>
      <c r="I4301" s="15">
        <v>18</v>
      </c>
      <c r="J4301" s="13" t="s">
        <v>330</v>
      </c>
      <c r="K4301" s="36">
        <f>D4301*VLOOKUP(L4301,Assumptions!$B$5:$C$11,2,FALSE)</f>
        <v>4946.5268229999992</v>
      </c>
      <c r="L4301" s="39" t="s">
        <v>4889</v>
      </c>
      <c r="M4301" s="46">
        <f>DATE(YEAR(F4301),MONTH(F4301),1)</f>
        <v>44713</v>
      </c>
      <c r="N4301" s="47" t="str">
        <f>IF(B4301="",N4300,B4301)</f>
        <v>Keswick Equity AG</v>
      </c>
    </row>
    <row r="4302" spans="1:14" ht="15.75" x14ac:dyDescent="0.5">
      <c r="A4302" s="7"/>
      <c r="B4302" s="26"/>
      <c r="C4302" s="26"/>
      <c r="D4302" s="12">
        <v>185008.8</v>
      </c>
      <c r="E4302" s="13" t="s">
        <v>3599</v>
      </c>
      <c r="F4302" s="27">
        <v>44719</v>
      </c>
      <c r="G4302" s="27">
        <v>44586</v>
      </c>
      <c r="H4302" s="14">
        <v>1914908.13</v>
      </c>
      <c r="I4302" s="15">
        <v>301</v>
      </c>
      <c r="J4302" s="13" t="s">
        <v>321</v>
      </c>
      <c r="K4302" s="36">
        <f>D4302*VLOOKUP(L4302,Assumptions!$B$5:$C$11,2,FALSE)</f>
        <v>6345.8018399999992</v>
      </c>
      <c r="L4302" s="39" t="s">
        <v>4889</v>
      </c>
      <c r="M4302" s="46">
        <f>DATE(YEAR(F4302),MONTH(F4302),1)</f>
        <v>44713</v>
      </c>
      <c r="N4302" s="47" t="str">
        <f>IF(B4302="",N4301,B4302)</f>
        <v>Keswick Equity AG</v>
      </c>
    </row>
    <row r="4303" spans="1:14" ht="15.75" x14ac:dyDescent="0.5">
      <c r="A4303" s="7"/>
      <c r="B4303" s="26"/>
      <c r="C4303" s="26"/>
      <c r="D4303" s="12">
        <v>171286.01</v>
      </c>
      <c r="E4303" s="13" t="s">
        <v>3600</v>
      </c>
      <c r="F4303" s="27">
        <v>44719</v>
      </c>
      <c r="G4303" s="27">
        <v>44586</v>
      </c>
      <c r="H4303" s="14">
        <v>2468194.89</v>
      </c>
      <c r="I4303" s="15">
        <v>1</v>
      </c>
      <c r="J4303" s="13" t="s">
        <v>311</v>
      </c>
      <c r="K4303" s="36">
        <f>D4303*VLOOKUP(L4303,Assumptions!$B$5:$C$11,2,FALSE)</f>
        <v>5875.1101429999999</v>
      </c>
      <c r="L4303" s="39" t="s">
        <v>4889</v>
      </c>
      <c r="M4303" s="46">
        <f>DATE(YEAR(F4303),MONTH(F4303),1)</f>
        <v>44713</v>
      </c>
      <c r="N4303" s="47" t="str">
        <f>IF(B4303="",N4302,B4303)</f>
        <v>Keswick Equity AG</v>
      </c>
    </row>
    <row r="4304" spans="1:14" ht="15.75" x14ac:dyDescent="0.5">
      <c r="A4304" s="7"/>
      <c r="B4304" s="26"/>
      <c r="C4304" s="26"/>
      <c r="D4304" s="12">
        <v>207296.75</v>
      </c>
      <c r="E4304" s="13" t="s">
        <v>3601</v>
      </c>
      <c r="F4304" s="27">
        <v>44719</v>
      </c>
      <c r="G4304" s="27">
        <v>44586</v>
      </c>
      <c r="H4304" s="14">
        <v>1715938.28</v>
      </c>
      <c r="I4304" s="15">
        <v>1</v>
      </c>
      <c r="J4304" s="13" t="s">
        <v>310</v>
      </c>
      <c r="K4304" s="36">
        <f>D4304*VLOOKUP(L4304,Assumptions!$B$5:$C$11,2,FALSE)</f>
        <v>7110.2785249999997</v>
      </c>
      <c r="L4304" s="39" t="s">
        <v>4889</v>
      </c>
      <c r="M4304" s="46">
        <f>DATE(YEAR(F4304),MONTH(F4304),1)</f>
        <v>44713</v>
      </c>
      <c r="N4304" s="47" t="str">
        <f>IF(B4304="",N4303,B4304)</f>
        <v>Keswick Equity AG</v>
      </c>
    </row>
    <row r="4305" spans="1:14" ht="15.75" x14ac:dyDescent="0.5">
      <c r="A4305" s="7"/>
      <c r="B4305" s="26"/>
      <c r="C4305" s="26"/>
      <c r="D4305" s="12">
        <v>129240.05</v>
      </c>
      <c r="E4305" s="13" t="s">
        <v>3602</v>
      </c>
      <c r="F4305" s="27">
        <v>44719</v>
      </c>
      <c r="G4305" s="27">
        <v>44586</v>
      </c>
      <c r="H4305" s="14">
        <v>2500459.33</v>
      </c>
      <c r="I4305" s="15">
        <v>1</v>
      </c>
      <c r="J4305" s="13" t="s">
        <v>318</v>
      </c>
      <c r="K4305" s="36">
        <f>D4305*VLOOKUP(L4305,Assumptions!$B$5:$C$11,2,FALSE)</f>
        <v>4432.9337150000001</v>
      </c>
      <c r="L4305" s="39" t="s">
        <v>4889</v>
      </c>
      <c r="M4305" s="46">
        <f>DATE(YEAR(F4305),MONTH(F4305),1)</f>
        <v>44713</v>
      </c>
      <c r="N4305" s="47" t="str">
        <f>IF(B4305="",N4304,B4305)</f>
        <v>Keswick Equity AG</v>
      </c>
    </row>
    <row r="4306" spans="1:14" ht="15.75" x14ac:dyDescent="0.5">
      <c r="A4306" s="7"/>
      <c r="B4306" s="26"/>
      <c r="C4306" s="26"/>
      <c r="D4306" s="12">
        <v>174831.16</v>
      </c>
      <c r="E4306" s="13" t="s">
        <v>3603</v>
      </c>
      <c r="F4306" s="27">
        <v>44719</v>
      </c>
      <c r="G4306" s="27">
        <v>44586</v>
      </c>
      <c r="H4306" s="14">
        <v>2000677.81</v>
      </c>
      <c r="I4306" s="15">
        <v>1</v>
      </c>
      <c r="J4306" s="13" t="s">
        <v>309</v>
      </c>
      <c r="K4306" s="36">
        <f>D4306*VLOOKUP(L4306,Assumptions!$B$5:$C$11,2,FALSE)</f>
        <v>5996.7087879999999</v>
      </c>
      <c r="L4306" s="39" t="s">
        <v>4889</v>
      </c>
      <c r="M4306" s="46">
        <f>DATE(YEAR(F4306),MONTH(F4306),1)</f>
        <v>44713</v>
      </c>
      <c r="N4306" s="47" t="str">
        <f>IF(B4306="",N4305,B4306)</f>
        <v>Keswick Equity AG</v>
      </c>
    </row>
    <row r="4307" spans="1:14" ht="15.75" x14ac:dyDescent="0.5">
      <c r="A4307" s="7"/>
      <c r="B4307" s="26"/>
      <c r="C4307" s="26"/>
      <c r="D4307" s="12">
        <v>202944.42</v>
      </c>
      <c r="E4307" s="13" t="s">
        <v>3604</v>
      </c>
      <c r="F4307" s="27">
        <v>44719</v>
      </c>
      <c r="G4307" s="27">
        <v>44586</v>
      </c>
      <c r="H4307" s="14">
        <v>2649392.34</v>
      </c>
      <c r="I4307" s="15">
        <v>1</v>
      </c>
      <c r="J4307" s="13" t="s">
        <v>312</v>
      </c>
      <c r="K4307" s="36">
        <f>D4307*VLOOKUP(L4307,Assumptions!$B$5:$C$11,2,FALSE)</f>
        <v>6960.993606</v>
      </c>
      <c r="L4307" s="39" t="s">
        <v>4889</v>
      </c>
      <c r="M4307" s="46">
        <f>DATE(YEAR(F4307),MONTH(F4307),1)</f>
        <v>44713</v>
      </c>
      <c r="N4307" s="47" t="str">
        <f>IF(B4307="",N4306,B4307)</f>
        <v>Keswick Equity AG</v>
      </c>
    </row>
    <row r="4308" spans="1:14" ht="15.75" x14ac:dyDescent="0.5">
      <c r="A4308" s="7"/>
      <c r="B4308" s="26"/>
      <c r="C4308" s="26"/>
      <c r="D4308" s="12">
        <v>154970.65</v>
      </c>
      <c r="E4308" s="13" t="s">
        <v>3605</v>
      </c>
      <c r="F4308" s="27">
        <v>44719</v>
      </c>
      <c r="G4308" s="27">
        <v>44586</v>
      </c>
      <c r="H4308" s="14">
        <v>2248093.6800000002</v>
      </c>
      <c r="I4308" s="15">
        <v>301</v>
      </c>
      <c r="J4308" s="13" t="s">
        <v>301</v>
      </c>
      <c r="K4308" s="36">
        <f>D4308*VLOOKUP(L4308,Assumptions!$B$5:$C$11,2,FALSE)</f>
        <v>5315.4932949999993</v>
      </c>
      <c r="L4308" s="39" t="s">
        <v>4889</v>
      </c>
      <c r="M4308" s="46">
        <f>DATE(YEAR(F4308),MONTH(F4308),1)</f>
        <v>44713</v>
      </c>
      <c r="N4308" s="47" t="str">
        <f>IF(B4308="",N4307,B4308)</f>
        <v>Keswick Equity AG</v>
      </c>
    </row>
    <row r="4309" spans="1:14" ht="15.75" x14ac:dyDescent="0.5">
      <c r="A4309" s="7"/>
      <c r="B4309" s="26"/>
      <c r="C4309" s="26"/>
      <c r="D4309" s="12">
        <v>138890.28</v>
      </c>
      <c r="E4309" s="13" t="s">
        <v>3606</v>
      </c>
      <c r="F4309" s="27">
        <v>44719</v>
      </c>
      <c r="G4309" s="27">
        <v>44586</v>
      </c>
      <c r="H4309" s="14">
        <v>2347976.96</v>
      </c>
      <c r="I4309" s="15">
        <v>18</v>
      </c>
      <c r="J4309" s="13" t="s">
        <v>300</v>
      </c>
      <c r="K4309" s="36">
        <f>D4309*VLOOKUP(L4309,Assumptions!$B$5:$C$11,2,FALSE)</f>
        <v>4763.9366039999995</v>
      </c>
      <c r="L4309" s="39" t="s">
        <v>4889</v>
      </c>
      <c r="M4309" s="46">
        <f>DATE(YEAR(F4309),MONTH(F4309),1)</f>
        <v>44713</v>
      </c>
      <c r="N4309" s="47" t="str">
        <f>IF(B4309="",N4308,B4309)</f>
        <v>Keswick Equity AG</v>
      </c>
    </row>
    <row r="4310" spans="1:14" ht="15.75" x14ac:dyDescent="0.5">
      <c r="A4310" s="7"/>
      <c r="B4310" s="26"/>
      <c r="C4310" s="26"/>
      <c r="D4310" s="12">
        <v>196642.74</v>
      </c>
      <c r="E4310" s="13" t="s">
        <v>3607</v>
      </c>
      <c r="F4310" s="27">
        <v>44719</v>
      </c>
      <c r="G4310" s="27">
        <v>44586</v>
      </c>
      <c r="H4310" s="14">
        <v>2774809.25</v>
      </c>
      <c r="I4310" s="15">
        <v>301</v>
      </c>
      <c r="J4310" s="13" t="s">
        <v>305</v>
      </c>
      <c r="K4310" s="36">
        <f>D4310*VLOOKUP(L4310,Assumptions!$B$5:$C$11,2,FALSE)</f>
        <v>6744.8459819999989</v>
      </c>
      <c r="L4310" s="39" t="s">
        <v>4889</v>
      </c>
      <c r="M4310" s="46">
        <f>DATE(YEAR(F4310),MONTH(F4310),1)</f>
        <v>44713</v>
      </c>
      <c r="N4310" s="47" t="str">
        <f>IF(B4310="",N4309,B4310)</f>
        <v>Keswick Equity AG</v>
      </c>
    </row>
    <row r="4311" spans="1:14" ht="15.75" x14ac:dyDescent="0.5">
      <c r="A4311" s="7"/>
      <c r="B4311" s="26"/>
      <c r="C4311" s="26"/>
      <c r="D4311" s="12">
        <v>211453.73</v>
      </c>
      <c r="E4311" s="13" t="s">
        <v>3608</v>
      </c>
      <c r="F4311" s="27">
        <v>44747</v>
      </c>
      <c r="G4311" s="27">
        <v>44586</v>
      </c>
      <c r="H4311" s="14">
        <v>1693304.59</v>
      </c>
      <c r="I4311" s="15">
        <v>16</v>
      </c>
      <c r="J4311" s="13" t="s">
        <v>300</v>
      </c>
      <c r="K4311" s="36">
        <f>D4311*VLOOKUP(L4311,Assumptions!$B$5:$C$11,2,FALSE)</f>
        <v>7252.8629389999996</v>
      </c>
      <c r="L4311" s="39" t="s">
        <v>4889</v>
      </c>
      <c r="M4311" s="46">
        <f>DATE(YEAR(F4311),MONTH(F4311),1)</f>
        <v>44743</v>
      </c>
      <c r="N4311" s="47" t="str">
        <f>IF(B4311="",N4310,B4311)</f>
        <v>Keswick Equity AG</v>
      </c>
    </row>
    <row r="4312" spans="1:14" ht="15.75" x14ac:dyDescent="0.5">
      <c r="A4312" s="7"/>
      <c r="B4312" s="26"/>
      <c r="C4312" s="26"/>
      <c r="D4312" s="12">
        <v>166933.22</v>
      </c>
      <c r="E4312" s="13" t="s">
        <v>3609</v>
      </c>
      <c r="F4312" s="27">
        <v>44747</v>
      </c>
      <c r="G4312" s="27">
        <v>44586</v>
      </c>
      <c r="H4312" s="14">
        <v>2159004.64</v>
      </c>
      <c r="I4312" s="15">
        <v>24</v>
      </c>
      <c r="J4312" s="13" t="s">
        <v>330</v>
      </c>
      <c r="K4312" s="36">
        <f>D4312*VLOOKUP(L4312,Assumptions!$B$5:$C$11,2,FALSE)</f>
        <v>5725.8094459999993</v>
      </c>
      <c r="L4312" s="39" t="s">
        <v>4889</v>
      </c>
      <c r="M4312" s="46">
        <f>DATE(YEAR(F4312),MONTH(F4312),1)</f>
        <v>44743</v>
      </c>
      <c r="N4312" s="47" t="str">
        <f>IF(B4312="",N4311,B4312)</f>
        <v>Keswick Equity AG</v>
      </c>
    </row>
    <row r="4313" spans="1:14" ht="15.75" x14ac:dyDescent="0.5">
      <c r="A4313" s="7"/>
      <c r="B4313" s="26"/>
      <c r="C4313" s="26"/>
      <c r="D4313" s="12">
        <v>206187.65</v>
      </c>
      <c r="E4313" s="13" t="s">
        <v>3609</v>
      </c>
      <c r="F4313" s="27">
        <v>44747</v>
      </c>
      <c r="G4313" s="27">
        <v>44586</v>
      </c>
      <c r="H4313" s="14">
        <v>1984471.26</v>
      </c>
      <c r="I4313" s="15">
        <v>2</v>
      </c>
      <c r="J4313" s="13" t="s">
        <v>330</v>
      </c>
      <c r="K4313" s="36">
        <f>D4313*VLOOKUP(L4313,Assumptions!$B$5:$C$11,2,FALSE)</f>
        <v>7072.236394999999</v>
      </c>
      <c r="L4313" s="39" t="s">
        <v>4889</v>
      </c>
      <c r="M4313" s="46">
        <f>DATE(YEAR(F4313),MONTH(F4313),1)</f>
        <v>44743</v>
      </c>
      <c r="N4313" s="47" t="str">
        <f>IF(B4313="",N4312,B4313)</f>
        <v>Keswick Equity AG</v>
      </c>
    </row>
    <row r="4314" spans="1:14" ht="15.75" x14ac:dyDescent="0.5">
      <c r="A4314" s="7"/>
      <c r="B4314" s="26"/>
      <c r="C4314" s="26"/>
      <c r="D4314" s="12">
        <v>269968.8</v>
      </c>
      <c r="E4314" s="13" t="s">
        <v>3610</v>
      </c>
      <c r="F4314" s="27">
        <v>44747</v>
      </c>
      <c r="G4314" s="27">
        <v>44586</v>
      </c>
      <c r="H4314" s="14">
        <v>2597161.7000000002</v>
      </c>
      <c r="I4314" s="15">
        <v>1</v>
      </c>
      <c r="J4314" s="13" t="s">
        <v>312</v>
      </c>
      <c r="K4314" s="36">
        <f>D4314*VLOOKUP(L4314,Assumptions!$B$5:$C$11,2,FALSE)</f>
        <v>9259.9298399999989</v>
      </c>
      <c r="L4314" s="39" t="s">
        <v>4889</v>
      </c>
      <c r="M4314" s="46">
        <f>DATE(YEAR(F4314),MONTH(F4314),1)</f>
        <v>44743</v>
      </c>
      <c r="N4314" s="47" t="str">
        <f>IF(B4314="",N4313,B4314)</f>
        <v>Keswick Equity AG</v>
      </c>
    </row>
    <row r="4315" spans="1:14" ht="15.75" x14ac:dyDescent="0.5">
      <c r="A4315" s="7"/>
      <c r="B4315" s="26"/>
      <c r="C4315" s="26"/>
      <c r="D4315" s="12">
        <v>270246.67</v>
      </c>
      <c r="E4315" s="13" t="s">
        <v>3611</v>
      </c>
      <c r="F4315" s="27">
        <v>44747</v>
      </c>
      <c r="G4315" s="27">
        <v>44586</v>
      </c>
      <c r="H4315" s="14">
        <v>2156916.83</v>
      </c>
      <c r="I4315" s="15">
        <v>270</v>
      </c>
      <c r="J4315" s="13" t="s">
        <v>321</v>
      </c>
      <c r="K4315" s="36">
        <f>D4315*VLOOKUP(L4315,Assumptions!$B$5:$C$11,2,FALSE)</f>
        <v>9269.460780999998</v>
      </c>
      <c r="L4315" s="39" t="s">
        <v>4889</v>
      </c>
      <c r="M4315" s="46">
        <f>DATE(YEAR(F4315),MONTH(F4315),1)</f>
        <v>44743</v>
      </c>
      <c r="N4315" s="47" t="str">
        <f>IF(B4315="",N4314,B4315)</f>
        <v>Keswick Equity AG</v>
      </c>
    </row>
    <row r="4316" spans="1:14" ht="15.75" x14ac:dyDescent="0.5">
      <c r="A4316" s="7"/>
      <c r="B4316" s="26"/>
      <c r="C4316" s="26"/>
      <c r="D4316" s="12">
        <v>202493.68</v>
      </c>
      <c r="E4316" s="13" t="s">
        <v>3612</v>
      </c>
      <c r="F4316" s="27">
        <v>44747</v>
      </c>
      <c r="G4316" s="27">
        <v>44586</v>
      </c>
      <c r="H4316" s="14">
        <v>1892273.41</v>
      </c>
      <c r="I4316" s="15">
        <v>270</v>
      </c>
      <c r="J4316" s="13" t="s">
        <v>301</v>
      </c>
      <c r="K4316" s="36">
        <f>D4316*VLOOKUP(L4316,Assumptions!$B$5:$C$11,2,FALSE)</f>
        <v>6945.5332239999989</v>
      </c>
      <c r="L4316" s="39" t="s">
        <v>4889</v>
      </c>
      <c r="M4316" s="46">
        <f>DATE(YEAR(F4316),MONTH(F4316),1)</f>
        <v>44743</v>
      </c>
      <c r="N4316" s="47" t="str">
        <f>IF(B4316="",N4315,B4316)</f>
        <v>Keswick Equity AG</v>
      </c>
    </row>
    <row r="4317" spans="1:14" ht="15.75" x14ac:dyDescent="0.5">
      <c r="A4317" s="7"/>
      <c r="B4317" s="26"/>
      <c r="C4317" s="26"/>
      <c r="D4317" s="12">
        <v>175019.9</v>
      </c>
      <c r="E4317" s="13" t="s">
        <v>3613</v>
      </c>
      <c r="F4317" s="27">
        <v>44747</v>
      </c>
      <c r="G4317" s="27">
        <v>44586</v>
      </c>
      <c r="H4317" s="14">
        <v>2380527.64</v>
      </c>
      <c r="I4317" s="15">
        <v>270</v>
      </c>
      <c r="J4317" s="13" t="s">
        <v>319</v>
      </c>
      <c r="K4317" s="36">
        <f>D4317*VLOOKUP(L4317,Assumptions!$B$5:$C$11,2,FALSE)</f>
        <v>6003.182569999999</v>
      </c>
      <c r="L4317" s="39" t="s">
        <v>4889</v>
      </c>
      <c r="M4317" s="46">
        <f>DATE(YEAR(F4317),MONTH(F4317),1)</f>
        <v>44743</v>
      </c>
      <c r="N4317" s="47" t="str">
        <f>IF(B4317="",N4316,B4317)</f>
        <v>Keswick Equity AG</v>
      </c>
    </row>
    <row r="4318" spans="1:14" ht="15.75" x14ac:dyDescent="0.5">
      <c r="A4318" s="7"/>
      <c r="B4318" s="26"/>
      <c r="C4318" s="26"/>
      <c r="D4318" s="12">
        <v>235621.32</v>
      </c>
      <c r="E4318" s="13" t="s">
        <v>3614</v>
      </c>
      <c r="F4318" s="27">
        <v>44747</v>
      </c>
      <c r="G4318" s="27">
        <v>44586</v>
      </c>
      <c r="H4318" s="14">
        <v>1910740.19</v>
      </c>
      <c r="I4318" s="15">
        <v>270</v>
      </c>
      <c r="J4318" s="13" t="s">
        <v>305</v>
      </c>
      <c r="K4318" s="36">
        <f>D4318*VLOOKUP(L4318,Assumptions!$B$5:$C$11,2,FALSE)</f>
        <v>8081.8112759999995</v>
      </c>
      <c r="L4318" s="39" t="s">
        <v>4889</v>
      </c>
      <c r="M4318" s="46">
        <f>DATE(YEAR(F4318),MONTH(F4318),1)</f>
        <v>44743</v>
      </c>
      <c r="N4318" s="47" t="str">
        <f>IF(B4318="",N4317,B4318)</f>
        <v>Keswick Equity AG</v>
      </c>
    </row>
    <row r="4319" spans="1:14" ht="15.75" x14ac:dyDescent="0.5">
      <c r="A4319" s="7"/>
      <c r="B4319" s="26"/>
      <c r="C4319" s="26"/>
      <c r="D4319" s="12">
        <v>196235.39</v>
      </c>
      <c r="E4319" s="13" t="s">
        <v>3608</v>
      </c>
      <c r="F4319" s="27">
        <v>44747</v>
      </c>
      <c r="G4319" s="27">
        <v>44586</v>
      </c>
      <c r="H4319" s="14">
        <v>2647119.44</v>
      </c>
      <c r="I4319" s="15">
        <v>5</v>
      </c>
      <c r="J4319" s="13" t="s">
        <v>300</v>
      </c>
      <c r="K4319" s="36">
        <f>D4319*VLOOKUP(L4319,Assumptions!$B$5:$C$11,2,FALSE)</f>
        <v>6730.873877</v>
      </c>
      <c r="L4319" s="39" t="s">
        <v>4889</v>
      </c>
      <c r="M4319" s="46">
        <f>DATE(YEAR(F4319),MONTH(F4319),1)</f>
        <v>44743</v>
      </c>
      <c r="N4319" s="47" t="str">
        <f>IF(B4319="",N4318,B4319)</f>
        <v>Keswick Equity AG</v>
      </c>
    </row>
    <row r="4320" spans="1:14" ht="15.75" x14ac:dyDescent="0.5">
      <c r="A4320" s="7"/>
      <c r="B4320" s="26"/>
      <c r="C4320" s="26"/>
      <c r="D4320" s="12">
        <v>222934.94</v>
      </c>
      <c r="E4320" s="13" t="s">
        <v>3615</v>
      </c>
      <c r="F4320" s="27">
        <v>44747</v>
      </c>
      <c r="G4320" s="27">
        <v>44586</v>
      </c>
      <c r="H4320" s="14">
        <v>2005492.14</v>
      </c>
      <c r="I4320" s="15">
        <v>1</v>
      </c>
      <c r="J4320" s="13" t="s">
        <v>310</v>
      </c>
      <c r="K4320" s="36">
        <f>D4320*VLOOKUP(L4320,Assumptions!$B$5:$C$11,2,FALSE)</f>
        <v>7646.6684419999992</v>
      </c>
      <c r="L4320" s="39" t="s">
        <v>4889</v>
      </c>
      <c r="M4320" s="46">
        <f>DATE(YEAR(F4320),MONTH(F4320),1)</f>
        <v>44743</v>
      </c>
      <c r="N4320" s="47" t="str">
        <f>IF(B4320="",N4319,B4320)</f>
        <v>Keswick Equity AG</v>
      </c>
    </row>
    <row r="4321" spans="1:14" ht="15.75" x14ac:dyDescent="0.5">
      <c r="A4321" s="7"/>
      <c r="B4321" s="26"/>
      <c r="C4321" s="26"/>
      <c r="D4321" s="12">
        <v>206383.23</v>
      </c>
      <c r="E4321" s="13" t="s">
        <v>3616</v>
      </c>
      <c r="F4321" s="27">
        <v>44747</v>
      </c>
      <c r="G4321" s="27">
        <v>44586</v>
      </c>
      <c r="H4321" s="14">
        <v>2515997.1800000002</v>
      </c>
      <c r="I4321" s="15">
        <v>1</v>
      </c>
      <c r="J4321" s="13" t="s">
        <v>311</v>
      </c>
      <c r="K4321" s="36">
        <f>D4321*VLOOKUP(L4321,Assumptions!$B$5:$C$11,2,FALSE)</f>
        <v>7078.9447890000001</v>
      </c>
      <c r="L4321" s="39" t="s">
        <v>4889</v>
      </c>
      <c r="M4321" s="46">
        <f>DATE(YEAR(F4321),MONTH(F4321),1)</f>
        <v>44743</v>
      </c>
      <c r="N4321" s="47" t="str">
        <f>IF(B4321="",N4320,B4321)</f>
        <v>Keswick Equity AG</v>
      </c>
    </row>
    <row r="4322" spans="1:14" ht="15.75" x14ac:dyDescent="0.5">
      <c r="A4322" s="7"/>
      <c r="B4322" s="26"/>
      <c r="C4322" s="26"/>
      <c r="D4322" s="12">
        <v>248519.4</v>
      </c>
      <c r="E4322" s="13" t="s">
        <v>3617</v>
      </c>
      <c r="F4322" s="27">
        <v>44747</v>
      </c>
      <c r="G4322" s="27">
        <v>44586</v>
      </c>
      <c r="H4322" s="14">
        <v>2325909.04</v>
      </c>
      <c r="I4322" s="15">
        <v>1</v>
      </c>
      <c r="J4322" s="13" t="s">
        <v>309</v>
      </c>
      <c r="K4322" s="36">
        <f>D4322*VLOOKUP(L4322,Assumptions!$B$5:$C$11,2,FALSE)</f>
        <v>8524.2154199999986</v>
      </c>
      <c r="L4322" s="39" t="s">
        <v>4889</v>
      </c>
      <c r="M4322" s="46">
        <f>DATE(YEAR(F4322),MONTH(F4322),1)</f>
        <v>44743</v>
      </c>
      <c r="N4322" s="47" t="str">
        <f>IF(B4322="",N4321,B4322)</f>
        <v>Keswick Equity AG</v>
      </c>
    </row>
    <row r="4323" spans="1:14" ht="15.75" x14ac:dyDescent="0.5">
      <c r="A4323" s="7"/>
      <c r="B4323" s="26"/>
      <c r="C4323" s="26"/>
      <c r="D4323" s="12">
        <v>202684.45</v>
      </c>
      <c r="E4323" s="13" t="s">
        <v>3618</v>
      </c>
      <c r="F4323" s="27">
        <v>44747</v>
      </c>
      <c r="G4323" s="27">
        <v>44586</v>
      </c>
      <c r="H4323" s="14">
        <v>1766126.69</v>
      </c>
      <c r="I4323" s="15">
        <v>1</v>
      </c>
      <c r="J4323" s="13" t="s">
        <v>318</v>
      </c>
      <c r="K4323" s="36">
        <f>D4323*VLOOKUP(L4323,Assumptions!$B$5:$C$11,2,FALSE)</f>
        <v>6952.0766349999994</v>
      </c>
      <c r="L4323" s="39" t="s">
        <v>4889</v>
      </c>
      <c r="M4323" s="46">
        <f>DATE(YEAR(F4323),MONTH(F4323),1)</f>
        <v>44743</v>
      </c>
      <c r="N4323" s="47" t="str">
        <f>IF(B4323="",N4322,B4323)</f>
        <v>Keswick Equity AG</v>
      </c>
    </row>
    <row r="4324" spans="1:14" ht="15.75" x14ac:dyDescent="0.5">
      <c r="A4324" s="7"/>
      <c r="B4324" s="26"/>
      <c r="C4324" s="26"/>
      <c r="D4324" s="12">
        <v>12496.53</v>
      </c>
      <c r="E4324" s="13" t="s">
        <v>3619</v>
      </c>
      <c r="F4324" s="27">
        <v>44599</v>
      </c>
      <c r="G4324" s="27">
        <v>44597</v>
      </c>
      <c r="H4324" s="14">
        <v>2725176.73</v>
      </c>
      <c r="I4324" s="15">
        <v>2</v>
      </c>
      <c r="J4324" s="13" t="s">
        <v>300</v>
      </c>
      <c r="K4324" s="36">
        <f>D4324*VLOOKUP(L4324,Assumptions!$B$5:$C$11,2,FALSE)</f>
        <v>428.63097899999997</v>
      </c>
      <c r="L4324" s="39" t="s">
        <v>4889</v>
      </c>
      <c r="M4324" s="46">
        <f>DATE(YEAR(F4324),MONTH(F4324),1)</f>
        <v>44593</v>
      </c>
      <c r="N4324" s="47" t="str">
        <f>IF(B4324="",N4323,B4324)</f>
        <v>Keswick Equity AG</v>
      </c>
    </row>
    <row r="4325" spans="1:14" ht="15.75" x14ac:dyDescent="0.5">
      <c r="A4325" s="7"/>
      <c r="B4325" s="26"/>
      <c r="C4325" s="26"/>
      <c r="D4325" s="12">
        <v>30939.29</v>
      </c>
      <c r="E4325" s="13" t="s">
        <v>3606</v>
      </c>
      <c r="F4325" s="27">
        <v>44739</v>
      </c>
      <c r="G4325" s="27">
        <v>44603</v>
      </c>
      <c r="H4325" s="14">
        <v>2837980.44</v>
      </c>
      <c r="I4325" s="15">
        <v>5</v>
      </c>
      <c r="J4325" s="13" t="s">
        <v>300</v>
      </c>
      <c r="K4325" s="36">
        <f>D4325*VLOOKUP(L4325,Assumptions!$B$5:$C$11,2,FALSE)</f>
        <v>1061.2176469999999</v>
      </c>
      <c r="L4325" s="39" t="s">
        <v>4889</v>
      </c>
      <c r="M4325" s="46">
        <f>DATE(YEAR(F4325),MONTH(F4325),1)</f>
        <v>44713</v>
      </c>
      <c r="N4325" s="47" t="str">
        <f>IF(B4325="",N4324,B4325)</f>
        <v>Keswick Equity AG</v>
      </c>
    </row>
    <row r="4326" spans="1:14" ht="15.75" x14ac:dyDescent="0.5">
      <c r="A4326" s="7"/>
      <c r="B4326" s="26"/>
      <c r="C4326" s="26"/>
      <c r="D4326" s="12">
        <v>30290.92</v>
      </c>
      <c r="E4326" s="13" t="s">
        <v>3600</v>
      </c>
      <c r="F4326" s="27">
        <v>44739</v>
      </c>
      <c r="G4326" s="27">
        <v>44603</v>
      </c>
      <c r="H4326" s="14">
        <v>2120628.96</v>
      </c>
      <c r="I4326" s="15">
        <v>5</v>
      </c>
      <c r="J4326" s="13" t="s">
        <v>311</v>
      </c>
      <c r="K4326" s="36">
        <f>D4326*VLOOKUP(L4326,Assumptions!$B$5:$C$11,2,FALSE)</f>
        <v>1038.9785559999998</v>
      </c>
      <c r="L4326" s="39" t="s">
        <v>4889</v>
      </c>
      <c r="M4326" s="46">
        <f>DATE(YEAR(F4326),MONTH(F4326),1)</f>
        <v>44713</v>
      </c>
      <c r="N4326" s="47" t="str">
        <f>IF(B4326="",N4325,B4326)</f>
        <v>Keswick Equity AG</v>
      </c>
    </row>
    <row r="4327" spans="1:14" ht="15.75" x14ac:dyDescent="0.5">
      <c r="A4327" s="7"/>
      <c r="B4327" s="26"/>
      <c r="C4327" s="26"/>
      <c r="D4327" s="12">
        <v>16211.95</v>
      </c>
      <c r="E4327" s="13" t="s">
        <v>3608</v>
      </c>
      <c r="F4327" s="27">
        <v>44769</v>
      </c>
      <c r="G4327" s="27">
        <v>44603</v>
      </c>
      <c r="H4327" s="14">
        <v>2787110.61</v>
      </c>
      <c r="I4327" s="15">
        <v>3</v>
      </c>
      <c r="J4327" s="13" t="s">
        <v>300</v>
      </c>
      <c r="K4327" s="36">
        <f>D4327*VLOOKUP(L4327,Assumptions!$B$5:$C$11,2,FALSE)</f>
        <v>556.069885</v>
      </c>
      <c r="L4327" s="39" t="s">
        <v>4889</v>
      </c>
      <c r="M4327" s="46">
        <f>DATE(YEAR(F4327),MONTH(F4327),1)</f>
        <v>44743</v>
      </c>
      <c r="N4327" s="47" t="str">
        <f>IF(B4327="",N4326,B4327)</f>
        <v>Keswick Equity AG</v>
      </c>
    </row>
    <row r="4328" spans="1:14" ht="15.75" x14ac:dyDescent="0.5">
      <c r="A4328" s="7"/>
      <c r="B4328" s="26"/>
      <c r="C4328" s="26"/>
      <c r="D4328" s="12">
        <v>19903.97</v>
      </c>
      <c r="E4328" s="13" t="s">
        <v>3615</v>
      </c>
      <c r="F4328" s="27">
        <v>44769</v>
      </c>
      <c r="G4328" s="27">
        <v>44603</v>
      </c>
      <c r="H4328" s="14">
        <v>1916561.23</v>
      </c>
      <c r="I4328" s="15">
        <v>1</v>
      </c>
      <c r="J4328" s="13" t="s">
        <v>310</v>
      </c>
      <c r="K4328" s="36">
        <f>D4328*VLOOKUP(L4328,Assumptions!$B$5:$C$11,2,FALSE)</f>
        <v>682.70617099999993</v>
      </c>
      <c r="L4328" s="39" t="s">
        <v>4889</v>
      </c>
      <c r="M4328" s="46">
        <f>DATE(YEAR(F4328),MONTH(F4328),1)</f>
        <v>44743</v>
      </c>
      <c r="N4328" s="47" t="str">
        <f>IF(B4328="",N4327,B4328)</f>
        <v>Keswick Equity AG</v>
      </c>
    </row>
    <row r="4329" spans="1:14" ht="15.75" x14ac:dyDescent="0.5">
      <c r="A4329" s="7"/>
      <c r="B4329" s="26"/>
      <c r="C4329" s="26"/>
      <c r="D4329" s="12">
        <v>22988.23</v>
      </c>
      <c r="E4329" s="13" t="s">
        <v>3616</v>
      </c>
      <c r="F4329" s="27">
        <v>44769</v>
      </c>
      <c r="G4329" s="27">
        <v>44603</v>
      </c>
      <c r="H4329" s="14">
        <v>2834450.17</v>
      </c>
      <c r="I4329" s="15">
        <v>1</v>
      </c>
      <c r="J4329" s="13" t="s">
        <v>311</v>
      </c>
      <c r="K4329" s="36">
        <f>D4329*VLOOKUP(L4329,Assumptions!$B$5:$C$11,2,FALSE)</f>
        <v>788.49628899999993</v>
      </c>
      <c r="L4329" s="39" t="s">
        <v>4889</v>
      </c>
      <c r="M4329" s="46">
        <f>DATE(YEAR(F4329),MONTH(F4329),1)</f>
        <v>44743</v>
      </c>
      <c r="N4329" s="47" t="str">
        <f>IF(B4329="",N4328,B4329)</f>
        <v>Keswick Equity AG</v>
      </c>
    </row>
    <row r="4330" spans="1:14" ht="15.75" x14ac:dyDescent="0.5">
      <c r="A4330" s="7"/>
      <c r="B4330" s="26"/>
      <c r="C4330" s="26"/>
      <c r="D4330" s="12">
        <v>16110.31</v>
      </c>
      <c r="E4330" s="13" t="s">
        <v>3617</v>
      </c>
      <c r="F4330" s="27">
        <v>44769</v>
      </c>
      <c r="G4330" s="27">
        <v>44603</v>
      </c>
      <c r="H4330" s="14">
        <v>1876207.51</v>
      </c>
      <c r="I4330" s="15">
        <v>1</v>
      </c>
      <c r="J4330" s="13" t="s">
        <v>309</v>
      </c>
      <c r="K4330" s="36">
        <f>D4330*VLOOKUP(L4330,Assumptions!$B$5:$C$11,2,FALSE)</f>
        <v>552.58363299999996</v>
      </c>
      <c r="L4330" s="39" t="s">
        <v>4889</v>
      </c>
      <c r="M4330" s="46">
        <f>DATE(YEAR(F4330),MONTH(F4330),1)</f>
        <v>44743</v>
      </c>
      <c r="N4330" s="47" t="str">
        <f>IF(B4330="",N4329,B4330)</f>
        <v>Keswick Equity AG</v>
      </c>
    </row>
    <row r="4331" spans="1:14" ht="15.75" x14ac:dyDescent="0.5">
      <c r="A4331" s="7"/>
      <c r="B4331" s="26"/>
      <c r="C4331" s="26"/>
      <c r="D4331" s="12">
        <v>16047.54</v>
      </c>
      <c r="E4331" s="13" t="s">
        <v>3618</v>
      </c>
      <c r="F4331" s="27">
        <v>44769</v>
      </c>
      <c r="G4331" s="27">
        <v>44603</v>
      </c>
      <c r="H4331" s="14">
        <v>2565042.23</v>
      </c>
      <c r="I4331" s="15">
        <v>1</v>
      </c>
      <c r="J4331" s="13" t="s">
        <v>318</v>
      </c>
      <c r="K4331" s="36">
        <f>D4331*VLOOKUP(L4331,Assumptions!$B$5:$C$11,2,FALSE)</f>
        <v>550.43062199999997</v>
      </c>
      <c r="L4331" s="39" t="s">
        <v>4889</v>
      </c>
      <c r="M4331" s="46">
        <f>DATE(YEAR(F4331),MONTH(F4331),1)</f>
        <v>44743</v>
      </c>
      <c r="N4331" s="47" t="str">
        <f>IF(B4331="",N4330,B4331)</f>
        <v>Keswick Equity AG</v>
      </c>
    </row>
    <row r="4332" spans="1:14" ht="15.75" x14ac:dyDescent="0.5">
      <c r="A4332" s="7"/>
      <c r="B4332" s="26"/>
      <c r="C4332" s="26"/>
      <c r="D4332" s="12">
        <v>14650</v>
      </c>
      <c r="E4332" s="13" t="s">
        <v>3594</v>
      </c>
      <c r="F4332" s="27">
        <v>44698</v>
      </c>
      <c r="G4332" s="27">
        <v>44661</v>
      </c>
      <c r="H4332" s="14">
        <v>1898812.08</v>
      </c>
      <c r="I4332" s="15">
        <v>4</v>
      </c>
      <c r="J4332" s="13" t="s">
        <v>307</v>
      </c>
      <c r="K4332" s="36">
        <f>D4332*VLOOKUP(L4332,Assumptions!$B$5:$C$11,2,FALSE)</f>
        <v>502.49499999999995</v>
      </c>
      <c r="L4332" s="39" t="s">
        <v>4889</v>
      </c>
      <c r="M4332" s="46">
        <f>DATE(YEAR(F4332),MONTH(F4332),1)</f>
        <v>44682</v>
      </c>
      <c r="N4332" s="47" t="str">
        <f>IF(B4332="",N4331,B4332)</f>
        <v>Keswick Equity AG</v>
      </c>
    </row>
    <row r="4333" spans="1:14" ht="15.75" x14ac:dyDescent="0.5">
      <c r="A4333" s="7"/>
      <c r="B4333" s="26"/>
      <c r="C4333" s="26"/>
      <c r="D4333" s="12">
        <v>17185.32</v>
      </c>
      <c r="E4333" s="13" t="s">
        <v>3620</v>
      </c>
      <c r="F4333" s="27">
        <v>44698</v>
      </c>
      <c r="G4333" s="27">
        <v>44661</v>
      </c>
      <c r="H4333" s="14">
        <v>2075316.69</v>
      </c>
      <c r="I4333" s="15">
        <v>4</v>
      </c>
      <c r="J4333" s="13" t="s">
        <v>358</v>
      </c>
      <c r="K4333" s="36">
        <f>D4333*VLOOKUP(L4333,Assumptions!$B$5:$C$11,2,FALSE)</f>
        <v>589.45647599999995</v>
      </c>
      <c r="L4333" s="39" t="s">
        <v>4889</v>
      </c>
      <c r="M4333" s="46">
        <f>DATE(YEAR(F4333),MONTH(F4333),1)</f>
        <v>44682</v>
      </c>
      <c r="N4333" s="47" t="str">
        <f>IF(B4333="",N4332,B4333)</f>
        <v>Keswick Equity AG</v>
      </c>
    </row>
    <row r="4334" spans="1:14" ht="15.75" x14ac:dyDescent="0.5">
      <c r="A4334" s="7"/>
      <c r="B4334" s="26"/>
      <c r="C4334" s="26"/>
      <c r="D4334" s="12">
        <v>41500.370000000003</v>
      </c>
      <c r="E4334" s="13" t="s">
        <v>3621</v>
      </c>
      <c r="F4334" s="27">
        <v>44788</v>
      </c>
      <c r="G4334" s="27">
        <v>44679</v>
      </c>
      <c r="H4334" s="14">
        <v>2755354.66</v>
      </c>
      <c r="I4334" s="15">
        <v>8</v>
      </c>
      <c r="J4334" s="13" t="s">
        <v>300</v>
      </c>
      <c r="K4334" s="36">
        <f>D4334*VLOOKUP(L4334,Assumptions!$B$5:$C$11,2,FALSE)</f>
        <v>1423.4626909999999</v>
      </c>
      <c r="L4334" s="39" t="s">
        <v>4889</v>
      </c>
      <c r="M4334" s="46">
        <f>DATE(YEAR(F4334),MONTH(F4334),1)</f>
        <v>44774</v>
      </c>
      <c r="N4334" s="47" t="str">
        <f>IF(B4334="",N4333,B4334)</f>
        <v>Keswick Equity AG</v>
      </c>
    </row>
    <row r="4335" spans="1:14" ht="15.75" x14ac:dyDescent="0.5">
      <c r="A4335" s="7"/>
      <c r="B4335" s="26"/>
      <c r="C4335" s="26"/>
      <c r="D4335" s="12">
        <v>51978.23</v>
      </c>
      <c r="E4335" s="13" t="s">
        <v>3622</v>
      </c>
      <c r="F4335" s="27">
        <v>44788</v>
      </c>
      <c r="G4335" s="27">
        <v>44679</v>
      </c>
      <c r="H4335" s="14">
        <v>2439727.86</v>
      </c>
      <c r="I4335" s="15">
        <v>25</v>
      </c>
      <c r="J4335" s="13" t="s">
        <v>301</v>
      </c>
      <c r="K4335" s="36">
        <f>D4335*VLOOKUP(L4335,Assumptions!$B$5:$C$11,2,FALSE)</f>
        <v>1782.8532889999999</v>
      </c>
      <c r="L4335" s="39" t="s">
        <v>4889</v>
      </c>
      <c r="M4335" s="46">
        <f>DATE(YEAR(F4335),MONTH(F4335),1)</f>
        <v>44774</v>
      </c>
      <c r="N4335" s="47" t="str">
        <f>IF(B4335="",N4334,B4335)</f>
        <v>Keswick Equity AG</v>
      </c>
    </row>
    <row r="4336" spans="1:14" ht="15.75" x14ac:dyDescent="0.5">
      <c r="A4336" s="7"/>
      <c r="B4336" s="26"/>
      <c r="C4336" s="26"/>
      <c r="D4336" s="12">
        <v>40880.19</v>
      </c>
      <c r="E4336" s="13" t="s">
        <v>3623</v>
      </c>
      <c r="F4336" s="27">
        <v>44788</v>
      </c>
      <c r="G4336" s="27">
        <v>44679</v>
      </c>
      <c r="H4336" s="14">
        <v>2876258.98</v>
      </c>
      <c r="I4336" s="15">
        <v>25</v>
      </c>
      <c r="J4336" s="13" t="s">
        <v>337</v>
      </c>
      <c r="K4336" s="36">
        <f>D4336*VLOOKUP(L4336,Assumptions!$B$5:$C$11,2,FALSE)</f>
        <v>1402.190517</v>
      </c>
      <c r="L4336" s="39" t="s">
        <v>4889</v>
      </c>
      <c r="M4336" s="46">
        <f>DATE(YEAR(F4336),MONTH(F4336),1)</f>
        <v>44774</v>
      </c>
      <c r="N4336" s="47" t="str">
        <f>IF(B4336="",N4335,B4336)</f>
        <v>Keswick Equity AG</v>
      </c>
    </row>
    <row r="4337" spans="1:14" ht="15.75" x14ac:dyDescent="0.5">
      <c r="A4337" s="7"/>
      <c r="B4337" s="26"/>
      <c r="C4337" s="26"/>
      <c r="D4337" s="12">
        <v>51463.88</v>
      </c>
      <c r="E4337" s="13" t="s">
        <v>3624</v>
      </c>
      <c r="F4337" s="27">
        <v>44788</v>
      </c>
      <c r="G4337" s="27">
        <v>44679</v>
      </c>
      <c r="H4337" s="14">
        <v>2056159.87</v>
      </c>
      <c r="I4337" s="15">
        <v>1</v>
      </c>
      <c r="J4337" s="13" t="s">
        <v>312</v>
      </c>
      <c r="K4337" s="36">
        <f>D4337*VLOOKUP(L4337,Assumptions!$B$5:$C$11,2,FALSE)</f>
        <v>1765.2110839999998</v>
      </c>
      <c r="L4337" s="39" t="s">
        <v>4889</v>
      </c>
      <c r="M4337" s="46">
        <f>DATE(YEAR(F4337),MONTH(F4337),1)</f>
        <v>44774</v>
      </c>
      <c r="N4337" s="47" t="str">
        <f>IF(B4337="",N4336,B4337)</f>
        <v>Keswick Equity AG</v>
      </c>
    </row>
    <row r="4338" spans="1:14" ht="15.75" x14ac:dyDescent="0.5">
      <c r="A4338" s="7"/>
      <c r="B4338" s="26"/>
      <c r="C4338" s="26"/>
      <c r="D4338" s="12">
        <v>51296</v>
      </c>
      <c r="E4338" s="13" t="s">
        <v>3625</v>
      </c>
      <c r="F4338" s="27">
        <v>44788</v>
      </c>
      <c r="G4338" s="27">
        <v>44679</v>
      </c>
      <c r="H4338" s="14">
        <v>2769424.98</v>
      </c>
      <c r="I4338" s="15">
        <v>25</v>
      </c>
      <c r="J4338" s="13" t="s">
        <v>336</v>
      </c>
      <c r="K4338" s="36">
        <f>D4338*VLOOKUP(L4338,Assumptions!$B$5:$C$11,2,FALSE)</f>
        <v>1759.4527999999998</v>
      </c>
      <c r="L4338" s="39" t="s">
        <v>4889</v>
      </c>
      <c r="M4338" s="46">
        <f>DATE(YEAR(F4338),MONTH(F4338),1)</f>
        <v>44774</v>
      </c>
      <c r="N4338" s="47" t="str">
        <f>IF(B4338="",N4337,B4338)</f>
        <v>Keswick Equity AG</v>
      </c>
    </row>
    <row r="4339" spans="1:14" ht="15.75" x14ac:dyDescent="0.5">
      <c r="A4339" s="7"/>
      <c r="B4339" s="26"/>
      <c r="C4339" s="26"/>
      <c r="D4339" s="12">
        <v>61504.01</v>
      </c>
      <c r="E4339" s="13" t="s">
        <v>3626</v>
      </c>
      <c r="F4339" s="27">
        <v>44788</v>
      </c>
      <c r="G4339" s="27">
        <v>44679</v>
      </c>
      <c r="H4339" s="14">
        <v>2412852.2799999998</v>
      </c>
      <c r="I4339" s="15">
        <v>25</v>
      </c>
      <c r="J4339" s="13" t="s">
        <v>322</v>
      </c>
      <c r="K4339" s="36">
        <f>D4339*VLOOKUP(L4339,Assumptions!$B$5:$C$11,2,FALSE)</f>
        <v>2109.5875430000001</v>
      </c>
      <c r="L4339" s="39" t="s">
        <v>4889</v>
      </c>
      <c r="M4339" s="46">
        <f>DATE(YEAR(F4339),MONTH(F4339),1)</f>
        <v>44774</v>
      </c>
      <c r="N4339" s="47" t="str">
        <f>IF(B4339="",N4338,B4339)</f>
        <v>Keswick Equity AG</v>
      </c>
    </row>
    <row r="4340" spans="1:14" ht="15.75" x14ac:dyDescent="0.5">
      <c r="A4340" s="7"/>
      <c r="B4340" s="26"/>
      <c r="C4340" s="26"/>
      <c r="D4340" s="12">
        <v>59884.75</v>
      </c>
      <c r="E4340" s="13" t="s">
        <v>3627</v>
      </c>
      <c r="F4340" s="27">
        <v>44788</v>
      </c>
      <c r="G4340" s="27">
        <v>44679</v>
      </c>
      <c r="H4340" s="14">
        <v>1705566.38</v>
      </c>
      <c r="I4340" s="15">
        <v>25</v>
      </c>
      <c r="J4340" s="13" t="s">
        <v>335</v>
      </c>
      <c r="K4340" s="36">
        <f>D4340*VLOOKUP(L4340,Assumptions!$B$5:$C$11,2,FALSE)</f>
        <v>2054.0469249999996</v>
      </c>
      <c r="L4340" s="39" t="s">
        <v>4889</v>
      </c>
      <c r="M4340" s="46">
        <f>DATE(YEAR(F4340),MONTH(F4340),1)</f>
        <v>44774</v>
      </c>
      <c r="N4340" s="47" t="str">
        <f>IF(B4340="",N4339,B4340)</f>
        <v>Keswick Equity AG</v>
      </c>
    </row>
    <row r="4341" spans="1:14" ht="15.75" x14ac:dyDescent="0.5">
      <c r="A4341" s="7"/>
      <c r="B4341" s="26"/>
      <c r="C4341" s="26"/>
      <c r="D4341" s="12">
        <v>66039.34</v>
      </c>
      <c r="E4341" s="13" t="s">
        <v>3628</v>
      </c>
      <c r="F4341" s="27">
        <v>44788</v>
      </c>
      <c r="G4341" s="27">
        <v>44679</v>
      </c>
      <c r="H4341" s="14">
        <v>2332501.0299999998</v>
      </c>
      <c r="I4341" s="15">
        <v>25</v>
      </c>
      <c r="J4341" s="13" t="s">
        <v>333</v>
      </c>
      <c r="K4341" s="36">
        <f>D4341*VLOOKUP(L4341,Assumptions!$B$5:$C$11,2,FALSE)</f>
        <v>2265.1493619999997</v>
      </c>
      <c r="L4341" s="39" t="s">
        <v>4889</v>
      </c>
      <c r="M4341" s="46">
        <f>DATE(YEAR(F4341),MONTH(F4341),1)</f>
        <v>44774</v>
      </c>
      <c r="N4341" s="47" t="str">
        <f>IF(B4341="",N4340,B4341)</f>
        <v>Keswick Equity AG</v>
      </c>
    </row>
    <row r="4342" spans="1:14" ht="15.75" x14ac:dyDescent="0.5">
      <c r="A4342" s="7"/>
      <c r="B4342" s="26"/>
      <c r="C4342" s="26"/>
      <c r="D4342" s="12">
        <v>49648.07</v>
      </c>
      <c r="E4342" s="13" t="s">
        <v>3629</v>
      </c>
      <c r="F4342" s="27">
        <v>44788</v>
      </c>
      <c r="G4342" s="27">
        <v>44679</v>
      </c>
      <c r="H4342" s="14">
        <v>1822090.91</v>
      </c>
      <c r="I4342" s="15">
        <v>25</v>
      </c>
      <c r="J4342" s="13" t="s">
        <v>328</v>
      </c>
      <c r="K4342" s="36">
        <f>D4342*VLOOKUP(L4342,Assumptions!$B$5:$C$11,2,FALSE)</f>
        <v>1702.9288009999998</v>
      </c>
      <c r="L4342" s="39" t="s">
        <v>4889</v>
      </c>
      <c r="M4342" s="46">
        <f>DATE(YEAR(F4342),MONTH(F4342),1)</f>
        <v>44774</v>
      </c>
      <c r="N4342" s="47" t="str">
        <f>IF(B4342="",N4341,B4342)</f>
        <v>Keswick Equity AG</v>
      </c>
    </row>
    <row r="4343" spans="1:14" ht="15.75" x14ac:dyDescent="0.5">
      <c r="A4343" s="7"/>
      <c r="B4343" s="26"/>
      <c r="C4343" s="26"/>
      <c r="D4343" s="12">
        <v>50249.05</v>
      </c>
      <c r="E4343" s="13" t="s">
        <v>3630</v>
      </c>
      <c r="F4343" s="27">
        <v>44788</v>
      </c>
      <c r="G4343" s="27">
        <v>44679</v>
      </c>
      <c r="H4343" s="14">
        <v>2360477.21</v>
      </c>
      <c r="I4343" s="15">
        <v>8</v>
      </c>
      <c r="J4343" s="13" t="s">
        <v>318</v>
      </c>
      <c r="K4343" s="36">
        <f>D4343*VLOOKUP(L4343,Assumptions!$B$5:$C$11,2,FALSE)</f>
        <v>1723.5424149999999</v>
      </c>
      <c r="L4343" s="39" t="s">
        <v>4889</v>
      </c>
      <c r="M4343" s="46">
        <f>DATE(YEAR(F4343),MONTH(F4343),1)</f>
        <v>44774</v>
      </c>
      <c r="N4343" s="47" t="str">
        <f>IF(B4343="",N4342,B4343)</f>
        <v>Keswick Equity AG</v>
      </c>
    </row>
    <row r="4344" spans="1:14" ht="15.75" x14ac:dyDescent="0.5">
      <c r="A4344" s="7"/>
      <c r="B4344" s="26"/>
      <c r="C4344" s="26"/>
      <c r="D4344" s="12">
        <v>44403.41</v>
      </c>
      <c r="E4344" s="13" t="s">
        <v>3631</v>
      </c>
      <c r="F4344" s="27">
        <v>44929</v>
      </c>
      <c r="G4344" s="27">
        <v>44872</v>
      </c>
      <c r="H4344" s="14">
        <v>2123096.56</v>
      </c>
      <c r="I4344" s="15">
        <v>9</v>
      </c>
      <c r="J4344" s="13" t="s">
        <v>300</v>
      </c>
      <c r="K4344" s="36">
        <f>D4344*VLOOKUP(L4344,Assumptions!$B$5:$C$11,2,FALSE)</f>
        <v>1523.036963</v>
      </c>
      <c r="L4344" s="39" t="s">
        <v>4889</v>
      </c>
      <c r="M4344" s="46">
        <f>DATE(YEAR(F4344),MONTH(F4344),1)</f>
        <v>44927</v>
      </c>
      <c r="N4344" s="47" t="str">
        <f>IF(B4344="",N4343,B4344)</f>
        <v>Keswick Equity AG</v>
      </c>
    </row>
    <row r="4345" spans="1:14" ht="15.75" x14ac:dyDescent="0.5">
      <c r="A4345" s="7"/>
      <c r="B4345" s="26"/>
      <c r="C4345" s="26"/>
      <c r="D4345" s="12">
        <v>49743.77</v>
      </c>
      <c r="E4345" s="13" t="s">
        <v>3632</v>
      </c>
      <c r="F4345" s="27">
        <v>44929</v>
      </c>
      <c r="G4345" s="27">
        <v>44872</v>
      </c>
      <c r="H4345" s="14">
        <v>2014666.79</v>
      </c>
      <c r="I4345" s="15">
        <v>15</v>
      </c>
      <c r="J4345" s="13" t="s">
        <v>301</v>
      </c>
      <c r="K4345" s="36">
        <f>D4345*VLOOKUP(L4345,Assumptions!$B$5:$C$11,2,FALSE)</f>
        <v>1706.2113109999998</v>
      </c>
      <c r="L4345" s="39" t="s">
        <v>4889</v>
      </c>
      <c r="M4345" s="46">
        <f>DATE(YEAR(F4345),MONTH(F4345),1)</f>
        <v>44927</v>
      </c>
      <c r="N4345" s="47" t="str">
        <f>IF(B4345="",N4344,B4345)</f>
        <v>Keswick Equity AG</v>
      </c>
    </row>
    <row r="4346" spans="1:14" ht="15.75" x14ac:dyDescent="0.5">
      <c r="A4346" s="7"/>
      <c r="B4346" s="26"/>
      <c r="C4346" s="26"/>
      <c r="D4346" s="12">
        <v>55382.58</v>
      </c>
      <c r="E4346" s="13" t="s">
        <v>3633</v>
      </c>
      <c r="F4346" s="27">
        <v>44929</v>
      </c>
      <c r="G4346" s="27">
        <v>44872</v>
      </c>
      <c r="H4346" s="14">
        <v>2131065.5099999998</v>
      </c>
      <c r="I4346" s="15">
        <v>1</v>
      </c>
      <c r="J4346" s="13" t="s">
        <v>304</v>
      </c>
      <c r="K4346" s="36">
        <f>D4346*VLOOKUP(L4346,Assumptions!$B$5:$C$11,2,FALSE)</f>
        <v>1899.622494</v>
      </c>
      <c r="L4346" s="39" t="s">
        <v>4889</v>
      </c>
      <c r="M4346" s="46">
        <f>DATE(YEAR(F4346),MONTH(F4346),1)</f>
        <v>44927</v>
      </c>
      <c r="N4346" s="47" t="str">
        <f>IF(B4346="",N4345,B4346)</f>
        <v>Keswick Equity AG</v>
      </c>
    </row>
    <row r="4347" spans="1:14" ht="15.75" x14ac:dyDescent="0.5">
      <c r="A4347" s="7"/>
      <c r="B4347" s="26"/>
      <c r="C4347" s="26"/>
      <c r="D4347" s="12">
        <v>44586.65</v>
      </c>
      <c r="E4347" s="13" t="s">
        <v>3634</v>
      </c>
      <c r="F4347" s="27">
        <v>44929</v>
      </c>
      <c r="G4347" s="27">
        <v>44872</v>
      </c>
      <c r="H4347" s="14">
        <v>1767314.97</v>
      </c>
      <c r="I4347" s="15">
        <v>15</v>
      </c>
      <c r="J4347" s="13" t="s">
        <v>305</v>
      </c>
      <c r="K4347" s="36">
        <f>D4347*VLOOKUP(L4347,Assumptions!$B$5:$C$11,2,FALSE)</f>
        <v>1529.322095</v>
      </c>
      <c r="L4347" s="39" t="s">
        <v>4889</v>
      </c>
      <c r="M4347" s="46">
        <f>DATE(YEAR(F4347),MONTH(F4347),1)</f>
        <v>44927</v>
      </c>
      <c r="N4347" s="47" t="str">
        <f>IF(B4347="",N4346,B4347)</f>
        <v>Keswick Equity AG</v>
      </c>
    </row>
    <row r="4348" spans="1:14" ht="15.75" x14ac:dyDescent="0.5">
      <c r="A4348" s="7"/>
      <c r="B4348" s="26"/>
      <c r="C4348" s="26"/>
      <c r="D4348" s="12">
        <v>57950.47</v>
      </c>
      <c r="E4348" s="13" t="s">
        <v>3635</v>
      </c>
      <c r="F4348" s="27">
        <v>44929</v>
      </c>
      <c r="G4348" s="27">
        <v>44872</v>
      </c>
      <c r="H4348" s="14">
        <v>2873821.06</v>
      </c>
      <c r="I4348" s="15">
        <v>15</v>
      </c>
      <c r="J4348" s="13" t="s">
        <v>322</v>
      </c>
      <c r="K4348" s="36">
        <f>D4348*VLOOKUP(L4348,Assumptions!$B$5:$C$11,2,FALSE)</f>
        <v>1987.7011209999998</v>
      </c>
      <c r="L4348" s="39" t="s">
        <v>4889</v>
      </c>
      <c r="M4348" s="46">
        <f>DATE(YEAR(F4348),MONTH(F4348),1)</f>
        <v>44927</v>
      </c>
      <c r="N4348" s="47" t="str">
        <f>IF(B4348="",N4347,B4348)</f>
        <v>Keswick Equity AG</v>
      </c>
    </row>
    <row r="4349" spans="1:14" ht="15.75" x14ac:dyDescent="0.5">
      <c r="A4349" s="7"/>
      <c r="B4349" s="26"/>
      <c r="C4349" s="26"/>
      <c r="D4349" s="12">
        <v>66224.100000000006</v>
      </c>
      <c r="E4349" s="13" t="s">
        <v>3636</v>
      </c>
      <c r="F4349" s="27">
        <v>44929</v>
      </c>
      <c r="G4349" s="27">
        <v>44872</v>
      </c>
      <c r="H4349" s="14">
        <v>1855077.91</v>
      </c>
      <c r="I4349" s="15">
        <v>15</v>
      </c>
      <c r="J4349" s="13" t="s">
        <v>328</v>
      </c>
      <c r="K4349" s="36">
        <f>D4349*VLOOKUP(L4349,Assumptions!$B$5:$C$11,2,FALSE)</f>
        <v>2271.4866299999999</v>
      </c>
      <c r="L4349" s="39" t="s">
        <v>4889</v>
      </c>
      <c r="M4349" s="46">
        <f>DATE(YEAR(F4349),MONTH(F4349),1)</f>
        <v>44927</v>
      </c>
      <c r="N4349" s="47" t="str">
        <f>IF(B4349="",N4348,B4349)</f>
        <v>Keswick Equity AG</v>
      </c>
    </row>
    <row r="4350" spans="1:14" ht="15.75" x14ac:dyDescent="0.5">
      <c r="A4350" s="7"/>
      <c r="B4350" s="26"/>
      <c r="C4350" s="26"/>
      <c r="D4350" s="12">
        <v>63007.74</v>
      </c>
      <c r="E4350" s="13" t="s">
        <v>3637</v>
      </c>
      <c r="F4350" s="27">
        <v>44929</v>
      </c>
      <c r="G4350" s="27">
        <v>44872</v>
      </c>
      <c r="H4350" s="14">
        <v>2664623.44</v>
      </c>
      <c r="I4350" s="15">
        <v>15</v>
      </c>
      <c r="J4350" s="13" t="s">
        <v>336</v>
      </c>
      <c r="K4350" s="36">
        <f>D4350*VLOOKUP(L4350,Assumptions!$B$5:$C$11,2,FALSE)</f>
        <v>2161.1654819999999</v>
      </c>
      <c r="L4350" s="39" t="s">
        <v>4889</v>
      </c>
      <c r="M4350" s="46">
        <f>DATE(YEAR(F4350),MONTH(F4350),1)</f>
        <v>44927</v>
      </c>
      <c r="N4350" s="47" t="str">
        <f>IF(B4350="",N4349,B4350)</f>
        <v>Keswick Equity AG</v>
      </c>
    </row>
    <row r="4351" spans="1:14" ht="15.75" x14ac:dyDescent="0.5">
      <c r="A4351" s="7"/>
      <c r="B4351" s="26"/>
      <c r="C4351" s="26"/>
      <c r="D4351" s="12">
        <v>60885.18</v>
      </c>
      <c r="E4351" s="13" t="s">
        <v>3638</v>
      </c>
      <c r="F4351" s="27">
        <v>44929</v>
      </c>
      <c r="G4351" s="27">
        <v>44872</v>
      </c>
      <c r="H4351" s="14">
        <v>1719572.95</v>
      </c>
      <c r="I4351" s="15">
        <v>15</v>
      </c>
      <c r="J4351" s="13" t="s">
        <v>334</v>
      </c>
      <c r="K4351" s="36">
        <f>D4351*VLOOKUP(L4351,Assumptions!$B$5:$C$11,2,FALSE)</f>
        <v>2088.3616739999998</v>
      </c>
      <c r="L4351" s="39" t="s">
        <v>4889</v>
      </c>
      <c r="M4351" s="46">
        <f>DATE(YEAR(F4351),MONTH(F4351),1)</f>
        <v>44927</v>
      </c>
      <c r="N4351" s="47" t="str">
        <f>IF(B4351="",N4350,B4351)</f>
        <v>Keswick Equity AG</v>
      </c>
    </row>
    <row r="4352" spans="1:14" ht="15.75" x14ac:dyDescent="0.5">
      <c r="A4352" s="7"/>
      <c r="B4352" s="26"/>
      <c r="C4352" s="26"/>
      <c r="D4352" s="12">
        <v>50733.94</v>
      </c>
      <c r="E4352" s="13" t="s">
        <v>3639</v>
      </c>
      <c r="F4352" s="27">
        <v>44929</v>
      </c>
      <c r="G4352" s="27">
        <v>44872</v>
      </c>
      <c r="H4352" s="14">
        <v>2821426.08</v>
      </c>
      <c r="I4352" s="15">
        <v>15</v>
      </c>
      <c r="J4352" s="13" t="s">
        <v>335</v>
      </c>
      <c r="K4352" s="36">
        <f>D4352*VLOOKUP(L4352,Assumptions!$B$5:$C$11,2,FALSE)</f>
        <v>1740.1741419999998</v>
      </c>
      <c r="L4352" s="39" t="s">
        <v>4889</v>
      </c>
      <c r="M4352" s="46">
        <f>DATE(YEAR(F4352),MONTH(F4352),1)</f>
        <v>44927</v>
      </c>
      <c r="N4352" s="47" t="str">
        <f>IF(B4352="",N4351,B4352)</f>
        <v>Keswick Equity AG</v>
      </c>
    </row>
    <row r="4353" spans="1:14" ht="15.75" x14ac:dyDescent="0.5">
      <c r="A4353" s="7"/>
      <c r="B4353" s="26"/>
      <c r="C4353" s="26"/>
      <c r="D4353" s="12">
        <v>44374.720000000001</v>
      </c>
      <c r="E4353" s="13" t="s">
        <v>3640</v>
      </c>
      <c r="F4353" s="27">
        <v>44929</v>
      </c>
      <c r="G4353" s="27">
        <v>44872</v>
      </c>
      <c r="H4353" s="14">
        <v>2271865.42</v>
      </c>
      <c r="I4353" s="15">
        <v>15</v>
      </c>
      <c r="J4353" s="13" t="s">
        <v>333</v>
      </c>
      <c r="K4353" s="36">
        <f>D4353*VLOOKUP(L4353,Assumptions!$B$5:$C$11,2,FALSE)</f>
        <v>1522.0528959999999</v>
      </c>
      <c r="L4353" s="39" t="s">
        <v>4889</v>
      </c>
      <c r="M4353" s="46">
        <f>DATE(YEAR(F4353),MONTH(F4353),1)</f>
        <v>44927</v>
      </c>
      <c r="N4353" s="47" t="str">
        <f>IF(B4353="",N4352,B4353)</f>
        <v>Keswick Equity AG</v>
      </c>
    </row>
    <row r="4354" spans="1:14" ht="15.75" x14ac:dyDescent="0.5">
      <c r="A4354" s="7"/>
      <c r="B4354" s="26"/>
      <c r="C4354" s="26"/>
      <c r="D4354" s="12">
        <v>57051</v>
      </c>
      <c r="E4354" s="13" t="s">
        <v>3641</v>
      </c>
      <c r="F4354" s="27">
        <v>44929</v>
      </c>
      <c r="G4354" s="27">
        <v>44872</v>
      </c>
      <c r="H4354" s="14">
        <v>1881833.36</v>
      </c>
      <c r="I4354" s="15">
        <v>15</v>
      </c>
      <c r="J4354" s="13" t="s">
        <v>337</v>
      </c>
      <c r="K4354" s="36">
        <f>D4354*VLOOKUP(L4354,Assumptions!$B$5:$C$11,2,FALSE)</f>
        <v>1956.8492999999999</v>
      </c>
      <c r="L4354" s="39" t="s">
        <v>4889</v>
      </c>
      <c r="M4354" s="46">
        <f>DATE(YEAR(F4354),MONTH(F4354),1)</f>
        <v>44927</v>
      </c>
      <c r="N4354" s="47" t="str">
        <f>IF(B4354="",N4353,B4354)</f>
        <v>Keswick Equity AG</v>
      </c>
    </row>
    <row r="4355" spans="1:14" ht="15.75" x14ac:dyDescent="0.5">
      <c r="A4355" s="7"/>
      <c r="B4355" s="26"/>
      <c r="C4355" s="26"/>
      <c r="D4355" s="12">
        <v>1851.3</v>
      </c>
      <c r="E4355" s="13" t="s">
        <v>3642</v>
      </c>
      <c r="F4355" s="27">
        <v>44833</v>
      </c>
      <c r="G4355" s="27">
        <v>44813</v>
      </c>
      <c r="H4355" s="14">
        <v>2154762.7400000002</v>
      </c>
      <c r="I4355" s="15">
        <v>1</v>
      </c>
      <c r="J4355" s="13" t="s">
        <v>340</v>
      </c>
      <c r="K4355" s="36">
        <f>D4355*VLOOKUP(L4355,Assumptions!$B$5:$C$11,2,FALSE)</f>
        <v>63.499589999999991</v>
      </c>
      <c r="L4355" s="39" t="s">
        <v>4889</v>
      </c>
      <c r="M4355" s="46">
        <f>DATE(YEAR(F4355),MONTH(F4355),1)</f>
        <v>44805</v>
      </c>
      <c r="N4355" s="47" t="str">
        <f>IF(B4355="",N4354,B4355)</f>
        <v>Keswick Equity AG</v>
      </c>
    </row>
    <row r="4356" spans="1:14" ht="15.75" x14ac:dyDescent="0.5">
      <c r="A4356" s="7"/>
      <c r="B4356" s="26"/>
      <c r="C4356" s="26"/>
      <c r="D4356" s="12">
        <v>1368.61</v>
      </c>
      <c r="E4356" s="13" t="s">
        <v>3643</v>
      </c>
      <c r="F4356" s="27">
        <v>44840</v>
      </c>
      <c r="G4356" s="27">
        <v>44816</v>
      </c>
      <c r="H4356" s="14">
        <v>2885452.56</v>
      </c>
      <c r="I4356" s="15">
        <v>1</v>
      </c>
      <c r="J4356" s="13" t="s">
        <v>340</v>
      </c>
      <c r="K4356" s="36">
        <f>D4356*VLOOKUP(L4356,Assumptions!$B$5:$C$11,2,FALSE)</f>
        <v>46.943322999999992</v>
      </c>
      <c r="L4356" s="39" t="s">
        <v>4889</v>
      </c>
      <c r="M4356" s="46">
        <f>DATE(YEAR(F4356),MONTH(F4356),1)</f>
        <v>44835</v>
      </c>
      <c r="N4356" s="47" t="str">
        <f>IF(B4356="",N4355,B4356)</f>
        <v>Keswick Equity AG</v>
      </c>
    </row>
    <row r="4357" spans="1:14" ht="15.75" x14ac:dyDescent="0.5">
      <c r="A4357" s="7"/>
      <c r="B4357" s="26"/>
      <c r="C4357" s="26"/>
      <c r="D4357" s="12">
        <v>1335.25</v>
      </c>
      <c r="E4357" s="13" t="s">
        <v>3644</v>
      </c>
      <c r="F4357" s="27">
        <v>44875</v>
      </c>
      <c r="G4357" s="27">
        <v>44816</v>
      </c>
      <c r="H4357" s="14">
        <v>2583306.77</v>
      </c>
      <c r="I4357" s="15">
        <v>1</v>
      </c>
      <c r="J4357" s="13" t="s">
        <v>340</v>
      </c>
      <c r="K4357" s="36">
        <f>D4357*VLOOKUP(L4357,Assumptions!$B$5:$C$11,2,FALSE)</f>
        <v>45.799074999999995</v>
      </c>
      <c r="L4357" s="39" t="s">
        <v>4889</v>
      </c>
      <c r="M4357" s="46">
        <f>DATE(YEAR(F4357),MONTH(F4357),1)</f>
        <v>44866</v>
      </c>
      <c r="N4357" s="47" t="str">
        <f>IF(B4357="",N4356,B4357)</f>
        <v>Keswick Equity AG</v>
      </c>
    </row>
    <row r="4358" spans="1:14" ht="15.75" x14ac:dyDescent="0.5">
      <c r="A4358" s="7"/>
      <c r="B4358" s="26"/>
      <c r="C4358" s="26"/>
      <c r="D4358" s="12">
        <v>2129.7399999999998</v>
      </c>
      <c r="E4358" s="13" t="s">
        <v>3645</v>
      </c>
      <c r="F4358" s="27">
        <v>44903</v>
      </c>
      <c r="G4358" s="27">
        <v>44816</v>
      </c>
      <c r="H4358" s="14">
        <v>2542869.1</v>
      </c>
      <c r="I4358" s="15">
        <v>1</v>
      </c>
      <c r="J4358" s="13" t="s">
        <v>340</v>
      </c>
      <c r="K4358" s="36">
        <f>D4358*VLOOKUP(L4358,Assumptions!$B$5:$C$11,2,FALSE)</f>
        <v>73.050081999999989</v>
      </c>
      <c r="L4358" s="39" t="s">
        <v>4889</v>
      </c>
      <c r="M4358" s="46">
        <f>DATE(YEAR(F4358),MONTH(F4358),1)</f>
        <v>44896</v>
      </c>
      <c r="N4358" s="47" t="str">
        <f>IF(B4358="",N4357,B4358)</f>
        <v>Keswick Equity AG</v>
      </c>
    </row>
    <row r="4359" spans="1:14" ht="15.75" x14ac:dyDescent="0.5">
      <c r="A4359" s="7"/>
      <c r="B4359" s="26"/>
      <c r="C4359" s="26"/>
      <c r="D4359" s="12">
        <v>1555.6</v>
      </c>
      <c r="E4359" s="13" t="s">
        <v>3646</v>
      </c>
      <c r="F4359" s="27">
        <v>44966</v>
      </c>
      <c r="G4359" s="27">
        <v>44818</v>
      </c>
      <c r="H4359" s="14">
        <v>2636257.5</v>
      </c>
      <c r="I4359" s="15">
        <v>1</v>
      </c>
      <c r="J4359" s="13" t="s">
        <v>340</v>
      </c>
      <c r="K4359" s="36">
        <f>D4359*VLOOKUP(L4359,Assumptions!$B$5:$C$11,2,FALSE)</f>
        <v>53.357079999999989</v>
      </c>
      <c r="L4359" s="39" t="s">
        <v>4889</v>
      </c>
      <c r="M4359" s="46">
        <f>DATE(YEAR(F4359),MONTH(F4359),1)</f>
        <v>44958</v>
      </c>
      <c r="N4359" s="47" t="str">
        <f>IF(B4359="",N4358,B4359)</f>
        <v>Keswick Equity AG</v>
      </c>
    </row>
    <row r="4360" spans="1:14" ht="15.75" x14ac:dyDescent="0.5">
      <c r="A4360" s="7"/>
      <c r="B4360" s="26"/>
      <c r="C4360" s="26"/>
      <c r="D4360" s="12">
        <v>2428.59</v>
      </c>
      <c r="E4360" s="13" t="s">
        <v>3647</v>
      </c>
      <c r="F4360" s="27">
        <v>44994</v>
      </c>
      <c r="G4360" s="27">
        <v>44819</v>
      </c>
      <c r="H4360" s="14">
        <v>2628682.75</v>
      </c>
      <c r="I4360" s="15">
        <v>1</v>
      </c>
      <c r="J4360" s="13" t="s">
        <v>340</v>
      </c>
      <c r="K4360" s="36">
        <f>D4360*VLOOKUP(L4360,Assumptions!$B$5:$C$11,2,FALSE)</f>
        <v>83.300636999999995</v>
      </c>
      <c r="L4360" s="39" t="s">
        <v>4889</v>
      </c>
      <c r="M4360" s="46">
        <f>DATE(YEAR(F4360),MONTH(F4360),1)</f>
        <v>44986</v>
      </c>
      <c r="N4360" s="47" t="str">
        <f>IF(B4360="",N4359,B4360)</f>
        <v>Keswick Equity AG</v>
      </c>
    </row>
    <row r="4361" spans="1:14" ht="15.75" x14ac:dyDescent="0.5">
      <c r="A4361" s="7"/>
      <c r="B4361" s="26"/>
      <c r="C4361" s="26"/>
      <c r="D4361" s="12">
        <v>2063.86</v>
      </c>
      <c r="E4361" s="13" t="s">
        <v>3647</v>
      </c>
      <c r="F4361" s="27">
        <v>45008</v>
      </c>
      <c r="G4361" s="27">
        <v>44819</v>
      </c>
      <c r="H4361" s="14">
        <v>1697051.47</v>
      </c>
      <c r="I4361" s="15">
        <v>1</v>
      </c>
      <c r="J4361" s="13" t="s">
        <v>340</v>
      </c>
      <c r="K4361" s="36">
        <f>D4361*VLOOKUP(L4361,Assumptions!$B$5:$C$11,2,FALSE)</f>
        <v>70.790397999999996</v>
      </c>
      <c r="L4361" s="39" t="s">
        <v>4889</v>
      </c>
      <c r="M4361" s="46">
        <f>DATE(YEAR(F4361),MONTH(F4361),1)</f>
        <v>44986</v>
      </c>
      <c r="N4361" s="47" t="str">
        <f>IF(B4361="",N4360,B4361)</f>
        <v>Keswick Equity AG</v>
      </c>
    </row>
    <row r="4362" spans="1:14" ht="15.75" x14ac:dyDescent="0.5">
      <c r="A4362" s="7"/>
      <c r="B4362" s="26"/>
      <c r="C4362" s="26"/>
      <c r="D4362" s="12">
        <v>3027.2</v>
      </c>
      <c r="E4362" s="13" t="s">
        <v>3648</v>
      </c>
      <c r="F4362" s="27">
        <v>45057</v>
      </c>
      <c r="G4362" s="27">
        <v>44819</v>
      </c>
      <c r="H4362" s="14">
        <v>2413083.73</v>
      </c>
      <c r="I4362" s="15">
        <v>1</v>
      </c>
      <c r="J4362" s="13" t="s">
        <v>340</v>
      </c>
      <c r="K4362" s="36">
        <f>D4362*VLOOKUP(L4362,Assumptions!$B$5:$C$11,2,FALSE)</f>
        <v>103.83295999999999</v>
      </c>
      <c r="L4362" s="39" t="s">
        <v>4889</v>
      </c>
      <c r="M4362" s="46">
        <f>DATE(YEAR(F4362),MONTH(F4362),1)</f>
        <v>45047</v>
      </c>
      <c r="N4362" s="47" t="str">
        <f>IF(B4362="",N4361,B4362)</f>
        <v>Keswick Equity AG</v>
      </c>
    </row>
    <row r="4363" spans="1:14" ht="15.75" x14ac:dyDescent="0.5">
      <c r="A4363" s="7"/>
      <c r="B4363" s="26"/>
      <c r="C4363" s="26"/>
      <c r="D4363" s="12">
        <v>976.58</v>
      </c>
      <c r="E4363" s="13" t="s">
        <v>3649</v>
      </c>
      <c r="F4363" s="27">
        <v>45036</v>
      </c>
      <c r="G4363" s="27">
        <v>44819</v>
      </c>
      <c r="H4363" s="14">
        <v>2714883.43</v>
      </c>
      <c r="I4363" s="15">
        <v>1</v>
      </c>
      <c r="J4363" s="13" t="s">
        <v>340</v>
      </c>
      <c r="K4363" s="36">
        <f>D4363*VLOOKUP(L4363,Assumptions!$B$5:$C$11,2,FALSE)</f>
        <v>33.496693999999998</v>
      </c>
      <c r="L4363" s="39" t="s">
        <v>4889</v>
      </c>
      <c r="M4363" s="46">
        <f>DATE(YEAR(F4363),MONTH(F4363),1)</f>
        <v>45017</v>
      </c>
      <c r="N4363" s="47" t="str">
        <f>IF(B4363="",N4362,B4363)</f>
        <v>Keswick Equity AG</v>
      </c>
    </row>
    <row r="4364" spans="1:14" ht="15.75" x14ac:dyDescent="0.5">
      <c r="A4364" s="7"/>
      <c r="B4364" s="26"/>
      <c r="C4364" s="26"/>
      <c r="D4364" s="12">
        <v>2433.0500000000002</v>
      </c>
      <c r="E4364" s="13" t="s">
        <v>3648</v>
      </c>
      <c r="F4364" s="27">
        <v>45071</v>
      </c>
      <c r="G4364" s="27">
        <v>44819</v>
      </c>
      <c r="H4364" s="14">
        <v>2573095.04</v>
      </c>
      <c r="I4364" s="15">
        <v>1</v>
      </c>
      <c r="J4364" s="13" t="s">
        <v>340</v>
      </c>
      <c r="K4364" s="36">
        <f>D4364*VLOOKUP(L4364,Assumptions!$B$5:$C$11,2,FALSE)</f>
        <v>83.453614999999999</v>
      </c>
      <c r="L4364" s="39" t="s">
        <v>4889</v>
      </c>
      <c r="M4364" s="46">
        <f>DATE(YEAR(F4364),MONTH(F4364),1)</f>
        <v>45047</v>
      </c>
      <c r="N4364" s="47" t="str">
        <f>IF(B4364="",N4363,B4364)</f>
        <v>Keswick Equity AG</v>
      </c>
    </row>
    <row r="4365" spans="1:14" ht="15.75" x14ac:dyDescent="0.5">
      <c r="A4365" s="7"/>
      <c r="B4365" s="26"/>
      <c r="C4365" s="26"/>
      <c r="D4365" s="12">
        <v>1478.2</v>
      </c>
      <c r="E4365" s="13" t="s">
        <v>3650</v>
      </c>
      <c r="F4365" s="27">
        <v>45104</v>
      </c>
      <c r="G4365" s="27">
        <v>44819</v>
      </c>
      <c r="H4365" s="14">
        <v>1757312.65</v>
      </c>
      <c r="I4365" s="15">
        <v>1</v>
      </c>
      <c r="J4365" s="13" t="s">
        <v>340</v>
      </c>
      <c r="K4365" s="36">
        <f>D4365*VLOOKUP(L4365,Assumptions!$B$5:$C$11,2,FALSE)</f>
        <v>50.702259999999995</v>
      </c>
      <c r="L4365" s="39" t="s">
        <v>4889</v>
      </c>
      <c r="M4365" s="46">
        <f>DATE(YEAR(F4365),MONTH(F4365),1)</f>
        <v>45078</v>
      </c>
      <c r="N4365" s="47" t="str">
        <f>IF(B4365="",N4364,B4365)</f>
        <v>Keswick Equity AG</v>
      </c>
    </row>
    <row r="4366" spans="1:14" ht="15.75" x14ac:dyDescent="0.5">
      <c r="A4366" s="7"/>
      <c r="B4366" s="26"/>
      <c r="C4366" s="26"/>
      <c r="D4366" s="12">
        <v>18948.900000000001</v>
      </c>
      <c r="E4366" s="13" t="s">
        <v>3643</v>
      </c>
      <c r="F4366" s="27">
        <v>44844</v>
      </c>
      <c r="G4366" s="27">
        <v>44824</v>
      </c>
      <c r="H4366" s="14">
        <v>2660708.79</v>
      </c>
      <c r="I4366" s="15">
        <v>4</v>
      </c>
      <c r="J4366" s="13" t="s">
        <v>340</v>
      </c>
      <c r="K4366" s="36">
        <f>D4366*VLOOKUP(L4366,Assumptions!$B$5:$C$11,2,FALSE)</f>
        <v>649.94727</v>
      </c>
      <c r="L4366" s="39" t="s">
        <v>4889</v>
      </c>
      <c r="M4366" s="46">
        <f>DATE(YEAR(F4366),MONTH(F4366),1)</f>
        <v>44835</v>
      </c>
      <c r="N4366" s="47" t="str">
        <f>IF(B4366="",N4365,B4366)</f>
        <v>Keswick Equity AG</v>
      </c>
    </row>
    <row r="4367" spans="1:14" ht="15.75" x14ac:dyDescent="0.5">
      <c r="A4367" s="7"/>
      <c r="B4367" s="26"/>
      <c r="C4367" s="26"/>
      <c r="D4367" s="12">
        <v>18202.96</v>
      </c>
      <c r="E4367" s="13" t="s">
        <v>3582</v>
      </c>
      <c r="F4367" s="27">
        <v>44844</v>
      </c>
      <c r="G4367" s="27">
        <v>44824</v>
      </c>
      <c r="H4367" s="14">
        <v>2247900.7999999998</v>
      </c>
      <c r="I4367" s="15">
        <v>190</v>
      </c>
      <c r="J4367" s="13" t="s">
        <v>301</v>
      </c>
      <c r="K4367" s="36">
        <f>D4367*VLOOKUP(L4367,Assumptions!$B$5:$C$11,2,FALSE)</f>
        <v>624.36152799999991</v>
      </c>
      <c r="L4367" s="39" t="s">
        <v>4889</v>
      </c>
      <c r="M4367" s="46">
        <f>DATE(YEAR(F4367),MONTH(F4367),1)</f>
        <v>44835</v>
      </c>
      <c r="N4367" s="47" t="str">
        <f>IF(B4367="",N4366,B4367)</f>
        <v>Keswick Equity AG</v>
      </c>
    </row>
    <row r="4368" spans="1:14" ht="15.75" x14ac:dyDescent="0.5">
      <c r="A4368" s="7"/>
      <c r="B4368" s="26"/>
      <c r="C4368" s="26"/>
      <c r="D4368" s="12">
        <v>11079.32</v>
      </c>
      <c r="E4368" s="13" t="s">
        <v>3643</v>
      </c>
      <c r="F4368" s="27">
        <v>44840</v>
      </c>
      <c r="G4368" s="27">
        <v>44834</v>
      </c>
      <c r="H4368" s="14">
        <v>2526479.5</v>
      </c>
      <c r="I4368" s="15">
        <v>4</v>
      </c>
      <c r="J4368" s="13" t="s">
        <v>340</v>
      </c>
      <c r="K4368" s="36">
        <f>D4368*VLOOKUP(L4368,Assumptions!$B$5:$C$11,2,FALSE)</f>
        <v>380.02067599999998</v>
      </c>
      <c r="L4368" s="39" t="s">
        <v>4889</v>
      </c>
      <c r="M4368" s="46">
        <f>DATE(YEAR(F4368),MONTH(F4368),1)</f>
        <v>44835</v>
      </c>
      <c r="N4368" s="47" t="str">
        <f>IF(B4368="",N4367,B4368)</f>
        <v>Keswick Equity AG</v>
      </c>
    </row>
    <row r="4369" spans="1:14" ht="15.75" x14ac:dyDescent="0.5">
      <c r="A4369" s="7"/>
      <c r="B4369" s="26"/>
      <c r="C4369" s="26"/>
      <c r="D4369" s="12">
        <v>43917.09</v>
      </c>
      <c r="E4369" s="13" t="s">
        <v>3651</v>
      </c>
      <c r="F4369" s="27">
        <v>45013</v>
      </c>
      <c r="G4369" s="27">
        <v>44882</v>
      </c>
      <c r="H4369" s="14">
        <v>1748620.81</v>
      </c>
      <c r="I4369" s="15">
        <v>9</v>
      </c>
      <c r="J4369" s="13" t="s">
        <v>300</v>
      </c>
      <c r="K4369" s="36">
        <f>D4369*VLOOKUP(L4369,Assumptions!$B$5:$C$11,2,FALSE)</f>
        <v>1506.3561869999999</v>
      </c>
      <c r="L4369" s="39" t="s">
        <v>4889</v>
      </c>
      <c r="M4369" s="46">
        <f>DATE(YEAR(F4369),MONTH(F4369),1)</f>
        <v>44986</v>
      </c>
      <c r="N4369" s="47" t="str">
        <f>IF(B4369="",N4368,B4369)</f>
        <v>Keswick Equity AG</v>
      </c>
    </row>
    <row r="4370" spans="1:14" ht="15.75" x14ac:dyDescent="0.5">
      <c r="A4370" s="7"/>
      <c r="B4370" s="26"/>
      <c r="C4370" s="26"/>
      <c r="D4370" s="12">
        <v>42303.08</v>
      </c>
      <c r="E4370" s="13" t="s">
        <v>3652</v>
      </c>
      <c r="F4370" s="27">
        <v>45013</v>
      </c>
      <c r="G4370" s="27">
        <v>44882</v>
      </c>
      <c r="H4370" s="14">
        <v>2307120</v>
      </c>
      <c r="I4370" s="15">
        <v>7</v>
      </c>
      <c r="J4370" s="13" t="s">
        <v>311</v>
      </c>
      <c r="K4370" s="36">
        <f>D4370*VLOOKUP(L4370,Assumptions!$B$5:$C$11,2,FALSE)</f>
        <v>1450.9956439999999</v>
      </c>
      <c r="L4370" s="39" t="s">
        <v>4889</v>
      </c>
      <c r="M4370" s="46">
        <f>DATE(YEAR(F4370),MONTH(F4370),1)</f>
        <v>44986</v>
      </c>
      <c r="N4370" s="47" t="str">
        <f>IF(B4370="",N4369,B4370)</f>
        <v>Keswick Equity AG</v>
      </c>
    </row>
    <row r="4371" spans="1:14" ht="15.75" x14ac:dyDescent="0.5">
      <c r="A4371" s="7"/>
      <c r="B4371" s="26"/>
      <c r="C4371" s="26"/>
      <c r="D4371" s="12">
        <v>60933.08</v>
      </c>
      <c r="E4371" s="13" t="s">
        <v>3653</v>
      </c>
      <c r="F4371" s="27">
        <v>45013</v>
      </c>
      <c r="G4371" s="27">
        <v>44882</v>
      </c>
      <c r="H4371" s="14">
        <v>1945933.78</v>
      </c>
      <c r="I4371" s="15">
        <v>11</v>
      </c>
      <c r="J4371" s="13" t="s">
        <v>301</v>
      </c>
      <c r="K4371" s="36">
        <f>D4371*VLOOKUP(L4371,Assumptions!$B$5:$C$11,2,FALSE)</f>
        <v>2090.0046440000001</v>
      </c>
      <c r="L4371" s="39" t="s">
        <v>4889</v>
      </c>
      <c r="M4371" s="46">
        <f>DATE(YEAR(F4371),MONTH(F4371),1)</f>
        <v>44986</v>
      </c>
      <c r="N4371" s="47" t="str">
        <f>IF(B4371="",N4370,B4371)</f>
        <v>Keswick Equity AG</v>
      </c>
    </row>
    <row r="4372" spans="1:14" ht="15.75" x14ac:dyDescent="0.5">
      <c r="A4372" s="7"/>
      <c r="B4372" s="26"/>
      <c r="C4372" s="26"/>
      <c r="D4372" s="12">
        <v>40964.81</v>
      </c>
      <c r="E4372" s="13" t="s">
        <v>3654</v>
      </c>
      <c r="F4372" s="27">
        <v>45013</v>
      </c>
      <c r="G4372" s="27">
        <v>44882</v>
      </c>
      <c r="H4372" s="14">
        <v>2035101.04</v>
      </c>
      <c r="I4372" s="15">
        <v>11</v>
      </c>
      <c r="J4372" s="13" t="s">
        <v>328</v>
      </c>
      <c r="K4372" s="36">
        <f>D4372*VLOOKUP(L4372,Assumptions!$B$5:$C$11,2,FALSE)</f>
        <v>1405.0929829999998</v>
      </c>
      <c r="L4372" s="39" t="s">
        <v>4889</v>
      </c>
      <c r="M4372" s="46">
        <f>DATE(YEAR(F4372),MONTH(F4372),1)</f>
        <v>44986</v>
      </c>
      <c r="N4372" s="47" t="str">
        <f>IF(B4372="",N4371,B4372)</f>
        <v>Keswick Equity AG</v>
      </c>
    </row>
    <row r="4373" spans="1:14" ht="15.75" x14ac:dyDescent="0.5">
      <c r="A4373" s="7"/>
      <c r="B4373" s="26"/>
      <c r="C4373" s="26"/>
      <c r="D4373" s="12">
        <v>62065.9</v>
      </c>
      <c r="E4373" s="13" t="s">
        <v>3655</v>
      </c>
      <c r="F4373" s="27">
        <v>45013</v>
      </c>
      <c r="G4373" s="27">
        <v>44882</v>
      </c>
      <c r="H4373" s="14">
        <v>2540183.08</v>
      </c>
      <c r="I4373" s="15">
        <v>11</v>
      </c>
      <c r="J4373" s="13" t="s">
        <v>333</v>
      </c>
      <c r="K4373" s="36">
        <f>D4373*VLOOKUP(L4373,Assumptions!$B$5:$C$11,2,FALSE)</f>
        <v>2128.8603699999999</v>
      </c>
      <c r="L4373" s="39" t="s">
        <v>4889</v>
      </c>
      <c r="M4373" s="46">
        <f>DATE(YEAR(F4373),MONTH(F4373),1)</f>
        <v>44986</v>
      </c>
      <c r="N4373" s="47" t="str">
        <f>IF(B4373="",N4372,B4373)</f>
        <v>Keswick Equity AG</v>
      </c>
    </row>
    <row r="4374" spans="1:14" ht="15.75" x14ac:dyDescent="0.5">
      <c r="A4374" s="7"/>
      <c r="B4374" s="26"/>
      <c r="C4374" s="26"/>
      <c r="D4374" s="12">
        <v>66347.600000000006</v>
      </c>
      <c r="E4374" s="13" t="s">
        <v>3656</v>
      </c>
      <c r="F4374" s="27">
        <v>45013</v>
      </c>
      <c r="G4374" s="27">
        <v>44882</v>
      </c>
      <c r="H4374" s="14">
        <v>2281085.14</v>
      </c>
      <c r="I4374" s="15">
        <v>11</v>
      </c>
      <c r="J4374" s="13" t="s">
        <v>335</v>
      </c>
      <c r="K4374" s="36">
        <f>D4374*VLOOKUP(L4374,Assumptions!$B$5:$C$11,2,FALSE)</f>
        <v>2275.7226799999999</v>
      </c>
      <c r="L4374" s="39" t="s">
        <v>4889</v>
      </c>
      <c r="M4374" s="46">
        <f>DATE(YEAR(F4374),MONTH(F4374),1)</f>
        <v>44986</v>
      </c>
      <c r="N4374" s="47" t="str">
        <f>IF(B4374="",N4373,B4374)</f>
        <v>Keswick Equity AG</v>
      </c>
    </row>
    <row r="4375" spans="1:14" ht="15.75" x14ac:dyDescent="0.5">
      <c r="A4375" s="7"/>
      <c r="B4375" s="26"/>
      <c r="C4375" s="26"/>
      <c r="D4375" s="12">
        <v>45453.78</v>
      </c>
      <c r="E4375" s="13" t="s">
        <v>3657</v>
      </c>
      <c r="F4375" s="27">
        <v>45013</v>
      </c>
      <c r="G4375" s="27">
        <v>44882</v>
      </c>
      <c r="H4375" s="14">
        <v>2518582.14</v>
      </c>
      <c r="I4375" s="15">
        <v>11</v>
      </c>
      <c r="J4375" s="13" t="s">
        <v>322</v>
      </c>
      <c r="K4375" s="36">
        <f>D4375*VLOOKUP(L4375,Assumptions!$B$5:$C$11,2,FALSE)</f>
        <v>1559.0646539999998</v>
      </c>
      <c r="L4375" s="39" t="s">
        <v>4889</v>
      </c>
      <c r="M4375" s="46">
        <f>DATE(YEAR(F4375),MONTH(F4375),1)</f>
        <v>44986</v>
      </c>
      <c r="N4375" s="47" t="str">
        <f>IF(B4375="",N4374,B4375)</f>
        <v>Keswick Equity AG</v>
      </c>
    </row>
    <row r="4376" spans="1:14" ht="15.75" x14ac:dyDescent="0.5">
      <c r="A4376" s="7"/>
      <c r="B4376" s="26"/>
      <c r="C4376" s="26"/>
      <c r="D4376" s="12">
        <v>42661.72</v>
      </c>
      <c r="E4376" s="13" t="s">
        <v>3658</v>
      </c>
      <c r="F4376" s="27">
        <v>45013</v>
      </c>
      <c r="G4376" s="27">
        <v>44882</v>
      </c>
      <c r="H4376" s="14">
        <v>1996836.41</v>
      </c>
      <c r="I4376" s="15">
        <v>11</v>
      </c>
      <c r="J4376" s="13" t="s">
        <v>336</v>
      </c>
      <c r="K4376" s="36">
        <f>D4376*VLOOKUP(L4376,Assumptions!$B$5:$C$11,2,FALSE)</f>
        <v>1463.2969959999998</v>
      </c>
      <c r="L4376" s="39" t="s">
        <v>4889</v>
      </c>
      <c r="M4376" s="46">
        <f>DATE(YEAR(F4376),MONTH(F4376),1)</f>
        <v>44986</v>
      </c>
      <c r="N4376" s="47" t="str">
        <f>IF(B4376="",N4375,B4376)</f>
        <v>Keswick Equity AG</v>
      </c>
    </row>
    <row r="4377" spans="1:14" ht="15.75" x14ac:dyDescent="0.5">
      <c r="A4377" s="7"/>
      <c r="B4377" s="26"/>
      <c r="C4377" s="26"/>
      <c r="D4377" s="12">
        <v>222220.58</v>
      </c>
      <c r="E4377" s="13" t="s">
        <v>3659</v>
      </c>
      <c r="F4377" s="27">
        <v>45083</v>
      </c>
      <c r="G4377" s="27">
        <v>44887</v>
      </c>
      <c r="H4377" s="14">
        <v>2455904.52</v>
      </c>
      <c r="I4377" s="15">
        <v>27</v>
      </c>
      <c r="J4377" s="13" t="s">
        <v>330</v>
      </c>
      <c r="K4377" s="36">
        <f>D4377*VLOOKUP(L4377,Assumptions!$B$5:$C$11,2,FALSE)</f>
        <v>7622.1658939999988</v>
      </c>
      <c r="L4377" s="39" t="s">
        <v>4889</v>
      </c>
      <c r="M4377" s="46">
        <f>DATE(YEAR(F4377),MONTH(F4377),1)</f>
        <v>45078</v>
      </c>
      <c r="N4377" s="47" t="str">
        <f>IF(B4377="",N4376,B4377)</f>
        <v>Keswick Equity AG</v>
      </c>
    </row>
    <row r="4378" spans="1:14" ht="15.75" x14ac:dyDescent="0.5">
      <c r="A4378" s="7"/>
      <c r="B4378" s="26"/>
      <c r="C4378" s="26"/>
      <c r="D4378" s="12">
        <v>143270.1</v>
      </c>
      <c r="E4378" s="13" t="s">
        <v>3660</v>
      </c>
      <c r="F4378" s="27">
        <v>45083</v>
      </c>
      <c r="G4378" s="27">
        <v>44887</v>
      </c>
      <c r="H4378" s="14">
        <v>2580247.52</v>
      </c>
      <c r="I4378" s="15">
        <v>321</v>
      </c>
      <c r="J4378" s="13" t="s">
        <v>301</v>
      </c>
      <c r="K4378" s="36">
        <f>D4378*VLOOKUP(L4378,Assumptions!$B$5:$C$11,2,FALSE)</f>
        <v>4914.1644299999998</v>
      </c>
      <c r="L4378" s="39" t="s">
        <v>4889</v>
      </c>
      <c r="M4378" s="46">
        <f>DATE(YEAR(F4378),MONTH(F4378),1)</f>
        <v>45078</v>
      </c>
      <c r="N4378" s="47" t="str">
        <f>IF(B4378="",N4377,B4378)</f>
        <v>Keswick Equity AG</v>
      </c>
    </row>
    <row r="4379" spans="1:14" ht="15.75" x14ac:dyDescent="0.5">
      <c r="A4379" s="7"/>
      <c r="B4379" s="26"/>
      <c r="C4379" s="26"/>
      <c r="D4379" s="12">
        <v>181902.62</v>
      </c>
      <c r="E4379" s="13" t="s">
        <v>3661</v>
      </c>
      <c r="F4379" s="27">
        <v>45083</v>
      </c>
      <c r="G4379" s="27">
        <v>44887</v>
      </c>
      <c r="H4379" s="14">
        <v>2711065.86</v>
      </c>
      <c r="I4379" s="15">
        <v>321</v>
      </c>
      <c r="J4379" s="13" t="s">
        <v>321</v>
      </c>
      <c r="K4379" s="36">
        <f>D4379*VLOOKUP(L4379,Assumptions!$B$5:$C$11,2,FALSE)</f>
        <v>6239.2598659999994</v>
      </c>
      <c r="L4379" s="39" t="s">
        <v>4889</v>
      </c>
      <c r="M4379" s="46">
        <f>DATE(YEAR(F4379),MONTH(F4379),1)</f>
        <v>45078</v>
      </c>
      <c r="N4379" s="47" t="str">
        <f>IF(B4379="",N4378,B4379)</f>
        <v>Keswick Equity AG</v>
      </c>
    </row>
    <row r="4380" spans="1:14" ht="15.75" x14ac:dyDescent="0.5">
      <c r="A4380" s="7"/>
      <c r="B4380" s="26"/>
      <c r="C4380" s="26"/>
      <c r="D4380" s="12">
        <v>164072</v>
      </c>
      <c r="E4380" s="13" t="s">
        <v>3662</v>
      </c>
      <c r="F4380" s="27">
        <v>45083</v>
      </c>
      <c r="G4380" s="27">
        <v>44887</v>
      </c>
      <c r="H4380" s="14">
        <v>1701416.54</v>
      </c>
      <c r="I4380" s="15">
        <v>1</v>
      </c>
      <c r="J4380" s="13" t="s">
        <v>312</v>
      </c>
      <c r="K4380" s="36">
        <f>D4380*VLOOKUP(L4380,Assumptions!$B$5:$C$11,2,FALSE)</f>
        <v>5627.6695999999993</v>
      </c>
      <c r="L4380" s="39" t="s">
        <v>4889</v>
      </c>
      <c r="M4380" s="46">
        <f>DATE(YEAR(F4380),MONTH(F4380),1)</f>
        <v>45078</v>
      </c>
      <c r="N4380" s="47" t="str">
        <f>IF(B4380="",N4379,B4380)</f>
        <v>Keswick Equity AG</v>
      </c>
    </row>
    <row r="4381" spans="1:14" ht="15.75" x14ac:dyDescent="0.5">
      <c r="A4381" s="7"/>
      <c r="B4381" s="26"/>
      <c r="C4381" s="26"/>
      <c r="D4381" s="12">
        <v>225266.12</v>
      </c>
      <c r="E4381" s="13" t="s">
        <v>3663</v>
      </c>
      <c r="F4381" s="27">
        <v>45083</v>
      </c>
      <c r="G4381" s="27">
        <v>44887</v>
      </c>
      <c r="H4381" s="14">
        <v>2581468.15</v>
      </c>
      <c r="I4381" s="15">
        <v>321</v>
      </c>
      <c r="J4381" s="13" t="s">
        <v>306</v>
      </c>
      <c r="K4381" s="36">
        <f>D4381*VLOOKUP(L4381,Assumptions!$B$5:$C$11,2,FALSE)</f>
        <v>7726.6279159999995</v>
      </c>
      <c r="L4381" s="39" t="s">
        <v>4889</v>
      </c>
      <c r="M4381" s="46">
        <f>DATE(YEAR(F4381),MONTH(F4381),1)</f>
        <v>45078</v>
      </c>
      <c r="N4381" s="47" t="str">
        <f>IF(B4381="",N4380,B4381)</f>
        <v>Keswick Equity AG</v>
      </c>
    </row>
    <row r="4382" spans="1:14" ht="15.75" x14ac:dyDescent="0.5">
      <c r="A4382" s="7"/>
      <c r="B4382" s="26"/>
      <c r="C4382" s="26"/>
      <c r="D4382" s="12">
        <v>146242.97</v>
      </c>
      <c r="E4382" s="13" t="s">
        <v>3664</v>
      </c>
      <c r="F4382" s="27">
        <v>45083</v>
      </c>
      <c r="G4382" s="27">
        <v>44887</v>
      </c>
      <c r="H4382" s="14">
        <v>2171099.7599999998</v>
      </c>
      <c r="I4382" s="15">
        <v>1</v>
      </c>
      <c r="J4382" s="13" t="s">
        <v>310</v>
      </c>
      <c r="K4382" s="36">
        <f>D4382*VLOOKUP(L4382,Assumptions!$B$5:$C$11,2,FALSE)</f>
        <v>5016.133871</v>
      </c>
      <c r="L4382" s="39" t="s">
        <v>4889</v>
      </c>
      <c r="M4382" s="46">
        <f>DATE(YEAR(F4382),MONTH(F4382),1)</f>
        <v>45078</v>
      </c>
      <c r="N4382" s="47" t="str">
        <f>IF(B4382="",N4381,B4382)</f>
        <v>Keswick Equity AG</v>
      </c>
    </row>
    <row r="4383" spans="1:14" ht="15.75" x14ac:dyDescent="0.5">
      <c r="A4383" s="7"/>
      <c r="B4383" s="26"/>
      <c r="C4383" s="26"/>
      <c r="D4383" s="12">
        <v>161859.73000000001</v>
      </c>
      <c r="E4383" s="13" t="s">
        <v>3665</v>
      </c>
      <c r="F4383" s="27">
        <v>45083</v>
      </c>
      <c r="G4383" s="27">
        <v>44887</v>
      </c>
      <c r="H4383" s="14">
        <v>2252203.37</v>
      </c>
      <c r="I4383" s="15">
        <v>1</v>
      </c>
      <c r="J4383" s="13" t="s">
        <v>311</v>
      </c>
      <c r="K4383" s="36">
        <f>D4383*VLOOKUP(L4383,Assumptions!$B$5:$C$11,2,FALSE)</f>
        <v>5551.7887389999996</v>
      </c>
      <c r="L4383" s="39" t="s">
        <v>4889</v>
      </c>
      <c r="M4383" s="46">
        <f>DATE(YEAR(F4383),MONTH(F4383),1)</f>
        <v>45078</v>
      </c>
      <c r="N4383" s="47" t="str">
        <f>IF(B4383="",N4382,B4383)</f>
        <v>Keswick Equity AG</v>
      </c>
    </row>
    <row r="4384" spans="1:14" ht="15.75" x14ac:dyDescent="0.5">
      <c r="A4384" s="7"/>
      <c r="B4384" s="26"/>
      <c r="C4384" s="26"/>
      <c r="D4384" s="12">
        <v>212774.74</v>
      </c>
      <c r="E4384" s="13" t="s">
        <v>3666</v>
      </c>
      <c r="F4384" s="27">
        <v>45083</v>
      </c>
      <c r="G4384" s="27">
        <v>44887</v>
      </c>
      <c r="H4384" s="14">
        <v>2861086.42</v>
      </c>
      <c r="I4384" s="15">
        <v>1</v>
      </c>
      <c r="J4384" s="13" t="s">
        <v>309</v>
      </c>
      <c r="K4384" s="36">
        <f>D4384*VLOOKUP(L4384,Assumptions!$B$5:$C$11,2,FALSE)</f>
        <v>7298.1735819999994</v>
      </c>
      <c r="L4384" s="39" t="s">
        <v>4889</v>
      </c>
      <c r="M4384" s="46">
        <f>DATE(YEAR(F4384),MONTH(F4384),1)</f>
        <v>45078</v>
      </c>
      <c r="N4384" s="47" t="str">
        <f>IF(B4384="",N4383,B4384)</f>
        <v>Keswick Equity AG</v>
      </c>
    </row>
    <row r="4385" spans="1:14" ht="15.75" x14ac:dyDescent="0.5">
      <c r="A4385" s="7"/>
      <c r="B4385" s="26"/>
      <c r="C4385" s="26"/>
      <c r="D4385" s="12">
        <v>217476.72</v>
      </c>
      <c r="E4385" s="13" t="s">
        <v>3667</v>
      </c>
      <c r="F4385" s="27">
        <v>45083</v>
      </c>
      <c r="G4385" s="27">
        <v>44887</v>
      </c>
      <c r="H4385" s="14">
        <v>2329100.52</v>
      </c>
      <c r="I4385" s="15">
        <v>1</v>
      </c>
      <c r="J4385" s="13" t="s">
        <v>318</v>
      </c>
      <c r="K4385" s="36">
        <f>D4385*VLOOKUP(L4385,Assumptions!$B$5:$C$11,2,FALSE)</f>
        <v>7459.4514959999997</v>
      </c>
      <c r="L4385" s="39" t="s">
        <v>4889</v>
      </c>
      <c r="M4385" s="46">
        <f>DATE(YEAR(F4385),MONTH(F4385),1)</f>
        <v>45078</v>
      </c>
      <c r="N4385" s="47" t="str">
        <f>IF(B4385="",N4384,B4385)</f>
        <v>Keswick Equity AG</v>
      </c>
    </row>
    <row r="4386" spans="1:14" ht="15.75" x14ac:dyDescent="0.5">
      <c r="A4386" s="7"/>
      <c r="B4386" s="26"/>
      <c r="C4386" s="26"/>
      <c r="D4386" s="12">
        <v>144911.09</v>
      </c>
      <c r="E4386" s="13" t="s">
        <v>3668</v>
      </c>
      <c r="F4386" s="27">
        <v>45083</v>
      </c>
      <c r="G4386" s="27">
        <v>44887</v>
      </c>
      <c r="H4386" s="14">
        <v>2430097.38</v>
      </c>
      <c r="I4386" s="15">
        <v>321</v>
      </c>
      <c r="J4386" s="13" t="s">
        <v>355</v>
      </c>
      <c r="K4386" s="36">
        <f>D4386*VLOOKUP(L4386,Assumptions!$B$5:$C$11,2,FALSE)</f>
        <v>4970.4503869999999</v>
      </c>
      <c r="L4386" s="39" t="s">
        <v>4889</v>
      </c>
      <c r="M4386" s="46">
        <f>DATE(YEAR(F4386),MONTH(F4386),1)</f>
        <v>45078</v>
      </c>
      <c r="N4386" s="47" t="str">
        <f>IF(B4386="",N4385,B4386)</f>
        <v>Keswick Equity AG</v>
      </c>
    </row>
    <row r="4387" spans="1:14" ht="15.75" x14ac:dyDescent="0.5">
      <c r="A4387" s="7"/>
      <c r="B4387" s="26"/>
      <c r="C4387" s="26"/>
      <c r="D4387" s="12">
        <v>196033.79</v>
      </c>
      <c r="E4387" s="13" t="s">
        <v>3669</v>
      </c>
      <c r="F4387" s="27">
        <v>45083</v>
      </c>
      <c r="G4387" s="27">
        <v>44887</v>
      </c>
      <c r="H4387" s="14">
        <v>1730401.32</v>
      </c>
      <c r="I4387" s="15">
        <v>18</v>
      </c>
      <c r="J4387" s="13" t="s">
        <v>300</v>
      </c>
      <c r="K4387" s="36">
        <f>D4387*VLOOKUP(L4387,Assumptions!$B$5:$C$11,2,FALSE)</f>
        <v>6723.9589969999997</v>
      </c>
      <c r="L4387" s="39" t="s">
        <v>4889</v>
      </c>
      <c r="M4387" s="46">
        <f>DATE(YEAR(F4387),MONTH(F4387),1)</f>
        <v>45078</v>
      </c>
      <c r="N4387" s="47" t="str">
        <f>IF(B4387="",N4386,B4387)</f>
        <v>Keswick Equity AG</v>
      </c>
    </row>
    <row r="4388" spans="1:14" ht="15.75" x14ac:dyDescent="0.5">
      <c r="A4388" s="7"/>
      <c r="B4388" s="26"/>
      <c r="C4388" s="26"/>
      <c r="D4388" s="12">
        <v>227948.2</v>
      </c>
      <c r="E4388" s="13" t="s">
        <v>3670</v>
      </c>
      <c r="F4388" s="27">
        <v>45083</v>
      </c>
      <c r="G4388" s="27">
        <v>44887</v>
      </c>
      <c r="H4388" s="14">
        <v>2379837.2200000002</v>
      </c>
      <c r="I4388" s="15">
        <v>321</v>
      </c>
      <c r="J4388" s="13" t="s">
        <v>304</v>
      </c>
      <c r="K4388" s="36">
        <f>D4388*VLOOKUP(L4388,Assumptions!$B$5:$C$11,2,FALSE)</f>
        <v>7818.6232599999994</v>
      </c>
      <c r="L4388" s="39" t="s">
        <v>4889</v>
      </c>
      <c r="M4388" s="46">
        <f>DATE(YEAR(F4388),MONTH(F4388),1)</f>
        <v>45078</v>
      </c>
      <c r="N4388" s="47" t="str">
        <f>IF(B4388="",N4387,B4388)</f>
        <v>Keswick Equity AG</v>
      </c>
    </row>
    <row r="4389" spans="1:14" ht="15.75" x14ac:dyDescent="0.5">
      <c r="A4389" s="7"/>
      <c r="B4389" s="26"/>
      <c r="C4389" s="26"/>
      <c r="D4389" s="12">
        <v>65113.27</v>
      </c>
      <c r="E4389" s="13" t="s">
        <v>3671</v>
      </c>
      <c r="F4389" s="27">
        <v>45169</v>
      </c>
      <c r="G4389" s="27">
        <v>44887</v>
      </c>
      <c r="H4389" s="14">
        <v>1705756.64</v>
      </c>
      <c r="I4389" s="15">
        <v>1</v>
      </c>
      <c r="J4389" s="13" t="s">
        <v>317</v>
      </c>
      <c r="K4389" s="36">
        <f>D4389*VLOOKUP(L4389,Assumptions!$B$5:$C$11,2,FALSE)</f>
        <v>2233.3851609999997</v>
      </c>
      <c r="L4389" s="39" t="s">
        <v>4889</v>
      </c>
      <c r="M4389" s="46">
        <f>DATE(YEAR(F4389),MONTH(F4389),1)</f>
        <v>45139</v>
      </c>
      <c r="N4389" s="47" t="str">
        <f>IF(B4389="",N4388,B4389)</f>
        <v>Keswick Equity AG</v>
      </c>
    </row>
    <row r="4390" spans="1:14" ht="15.75" x14ac:dyDescent="0.5">
      <c r="A4390" s="7"/>
      <c r="B4390" s="26"/>
      <c r="C4390" s="26"/>
      <c r="D4390" s="12">
        <v>54061.82</v>
      </c>
      <c r="E4390" s="13" t="s">
        <v>3671</v>
      </c>
      <c r="F4390" s="27">
        <v>45169</v>
      </c>
      <c r="G4390" s="27">
        <v>44887</v>
      </c>
      <c r="H4390" s="14">
        <v>1996046.6</v>
      </c>
      <c r="I4390" s="15">
        <v>1</v>
      </c>
      <c r="J4390" s="13" t="s">
        <v>317</v>
      </c>
      <c r="K4390" s="36">
        <f>D4390*VLOOKUP(L4390,Assumptions!$B$5:$C$11,2,FALSE)</f>
        <v>1854.3204259999998</v>
      </c>
      <c r="L4390" s="39" t="s">
        <v>4889</v>
      </c>
      <c r="M4390" s="46">
        <f>DATE(YEAR(F4390),MONTH(F4390),1)</f>
        <v>45139</v>
      </c>
      <c r="N4390" s="47" t="str">
        <f>IF(B4390="",N4389,B4390)</f>
        <v>Keswick Equity AG</v>
      </c>
    </row>
    <row r="4391" spans="1:14" ht="15.75" x14ac:dyDescent="0.5">
      <c r="A4391" s="7"/>
      <c r="B4391" s="26"/>
      <c r="C4391" s="26"/>
      <c r="D4391" s="12">
        <v>71990.45</v>
      </c>
      <c r="E4391" s="13" t="s">
        <v>3671</v>
      </c>
      <c r="F4391" s="27">
        <v>45169</v>
      </c>
      <c r="G4391" s="27">
        <v>44887</v>
      </c>
      <c r="H4391" s="14">
        <v>1860563.87</v>
      </c>
      <c r="I4391" s="15">
        <v>1</v>
      </c>
      <c r="J4391" s="13" t="s">
        <v>317</v>
      </c>
      <c r="K4391" s="36">
        <f>D4391*VLOOKUP(L4391,Assumptions!$B$5:$C$11,2,FALSE)</f>
        <v>2469.2724349999999</v>
      </c>
      <c r="L4391" s="39" t="s">
        <v>4889</v>
      </c>
      <c r="M4391" s="46">
        <f>DATE(YEAR(F4391),MONTH(F4391),1)</f>
        <v>45139</v>
      </c>
      <c r="N4391" s="47" t="str">
        <f>IF(B4391="",N4390,B4391)</f>
        <v>Keswick Equity AG</v>
      </c>
    </row>
    <row r="4392" spans="1:14" ht="15.75" x14ac:dyDescent="0.5">
      <c r="A4392" s="7"/>
      <c r="B4392" s="26"/>
      <c r="C4392" s="26"/>
      <c r="D4392" s="12">
        <v>21211.46</v>
      </c>
      <c r="E4392" s="13" t="s">
        <v>3672</v>
      </c>
      <c r="F4392" s="27">
        <v>44971</v>
      </c>
      <c r="G4392" s="27">
        <v>44930</v>
      </c>
      <c r="H4392" s="14">
        <v>2473211.27</v>
      </c>
      <c r="I4392" s="15">
        <v>3</v>
      </c>
      <c r="J4392" s="13" t="s">
        <v>300</v>
      </c>
      <c r="K4392" s="36">
        <f>D4392*VLOOKUP(L4392,Assumptions!$B$5:$C$11,2,FALSE)</f>
        <v>727.55307799999991</v>
      </c>
      <c r="L4392" s="39" t="s">
        <v>4889</v>
      </c>
      <c r="M4392" s="46">
        <f>DATE(YEAR(F4392),MONTH(F4392),1)</f>
        <v>44958</v>
      </c>
      <c r="N4392" s="47" t="str">
        <f>IF(B4392="",N4391,B4392)</f>
        <v>Keswick Equity AG</v>
      </c>
    </row>
    <row r="4393" spans="1:14" ht="15.75" x14ac:dyDescent="0.5">
      <c r="A4393" s="7"/>
      <c r="B4393" s="26"/>
      <c r="C4393" s="26"/>
      <c r="D4393" s="12">
        <v>25943.35</v>
      </c>
      <c r="E4393" s="13" t="s">
        <v>3673</v>
      </c>
      <c r="F4393" s="27">
        <v>44971</v>
      </c>
      <c r="G4393" s="27">
        <v>44930</v>
      </c>
      <c r="H4393" s="14">
        <v>2480779.29</v>
      </c>
      <c r="I4393" s="15">
        <v>3</v>
      </c>
      <c r="J4393" s="13" t="s">
        <v>330</v>
      </c>
      <c r="K4393" s="36">
        <f>D4393*VLOOKUP(L4393,Assumptions!$B$5:$C$11,2,FALSE)</f>
        <v>889.85690499999987</v>
      </c>
      <c r="L4393" s="39" t="s">
        <v>4889</v>
      </c>
      <c r="M4393" s="46">
        <f>DATE(YEAR(F4393),MONTH(F4393),1)</f>
        <v>44958</v>
      </c>
      <c r="N4393" s="47" t="str">
        <f>IF(B4393="",N4392,B4393)</f>
        <v>Keswick Equity AG</v>
      </c>
    </row>
    <row r="4394" spans="1:14" ht="15.75" x14ac:dyDescent="0.5">
      <c r="A4394" s="7"/>
      <c r="B4394" s="26"/>
      <c r="C4394" s="26"/>
      <c r="D4394" s="12">
        <v>25531.81</v>
      </c>
      <c r="E4394" s="13" t="s">
        <v>3674</v>
      </c>
      <c r="F4394" s="27">
        <v>44971</v>
      </c>
      <c r="G4394" s="27">
        <v>44930</v>
      </c>
      <c r="H4394" s="14">
        <v>1795015.03</v>
      </c>
      <c r="I4394" s="15">
        <v>94</v>
      </c>
      <c r="J4394" s="13" t="s">
        <v>301</v>
      </c>
      <c r="K4394" s="36">
        <f>D4394*VLOOKUP(L4394,Assumptions!$B$5:$C$11,2,FALSE)</f>
        <v>875.741083</v>
      </c>
      <c r="L4394" s="39" t="s">
        <v>4889</v>
      </c>
      <c r="M4394" s="46">
        <f>DATE(YEAR(F4394),MONTH(F4394),1)</f>
        <v>44958</v>
      </c>
      <c r="N4394" s="47" t="str">
        <f>IF(B4394="",N4393,B4394)</f>
        <v>Keswick Equity AG</v>
      </c>
    </row>
    <row r="4395" spans="1:14" ht="15.75" x14ac:dyDescent="0.5">
      <c r="A4395" s="7"/>
      <c r="B4395" s="26"/>
      <c r="C4395" s="26"/>
      <c r="D4395" s="12">
        <v>33203.82</v>
      </c>
      <c r="E4395" s="13" t="s">
        <v>3669</v>
      </c>
      <c r="F4395" s="27">
        <v>45097</v>
      </c>
      <c r="G4395" s="27">
        <v>44965</v>
      </c>
      <c r="H4395" s="14">
        <v>1705477.29</v>
      </c>
      <c r="I4395" s="15">
        <v>5</v>
      </c>
      <c r="J4395" s="13" t="s">
        <v>300</v>
      </c>
      <c r="K4395" s="36">
        <f>D4395*VLOOKUP(L4395,Assumptions!$B$5:$C$11,2,FALSE)</f>
        <v>1138.8910259999998</v>
      </c>
      <c r="L4395" s="39" t="s">
        <v>4889</v>
      </c>
      <c r="M4395" s="46">
        <f>DATE(YEAR(F4395),MONTH(F4395),1)</f>
        <v>45078</v>
      </c>
      <c r="N4395" s="47" t="str">
        <f>IF(B4395="",N4394,B4395)</f>
        <v>Keswick Equity AG</v>
      </c>
    </row>
    <row r="4396" spans="1:14" ht="15.75" x14ac:dyDescent="0.5">
      <c r="A4396" s="7"/>
      <c r="B4396" s="26"/>
      <c r="C4396" s="26"/>
      <c r="D4396" s="12">
        <v>23647.54</v>
      </c>
      <c r="E4396" s="13" t="s">
        <v>3665</v>
      </c>
      <c r="F4396" s="27">
        <v>45097</v>
      </c>
      <c r="G4396" s="27">
        <v>44965</v>
      </c>
      <c r="H4396" s="14">
        <v>1860022.76</v>
      </c>
      <c r="I4396" s="15">
        <v>5</v>
      </c>
      <c r="J4396" s="13" t="s">
        <v>311</v>
      </c>
      <c r="K4396" s="36">
        <f>D4396*VLOOKUP(L4396,Assumptions!$B$5:$C$11,2,FALSE)</f>
        <v>811.11062199999992</v>
      </c>
      <c r="L4396" s="39" t="s">
        <v>4889</v>
      </c>
      <c r="M4396" s="46">
        <f>DATE(YEAR(F4396),MONTH(F4396),1)</f>
        <v>45078</v>
      </c>
      <c r="N4396" s="47" t="str">
        <f>IF(B4396="",N4395,B4396)</f>
        <v>Keswick Equity AG</v>
      </c>
    </row>
    <row r="4397" spans="1:14" ht="15.75" x14ac:dyDescent="0.5">
      <c r="A4397" s="7"/>
      <c r="B4397" s="26"/>
      <c r="C4397" s="26"/>
      <c r="D4397" s="12">
        <v>18545.330000000002</v>
      </c>
      <c r="E4397" s="13" t="s">
        <v>3675</v>
      </c>
      <c r="F4397" s="27">
        <v>45154</v>
      </c>
      <c r="G4397" s="27">
        <v>44965</v>
      </c>
      <c r="H4397" s="14">
        <v>2230502.11</v>
      </c>
      <c r="I4397" s="15">
        <v>3</v>
      </c>
      <c r="J4397" s="13" t="s">
        <v>300</v>
      </c>
      <c r="K4397" s="36">
        <f>D4397*VLOOKUP(L4397,Assumptions!$B$5:$C$11,2,FALSE)</f>
        <v>636.10481900000002</v>
      </c>
      <c r="L4397" s="39" t="s">
        <v>4889</v>
      </c>
      <c r="M4397" s="46">
        <f>DATE(YEAR(F4397),MONTH(F4397),1)</f>
        <v>45139</v>
      </c>
      <c r="N4397" s="47" t="str">
        <f>IF(B4397="",N4396,B4397)</f>
        <v>Keswick Equity AG</v>
      </c>
    </row>
    <row r="4398" spans="1:14" ht="15.75" x14ac:dyDescent="0.5">
      <c r="A4398" s="7"/>
      <c r="B4398" s="26"/>
      <c r="C4398" s="26"/>
      <c r="D4398" s="12">
        <v>15454.13</v>
      </c>
      <c r="E4398" s="13" t="s">
        <v>3669</v>
      </c>
      <c r="F4398" s="27">
        <v>45084</v>
      </c>
      <c r="G4398" s="27">
        <v>44965</v>
      </c>
      <c r="H4398" s="14">
        <v>1679354.36</v>
      </c>
      <c r="I4398" s="15">
        <v>3</v>
      </c>
      <c r="J4398" s="13" t="s">
        <v>300</v>
      </c>
      <c r="K4398" s="36">
        <f>D4398*VLOOKUP(L4398,Assumptions!$B$5:$C$11,2,FALSE)</f>
        <v>530.07665899999995</v>
      </c>
      <c r="L4398" s="39" t="s">
        <v>4889</v>
      </c>
      <c r="M4398" s="46">
        <f>DATE(YEAR(F4398),MONTH(F4398),1)</f>
        <v>45078</v>
      </c>
      <c r="N4398" s="47" t="str">
        <f>IF(B4398="",N4397,B4398)</f>
        <v>Keswick Equity AG</v>
      </c>
    </row>
    <row r="4399" spans="1:14" ht="15.75" x14ac:dyDescent="0.5">
      <c r="A4399" s="7"/>
      <c r="B4399" s="26"/>
      <c r="C4399" s="26"/>
      <c r="D4399" s="12">
        <v>22296.71</v>
      </c>
      <c r="E4399" s="13" t="s">
        <v>3660</v>
      </c>
      <c r="F4399" s="27">
        <v>45084</v>
      </c>
      <c r="G4399" s="27">
        <v>44965</v>
      </c>
      <c r="H4399" s="14">
        <v>2264852.29</v>
      </c>
      <c r="I4399" s="15">
        <v>18</v>
      </c>
      <c r="J4399" s="13" t="s">
        <v>301</v>
      </c>
      <c r="K4399" s="36">
        <f>D4399*VLOOKUP(L4399,Assumptions!$B$5:$C$11,2,FALSE)</f>
        <v>764.77715299999988</v>
      </c>
      <c r="L4399" s="39" t="s">
        <v>4889</v>
      </c>
      <c r="M4399" s="46">
        <f>DATE(YEAR(F4399),MONTH(F4399),1)</f>
        <v>45078</v>
      </c>
      <c r="N4399" s="47" t="str">
        <f>IF(B4399="",N4398,B4399)</f>
        <v>Keswick Equity AG</v>
      </c>
    </row>
    <row r="4400" spans="1:14" ht="15.75" x14ac:dyDescent="0.5">
      <c r="A4400" s="7"/>
      <c r="B4400" s="26"/>
      <c r="C4400" s="26"/>
      <c r="D4400" s="12">
        <v>23299.26</v>
      </c>
      <c r="E4400" s="13" t="s">
        <v>3676</v>
      </c>
      <c r="F4400" s="27">
        <v>45084</v>
      </c>
      <c r="G4400" s="27">
        <v>44965</v>
      </c>
      <c r="H4400" s="14">
        <v>2192169.6800000002</v>
      </c>
      <c r="I4400" s="15">
        <v>18</v>
      </c>
      <c r="J4400" s="13" t="s">
        <v>336</v>
      </c>
      <c r="K4400" s="36">
        <f>D4400*VLOOKUP(L4400,Assumptions!$B$5:$C$11,2,FALSE)</f>
        <v>799.1646179999999</v>
      </c>
      <c r="L4400" s="39" t="s">
        <v>4889</v>
      </c>
      <c r="M4400" s="46">
        <f>DATE(YEAR(F4400),MONTH(F4400),1)</f>
        <v>45078</v>
      </c>
      <c r="N4400" s="47" t="str">
        <f>IF(B4400="",N4399,B4400)</f>
        <v>Keswick Equity AG</v>
      </c>
    </row>
    <row r="4401" spans="1:14" ht="15.75" x14ac:dyDescent="0.5">
      <c r="A4401" s="7"/>
      <c r="B4401" s="26"/>
      <c r="C4401" s="26"/>
      <c r="D4401" s="12">
        <v>17018.77</v>
      </c>
      <c r="E4401" s="13" t="s">
        <v>3677</v>
      </c>
      <c r="F4401" s="27">
        <v>45084</v>
      </c>
      <c r="G4401" s="27">
        <v>44965</v>
      </c>
      <c r="H4401" s="14">
        <v>2262368.92</v>
      </c>
      <c r="I4401" s="15">
        <v>18</v>
      </c>
      <c r="J4401" s="13" t="s">
        <v>322</v>
      </c>
      <c r="K4401" s="36">
        <f>D4401*VLOOKUP(L4401,Assumptions!$B$5:$C$11,2,FALSE)</f>
        <v>583.74381099999994</v>
      </c>
      <c r="L4401" s="39" t="s">
        <v>4889</v>
      </c>
      <c r="M4401" s="46">
        <f>DATE(YEAR(F4401),MONTH(F4401),1)</f>
        <v>45078</v>
      </c>
      <c r="N4401" s="47" t="str">
        <f>IF(B4401="",N4400,B4401)</f>
        <v>Keswick Equity AG</v>
      </c>
    </row>
    <row r="4402" spans="1:14" ht="15.75" x14ac:dyDescent="0.5">
      <c r="A4402" s="7"/>
      <c r="B4402" s="26"/>
      <c r="C4402" s="26"/>
      <c r="D4402" s="12">
        <v>22372.95</v>
      </c>
      <c r="E4402" s="13" t="s">
        <v>3678</v>
      </c>
      <c r="F4402" s="27">
        <v>45084</v>
      </c>
      <c r="G4402" s="27">
        <v>44965</v>
      </c>
      <c r="H4402" s="14">
        <v>1913891.97</v>
      </c>
      <c r="I4402" s="15">
        <v>18</v>
      </c>
      <c r="J4402" s="13" t="s">
        <v>328</v>
      </c>
      <c r="K4402" s="36">
        <f>D4402*VLOOKUP(L4402,Assumptions!$B$5:$C$11,2,FALSE)</f>
        <v>767.39218499999993</v>
      </c>
      <c r="L4402" s="39" t="s">
        <v>4889</v>
      </c>
      <c r="M4402" s="46">
        <f>DATE(YEAR(F4402),MONTH(F4402),1)</f>
        <v>45078</v>
      </c>
      <c r="N4402" s="47" t="str">
        <f>IF(B4402="",N4401,B4402)</f>
        <v>Keswick Equity AG</v>
      </c>
    </row>
    <row r="4403" spans="1:14" ht="15.75" x14ac:dyDescent="0.5">
      <c r="A4403" s="7"/>
      <c r="B4403" s="26"/>
      <c r="C4403" s="26"/>
      <c r="D4403" s="12">
        <v>20836.349999999999</v>
      </c>
      <c r="E4403" s="13" t="s">
        <v>3679</v>
      </c>
      <c r="F4403" s="27">
        <v>45084</v>
      </c>
      <c r="G4403" s="27">
        <v>44965</v>
      </c>
      <c r="H4403" s="14">
        <v>2497765.85</v>
      </c>
      <c r="I4403" s="15">
        <v>18</v>
      </c>
      <c r="J4403" s="13" t="s">
        <v>333</v>
      </c>
      <c r="K4403" s="36">
        <f>D4403*VLOOKUP(L4403,Assumptions!$B$5:$C$11,2,FALSE)</f>
        <v>714.68680499999994</v>
      </c>
      <c r="L4403" s="39" t="s">
        <v>4889</v>
      </c>
      <c r="M4403" s="46">
        <f>DATE(YEAR(F4403),MONTH(F4403),1)</f>
        <v>45078</v>
      </c>
      <c r="N4403" s="47" t="str">
        <f>IF(B4403="",N4402,B4403)</f>
        <v>Keswick Equity AG</v>
      </c>
    </row>
    <row r="4404" spans="1:14" ht="15.75" x14ac:dyDescent="0.5">
      <c r="A4404" s="7"/>
      <c r="B4404" s="26"/>
      <c r="C4404" s="26"/>
      <c r="D4404" s="12">
        <v>23586.5</v>
      </c>
      <c r="E4404" s="13" t="s">
        <v>3665</v>
      </c>
      <c r="F4404" s="27">
        <v>45084</v>
      </c>
      <c r="G4404" s="27">
        <v>44965</v>
      </c>
      <c r="H4404" s="14">
        <v>1985046.97</v>
      </c>
      <c r="I4404" s="15">
        <v>3</v>
      </c>
      <c r="J4404" s="13" t="s">
        <v>311</v>
      </c>
      <c r="K4404" s="36">
        <f>D4404*VLOOKUP(L4404,Assumptions!$B$5:$C$11,2,FALSE)</f>
        <v>809.01694999999995</v>
      </c>
      <c r="L4404" s="39" t="s">
        <v>4889</v>
      </c>
      <c r="M4404" s="46">
        <f>DATE(YEAR(F4404),MONTH(F4404),1)</f>
        <v>45078</v>
      </c>
      <c r="N4404" s="47" t="str">
        <f>IF(B4404="",N4403,B4404)</f>
        <v>Keswick Equity AG</v>
      </c>
    </row>
    <row r="4405" spans="1:14" ht="15.75" x14ac:dyDescent="0.5">
      <c r="A4405" s="7"/>
      <c r="B4405" s="26"/>
      <c r="C4405" s="26"/>
      <c r="D4405" s="12">
        <v>20221.189999999999</v>
      </c>
      <c r="E4405" s="13" t="s">
        <v>3662</v>
      </c>
      <c r="F4405" s="27">
        <v>45084</v>
      </c>
      <c r="G4405" s="27">
        <v>44965</v>
      </c>
      <c r="H4405" s="14">
        <v>2603545.9700000002</v>
      </c>
      <c r="I4405" s="15">
        <v>1</v>
      </c>
      <c r="J4405" s="13" t="s">
        <v>312</v>
      </c>
      <c r="K4405" s="36">
        <f>D4405*VLOOKUP(L4405,Assumptions!$B$5:$C$11,2,FALSE)</f>
        <v>693.58681699999988</v>
      </c>
      <c r="L4405" s="39" t="s">
        <v>4889</v>
      </c>
      <c r="M4405" s="46">
        <f>DATE(YEAR(F4405),MONTH(F4405),1)</f>
        <v>45078</v>
      </c>
      <c r="N4405" s="47" t="str">
        <f>IF(B4405="",N4404,B4405)</f>
        <v>Keswick Equity AG</v>
      </c>
    </row>
    <row r="4406" spans="1:14" ht="15.75" x14ac:dyDescent="0.5">
      <c r="A4406" s="7"/>
      <c r="B4406" s="26"/>
      <c r="C4406" s="26"/>
      <c r="D4406" s="12">
        <v>66798.89</v>
      </c>
      <c r="E4406" s="13" t="s">
        <v>3675</v>
      </c>
      <c r="F4406" s="27">
        <v>45152</v>
      </c>
      <c r="G4406" s="27">
        <v>44965</v>
      </c>
      <c r="H4406" s="14">
        <v>2836481.65</v>
      </c>
      <c r="I4406" s="15">
        <v>9</v>
      </c>
      <c r="J4406" s="13" t="s">
        <v>300</v>
      </c>
      <c r="K4406" s="36">
        <f>D4406*VLOOKUP(L4406,Assumptions!$B$5:$C$11,2,FALSE)</f>
        <v>2291.2019269999996</v>
      </c>
      <c r="L4406" s="39" t="s">
        <v>4889</v>
      </c>
      <c r="M4406" s="46">
        <f>DATE(YEAR(F4406),MONTH(F4406),1)</f>
        <v>45139</v>
      </c>
      <c r="N4406" s="47" t="str">
        <f>IF(B4406="",N4405,B4406)</f>
        <v>Keswick Equity AG</v>
      </c>
    </row>
    <row r="4407" spans="1:14" ht="15.75" x14ac:dyDescent="0.5">
      <c r="A4407" s="7"/>
      <c r="B4407" s="26"/>
      <c r="C4407" s="26"/>
      <c r="D4407" s="12">
        <v>61054.52</v>
      </c>
      <c r="E4407" s="13" t="s">
        <v>3680</v>
      </c>
      <c r="F4407" s="27">
        <v>45152</v>
      </c>
      <c r="G4407" s="27">
        <v>44965</v>
      </c>
      <c r="H4407" s="14">
        <v>2162833.7200000002</v>
      </c>
      <c r="I4407" s="15">
        <v>1</v>
      </c>
      <c r="J4407" s="13" t="s">
        <v>312</v>
      </c>
      <c r="K4407" s="36">
        <f>D4407*VLOOKUP(L4407,Assumptions!$B$5:$C$11,2,FALSE)</f>
        <v>2094.1700359999995</v>
      </c>
      <c r="L4407" s="39" t="s">
        <v>4889</v>
      </c>
      <c r="M4407" s="46">
        <f>DATE(YEAR(F4407),MONTH(F4407),1)</f>
        <v>45139</v>
      </c>
      <c r="N4407" s="47" t="str">
        <f>IF(B4407="",N4406,B4407)</f>
        <v>Keswick Equity AG</v>
      </c>
    </row>
    <row r="4408" spans="1:14" ht="15.75" x14ac:dyDescent="0.5">
      <c r="A4408" s="7"/>
      <c r="B4408" s="26"/>
      <c r="C4408" s="26"/>
      <c r="D4408" s="12">
        <v>66184.62</v>
      </c>
      <c r="E4408" s="13" t="s">
        <v>3681</v>
      </c>
      <c r="F4408" s="27">
        <v>45152</v>
      </c>
      <c r="G4408" s="27">
        <v>44965</v>
      </c>
      <c r="H4408" s="14">
        <v>2656548.59</v>
      </c>
      <c r="I4408" s="15">
        <v>17</v>
      </c>
      <c r="J4408" s="13" t="s">
        <v>319</v>
      </c>
      <c r="K4408" s="36">
        <f>D4408*VLOOKUP(L4408,Assumptions!$B$5:$C$11,2,FALSE)</f>
        <v>2270.1324659999996</v>
      </c>
      <c r="L4408" s="39" t="s">
        <v>4889</v>
      </c>
      <c r="M4408" s="46">
        <f>DATE(YEAR(F4408),MONTH(F4408),1)</f>
        <v>45139</v>
      </c>
      <c r="N4408" s="47" t="str">
        <f>IF(B4408="",N4407,B4408)</f>
        <v>Keswick Equity AG</v>
      </c>
    </row>
    <row r="4409" spans="1:14" ht="15.75" x14ac:dyDescent="0.5">
      <c r="A4409" s="7"/>
      <c r="B4409" s="26"/>
      <c r="C4409" s="26"/>
      <c r="D4409" s="12">
        <v>66435.72</v>
      </c>
      <c r="E4409" s="13" t="s">
        <v>3682</v>
      </c>
      <c r="F4409" s="27">
        <v>45152</v>
      </c>
      <c r="G4409" s="27">
        <v>44965</v>
      </c>
      <c r="H4409" s="14">
        <v>2448316.85</v>
      </c>
      <c r="I4409" s="15">
        <v>17</v>
      </c>
      <c r="J4409" s="13" t="s">
        <v>328</v>
      </c>
      <c r="K4409" s="36">
        <f>D4409*VLOOKUP(L4409,Assumptions!$B$5:$C$11,2,FALSE)</f>
        <v>2278.7451959999999</v>
      </c>
      <c r="L4409" s="39" t="s">
        <v>4889</v>
      </c>
      <c r="M4409" s="46">
        <f>DATE(YEAR(F4409),MONTH(F4409),1)</f>
        <v>45139</v>
      </c>
      <c r="N4409" s="47" t="str">
        <f>IF(B4409="",N4408,B4409)</f>
        <v>Keswick Equity AG</v>
      </c>
    </row>
    <row r="4410" spans="1:14" ht="15.75" x14ac:dyDescent="0.5">
      <c r="A4410" s="7"/>
      <c r="B4410" s="26"/>
      <c r="C4410" s="26"/>
      <c r="D4410" s="12">
        <v>59893.03</v>
      </c>
      <c r="E4410" s="13" t="s">
        <v>3683</v>
      </c>
      <c r="F4410" s="27">
        <v>45152</v>
      </c>
      <c r="G4410" s="27">
        <v>44965</v>
      </c>
      <c r="H4410" s="14">
        <v>1853384.69</v>
      </c>
      <c r="I4410" s="15">
        <v>17</v>
      </c>
      <c r="J4410" s="13" t="s">
        <v>333</v>
      </c>
      <c r="K4410" s="36">
        <f>D4410*VLOOKUP(L4410,Assumptions!$B$5:$C$11,2,FALSE)</f>
        <v>2054.3309289999997</v>
      </c>
      <c r="L4410" s="39" t="s">
        <v>4889</v>
      </c>
      <c r="M4410" s="46">
        <f>DATE(YEAR(F4410),MONTH(F4410),1)</f>
        <v>45139</v>
      </c>
      <c r="N4410" s="47" t="str">
        <f>IF(B4410="",N4409,B4410)</f>
        <v>Keswick Equity AG</v>
      </c>
    </row>
    <row r="4411" spans="1:14" ht="15.75" x14ac:dyDescent="0.5">
      <c r="A4411" s="7"/>
      <c r="B4411" s="26"/>
      <c r="C4411" s="26"/>
      <c r="D4411" s="12">
        <v>49899.44</v>
      </c>
      <c r="E4411" s="13" t="s">
        <v>3684</v>
      </c>
      <c r="F4411" s="27">
        <v>45152</v>
      </c>
      <c r="G4411" s="27">
        <v>44965</v>
      </c>
      <c r="H4411" s="14">
        <v>1681500.08</v>
      </c>
      <c r="I4411" s="15">
        <v>17</v>
      </c>
      <c r="J4411" s="13" t="s">
        <v>322</v>
      </c>
      <c r="K4411" s="36">
        <f>D4411*VLOOKUP(L4411,Assumptions!$B$5:$C$11,2,FALSE)</f>
        <v>1711.550792</v>
      </c>
      <c r="L4411" s="39" t="s">
        <v>4889</v>
      </c>
      <c r="M4411" s="46">
        <f>DATE(YEAR(F4411),MONTH(F4411),1)</f>
        <v>45139</v>
      </c>
      <c r="N4411" s="47" t="str">
        <f>IF(B4411="",N4410,B4411)</f>
        <v>Keswick Equity AG</v>
      </c>
    </row>
    <row r="4412" spans="1:14" ht="15.75" x14ac:dyDescent="0.5">
      <c r="A4412" s="7"/>
      <c r="B4412" s="26"/>
      <c r="C4412" s="26"/>
      <c r="D4412" s="12">
        <v>58486.43</v>
      </c>
      <c r="E4412" s="13" t="s">
        <v>3685</v>
      </c>
      <c r="F4412" s="27">
        <v>45152</v>
      </c>
      <c r="G4412" s="27">
        <v>44965</v>
      </c>
      <c r="H4412" s="14">
        <v>2622087.7400000002</v>
      </c>
      <c r="I4412" s="15">
        <v>17</v>
      </c>
      <c r="J4412" s="13" t="s">
        <v>336</v>
      </c>
      <c r="K4412" s="36">
        <f>D4412*VLOOKUP(L4412,Assumptions!$B$5:$C$11,2,FALSE)</f>
        <v>2006.0845489999999</v>
      </c>
      <c r="L4412" s="39" t="s">
        <v>4889</v>
      </c>
      <c r="M4412" s="46">
        <f>DATE(YEAR(F4412),MONTH(F4412),1)</f>
        <v>45139</v>
      </c>
      <c r="N4412" s="47" t="str">
        <f>IF(B4412="",N4411,B4412)</f>
        <v>Keswick Equity AG</v>
      </c>
    </row>
    <row r="4413" spans="1:14" ht="15.75" x14ac:dyDescent="0.5">
      <c r="A4413" s="7"/>
      <c r="B4413" s="26"/>
      <c r="C4413" s="26"/>
      <c r="D4413" s="12">
        <v>54979.76</v>
      </c>
      <c r="E4413" s="13" t="s">
        <v>3686</v>
      </c>
      <c r="F4413" s="27">
        <v>45152</v>
      </c>
      <c r="G4413" s="27">
        <v>44965</v>
      </c>
      <c r="H4413" s="14">
        <v>2187973.4500000002</v>
      </c>
      <c r="I4413" s="15">
        <v>17</v>
      </c>
      <c r="J4413" s="13" t="s">
        <v>335</v>
      </c>
      <c r="K4413" s="36">
        <f>D4413*VLOOKUP(L4413,Assumptions!$B$5:$C$11,2,FALSE)</f>
        <v>1885.8057679999999</v>
      </c>
      <c r="L4413" s="39" t="s">
        <v>4889</v>
      </c>
      <c r="M4413" s="46">
        <f>DATE(YEAR(F4413),MONTH(F4413),1)</f>
        <v>45139</v>
      </c>
      <c r="N4413" s="47" t="str">
        <f>IF(B4413="",N4412,B4413)</f>
        <v>Keswick Equity AG</v>
      </c>
    </row>
    <row r="4414" spans="1:14" ht="15.75" x14ac:dyDescent="0.5">
      <c r="A4414" s="7"/>
      <c r="B4414" s="26"/>
      <c r="C4414" s="26"/>
      <c r="D4414" s="12">
        <v>67432.789999999994</v>
      </c>
      <c r="E4414" s="13" t="s">
        <v>3687</v>
      </c>
      <c r="F4414" s="27">
        <v>45152</v>
      </c>
      <c r="G4414" s="27">
        <v>44965</v>
      </c>
      <c r="H4414" s="14">
        <v>1845242.63</v>
      </c>
      <c r="I4414" s="15">
        <v>9</v>
      </c>
      <c r="J4414" s="13" t="s">
        <v>311</v>
      </c>
      <c r="K4414" s="36">
        <f>D4414*VLOOKUP(L4414,Assumptions!$B$5:$C$11,2,FALSE)</f>
        <v>2312.9446969999995</v>
      </c>
      <c r="L4414" s="39" t="s">
        <v>4889</v>
      </c>
      <c r="M4414" s="46">
        <f>DATE(YEAR(F4414),MONTH(F4414),1)</f>
        <v>45139</v>
      </c>
      <c r="N4414" s="47" t="str">
        <f>IF(B4414="",N4413,B4414)</f>
        <v>Keswick Equity AG</v>
      </c>
    </row>
    <row r="4415" spans="1:14" ht="15.75" x14ac:dyDescent="0.5">
      <c r="A4415" s="7"/>
      <c r="B4415" s="26"/>
      <c r="C4415" s="26"/>
      <c r="D4415" s="12">
        <v>222307.75</v>
      </c>
      <c r="E4415" s="13" t="s">
        <v>3688</v>
      </c>
      <c r="F4415" s="27">
        <v>45112</v>
      </c>
      <c r="G4415" s="27">
        <v>44965</v>
      </c>
      <c r="H4415" s="14">
        <v>1892173.98</v>
      </c>
      <c r="I4415" s="15">
        <v>20</v>
      </c>
      <c r="J4415" s="13" t="s">
        <v>300</v>
      </c>
      <c r="K4415" s="36">
        <f>D4415*VLOOKUP(L4415,Assumptions!$B$5:$C$11,2,FALSE)</f>
        <v>7625.1558249999998</v>
      </c>
      <c r="L4415" s="39" t="s">
        <v>4889</v>
      </c>
      <c r="M4415" s="46">
        <f>DATE(YEAR(F4415),MONTH(F4415),1)</f>
        <v>45108</v>
      </c>
      <c r="N4415" s="47" t="str">
        <f>IF(B4415="",N4414,B4415)</f>
        <v>Keswick Equity AG</v>
      </c>
    </row>
    <row r="4416" spans="1:14" ht="15.75" x14ac:dyDescent="0.5">
      <c r="A4416" s="7"/>
      <c r="B4416" s="26"/>
      <c r="C4416" s="26"/>
      <c r="D4416" s="12">
        <v>208510.36</v>
      </c>
      <c r="E4416" s="13" t="s">
        <v>3689</v>
      </c>
      <c r="F4416" s="27">
        <v>45112</v>
      </c>
      <c r="G4416" s="27">
        <v>44965</v>
      </c>
      <c r="H4416" s="14">
        <v>2315087.02</v>
      </c>
      <c r="I4416" s="15">
        <v>30</v>
      </c>
      <c r="J4416" s="13" t="s">
        <v>330</v>
      </c>
      <c r="K4416" s="36">
        <f>D4416*VLOOKUP(L4416,Assumptions!$B$5:$C$11,2,FALSE)</f>
        <v>7151.9053479999993</v>
      </c>
      <c r="L4416" s="39" t="s">
        <v>4889</v>
      </c>
      <c r="M4416" s="46">
        <f>DATE(YEAR(F4416),MONTH(F4416),1)</f>
        <v>45108</v>
      </c>
      <c r="N4416" s="47" t="str">
        <f>IF(B4416="",N4415,B4416)</f>
        <v>Keswick Equity AG</v>
      </c>
    </row>
    <row r="4417" spans="1:14" ht="15.75" x14ac:dyDescent="0.5">
      <c r="A4417" s="7"/>
      <c r="B4417" s="26"/>
      <c r="C4417" s="26"/>
      <c r="D4417" s="12">
        <v>163699.15</v>
      </c>
      <c r="E4417" s="13" t="s">
        <v>3690</v>
      </c>
      <c r="F4417" s="27">
        <v>45112</v>
      </c>
      <c r="G4417" s="27">
        <v>44965</v>
      </c>
      <c r="H4417" s="14">
        <v>2287605.71</v>
      </c>
      <c r="I4417" s="15">
        <v>245</v>
      </c>
      <c r="J4417" s="13" t="s">
        <v>319</v>
      </c>
      <c r="K4417" s="36">
        <f>D4417*VLOOKUP(L4417,Assumptions!$B$5:$C$11,2,FALSE)</f>
        <v>5614.8808449999997</v>
      </c>
      <c r="L4417" s="39" t="s">
        <v>4889</v>
      </c>
      <c r="M4417" s="46">
        <f>DATE(YEAR(F4417),MONTH(F4417),1)</f>
        <v>45108</v>
      </c>
      <c r="N4417" s="47" t="str">
        <f>IF(B4417="",N4416,B4417)</f>
        <v>Keswick Equity AG</v>
      </c>
    </row>
    <row r="4418" spans="1:14" ht="15.75" x14ac:dyDescent="0.5">
      <c r="A4418" s="7"/>
      <c r="B4418" s="26"/>
      <c r="C4418" s="26"/>
      <c r="D4418" s="12">
        <v>204487.92</v>
      </c>
      <c r="E4418" s="13" t="s">
        <v>3691</v>
      </c>
      <c r="F4418" s="27">
        <v>45112</v>
      </c>
      <c r="G4418" s="27">
        <v>44965</v>
      </c>
      <c r="H4418" s="14">
        <v>2824628.83</v>
      </c>
      <c r="I4418" s="15">
        <v>245</v>
      </c>
      <c r="J4418" s="13" t="s">
        <v>321</v>
      </c>
      <c r="K4418" s="36">
        <f>D4418*VLOOKUP(L4418,Assumptions!$B$5:$C$11,2,FALSE)</f>
        <v>7013.9356559999997</v>
      </c>
      <c r="L4418" s="39" t="s">
        <v>4889</v>
      </c>
      <c r="M4418" s="46">
        <f>DATE(YEAR(F4418),MONTH(F4418),1)</f>
        <v>45108</v>
      </c>
      <c r="N4418" s="47" t="str">
        <f>IF(B4418="",N4417,B4418)</f>
        <v>Keswick Equity AG</v>
      </c>
    </row>
    <row r="4419" spans="1:14" ht="15.75" x14ac:dyDescent="0.5">
      <c r="A4419" s="7"/>
      <c r="B4419" s="26"/>
      <c r="C4419" s="26"/>
      <c r="D4419" s="12">
        <v>171587.39</v>
      </c>
      <c r="E4419" s="13" t="s">
        <v>3692</v>
      </c>
      <c r="F4419" s="27">
        <v>45112</v>
      </c>
      <c r="G4419" s="27">
        <v>44965</v>
      </c>
      <c r="H4419" s="14">
        <v>1890846.87</v>
      </c>
      <c r="I4419" s="15">
        <v>245</v>
      </c>
      <c r="J4419" s="13" t="s">
        <v>305</v>
      </c>
      <c r="K4419" s="36">
        <f>D4419*VLOOKUP(L4419,Assumptions!$B$5:$C$11,2,FALSE)</f>
        <v>5885.4474769999997</v>
      </c>
      <c r="L4419" s="39" t="s">
        <v>4889</v>
      </c>
      <c r="M4419" s="46">
        <f>DATE(YEAR(F4419),MONTH(F4419),1)</f>
        <v>45108</v>
      </c>
      <c r="N4419" s="47" t="str">
        <f>IF(B4419="",N4418,B4419)</f>
        <v>Keswick Equity AG</v>
      </c>
    </row>
    <row r="4420" spans="1:14" ht="15.75" x14ac:dyDescent="0.5">
      <c r="A4420" s="7"/>
      <c r="B4420" s="26"/>
      <c r="C4420" s="26"/>
      <c r="D4420" s="12">
        <v>219237.68</v>
      </c>
      <c r="E4420" s="13" t="s">
        <v>3693</v>
      </c>
      <c r="F4420" s="27">
        <v>45112</v>
      </c>
      <c r="G4420" s="27">
        <v>44965</v>
      </c>
      <c r="H4420" s="14">
        <v>2810025.27</v>
      </c>
      <c r="I4420" s="15">
        <v>1</v>
      </c>
      <c r="J4420" s="13" t="s">
        <v>312</v>
      </c>
      <c r="K4420" s="36">
        <f>D4420*VLOOKUP(L4420,Assumptions!$B$5:$C$11,2,FALSE)</f>
        <v>7519.8524239999988</v>
      </c>
      <c r="L4420" s="39" t="s">
        <v>4889</v>
      </c>
      <c r="M4420" s="46">
        <f>DATE(YEAR(F4420),MONTH(F4420),1)</f>
        <v>45108</v>
      </c>
      <c r="N4420" s="47" t="str">
        <f>IF(B4420="",N4419,B4420)</f>
        <v>Keswick Equity AG</v>
      </c>
    </row>
    <row r="4421" spans="1:14" ht="15.75" x14ac:dyDescent="0.5">
      <c r="A4421" s="7"/>
      <c r="B4421" s="26"/>
      <c r="C4421" s="26"/>
      <c r="D4421" s="12">
        <v>168924.17</v>
      </c>
      <c r="E4421" s="13" t="s">
        <v>3694</v>
      </c>
      <c r="F4421" s="27">
        <v>45112</v>
      </c>
      <c r="G4421" s="27">
        <v>44965</v>
      </c>
      <c r="H4421" s="14">
        <v>2070072.59</v>
      </c>
      <c r="I4421" s="15">
        <v>245</v>
      </c>
      <c r="J4421" s="13" t="s">
        <v>355</v>
      </c>
      <c r="K4421" s="36">
        <f>D4421*VLOOKUP(L4421,Assumptions!$B$5:$C$11,2,FALSE)</f>
        <v>5794.0990309999997</v>
      </c>
      <c r="L4421" s="39" t="s">
        <v>4889</v>
      </c>
      <c r="M4421" s="46">
        <f>DATE(YEAR(F4421),MONTH(F4421),1)</f>
        <v>45108</v>
      </c>
      <c r="N4421" s="47" t="str">
        <f>IF(B4421="",N4420,B4421)</f>
        <v>Keswick Equity AG</v>
      </c>
    </row>
    <row r="4422" spans="1:14" ht="15.75" x14ac:dyDescent="0.5">
      <c r="A4422" s="7"/>
      <c r="B4422" s="26"/>
      <c r="C4422" s="26"/>
      <c r="D4422" s="12">
        <v>195347.8</v>
      </c>
      <c r="E4422" s="13" t="s">
        <v>3695</v>
      </c>
      <c r="F4422" s="27">
        <v>45112</v>
      </c>
      <c r="G4422" s="27">
        <v>44965</v>
      </c>
      <c r="H4422" s="14">
        <v>2785732.35</v>
      </c>
      <c r="I4422" s="15">
        <v>1</v>
      </c>
      <c r="J4422" s="13" t="s">
        <v>311</v>
      </c>
      <c r="K4422" s="36">
        <f>D4422*VLOOKUP(L4422,Assumptions!$B$5:$C$11,2,FALSE)</f>
        <v>6700.4295399999992</v>
      </c>
      <c r="L4422" s="39" t="s">
        <v>4889</v>
      </c>
      <c r="M4422" s="46">
        <f>DATE(YEAR(F4422),MONTH(F4422),1)</f>
        <v>45108</v>
      </c>
      <c r="N4422" s="47" t="str">
        <f>IF(B4422="",N4421,B4422)</f>
        <v>Keswick Equity AG</v>
      </c>
    </row>
    <row r="4423" spans="1:14" ht="15.75" x14ac:dyDescent="0.5">
      <c r="A4423" s="7"/>
      <c r="B4423" s="26"/>
      <c r="C4423" s="26"/>
      <c r="D4423" s="12">
        <v>179503.18</v>
      </c>
      <c r="E4423" s="13" t="s">
        <v>3696</v>
      </c>
      <c r="F4423" s="27">
        <v>45112</v>
      </c>
      <c r="G4423" s="27">
        <v>44965</v>
      </c>
      <c r="H4423" s="14">
        <v>2683131.7400000002</v>
      </c>
      <c r="I4423" s="15">
        <v>1</v>
      </c>
      <c r="J4423" s="13" t="s">
        <v>310</v>
      </c>
      <c r="K4423" s="36">
        <f>D4423*VLOOKUP(L4423,Assumptions!$B$5:$C$11,2,FALSE)</f>
        <v>6156.9590739999994</v>
      </c>
      <c r="L4423" s="39" t="s">
        <v>4889</v>
      </c>
      <c r="M4423" s="46">
        <f>DATE(YEAR(F4423),MONTH(F4423),1)</f>
        <v>45108</v>
      </c>
      <c r="N4423" s="47" t="str">
        <f>IF(B4423="",N4422,B4423)</f>
        <v>Keswick Equity AG</v>
      </c>
    </row>
    <row r="4424" spans="1:14" ht="15.75" x14ac:dyDescent="0.5">
      <c r="A4424" s="7"/>
      <c r="B4424" s="26"/>
      <c r="C4424" s="26"/>
      <c r="D4424" s="12">
        <v>228232.45</v>
      </c>
      <c r="E4424" s="13" t="s">
        <v>3697</v>
      </c>
      <c r="F4424" s="27">
        <v>45112</v>
      </c>
      <c r="G4424" s="27">
        <v>44965</v>
      </c>
      <c r="H4424" s="14">
        <v>2517602.5499999998</v>
      </c>
      <c r="I4424" s="15">
        <v>1</v>
      </c>
      <c r="J4424" s="13" t="s">
        <v>309</v>
      </c>
      <c r="K4424" s="36">
        <f>D4424*VLOOKUP(L4424,Assumptions!$B$5:$C$11,2,FALSE)</f>
        <v>7828.3730349999996</v>
      </c>
      <c r="L4424" s="39" t="s">
        <v>4889</v>
      </c>
      <c r="M4424" s="46">
        <f>DATE(YEAR(F4424),MONTH(F4424),1)</f>
        <v>45108</v>
      </c>
      <c r="N4424" s="47" t="str">
        <f>IF(B4424="",N4423,B4424)</f>
        <v>Keswick Equity AG</v>
      </c>
    </row>
    <row r="4425" spans="1:14" ht="15.75" x14ac:dyDescent="0.5">
      <c r="A4425" s="7"/>
      <c r="B4425" s="26"/>
      <c r="C4425" s="26"/>
      <c r="D4425" s="12">
        <v>170902.34</v>
      </c>
      <c r="E4425" s="13" t="s">
        <v>3698</v>
      </c>
      <c r="F4425" s="27">
        <v>45112</v>
      </c>
      <c r="G4425" s="27">
        <v>44965</v>
      </c>
      <c r="H4425" s="14">
        <v>2769769.25</v>
      </c>
      <c r="I4425" s="15">
        <v>1</v>
      </c>
      <c r="J4425" s="13" t="s">
        <v>318</v>
      </c>
      <c r="K4425" s="36">
        <f>D4425*VLOOKUP(L4425,Assumptions!$B$5:$C$11,2,FALSE)</f>
        <v>5861.9502619999994</v>
      </c>
      <c r="L4425" s="39" t="s">
        <v>4889</v>
      </c>
      <c r="M4425" s="46">
        <f>DATE(YEAR(F4425),MONTH(F4425),1)</f>
        <v>45108</v>
      </c>
      <c r="N4425" s="47" t="str">
        <f>IF(B4425="",N4424,B4425)</f>
        <v>Keswick Equity AG</v>
      </c>
    </row>
    <row r="4426" spans="1:14" ht="15.75" x14ac:dyDescent="0.5">
      <c r="A4426" s="7"/>
      <c r="B4426" s="26"/>
      <c r="C4426" s="26"/>
      <c r="D4426" s="12">
        <v>861726.73</v>
      </c>
      <c r="E4426" s="13" t="s">
        <v>3699</v>
      </c>
      <c r="F4426" s="27">
        <v>45199</v>
      </c>
      <c r="G4426" s="27">
        <v>45000</v>
      </c>
      <c r="H4426" s="14">
        <v>1763312.33</v>
      </c>
      <c r="I4426" s="15">
        <v>2280</v>
      </c>
      <c r="J4426" s="13" t="s">
        <v>301</v>
      </c>
      <c r="K4426" s="36">
        <f>D4426*VLOOKUP(L4426,Assumptions!$B$5:$C$11,2,FALSE)</f>
        <v>29557.226838999995</v>
      </c>
      <c r="L4426" s="39" t="s">
        <v>4889</v>
      </c>
      <c r="M4426" s="46">
        <f>DATE(YEAR(F4426),MONTH(F4426),1)</f>
        <v>45170</v>
      </c>
      <c r="N4426" s="47" t="str">
        <f>IF(B4426="",N4425,B4426)</f>
        <v>Keswick Equity AG</v>
      </c>
    </row>
    <row r="4427" spans="1:14" ht="15.75" x14ac:dyDescent="0.5">
      <c r="A4427" s="7"/>
      <c r="B4427" s="26"/>
      <c r="C4427" s="26"/>
      <c r="D4427" s="12">
        <v>724844.27</v>
      </c>
      <c r="E4427" s="13" t="s">
        <v>3699</v>
      </c>
      <c r="F4427" s="27">
        <v>45199</v>
      </c>
      <c r="G4427" s="27">
        <v>45000</v>
      </c>
      <c r="H4427" s="14">
        <v>2499208.52</v>
      </c>
      <c r="I4427" s="15">
        <v>2280</v>
      </c>
      <c r="J4427" s="13" t="s">
        <v>301</v>
      </c>
      <c r="K4427" s="36">
        <f>D4427*VLOOKUP(L4427,Assumptions!$B$5:$C$11,2,FALSE)</f>
        <v>24862.158460999999</v>
      </c>
      <c r="L4427" s="39" t="s">
        <v>4889</v>
      </c>
      <c r="M4427" s="46">
        <f>DATE(YEAR(F4427),MONTH(F4427),1)</f>
        <v>45170</v>
      </c>
      <c r="N4427" s="47" t="str">
        <f>IF(B4427="",N4426,B4427)</f>
        <v>Keswick Equity AG</v>
      </c>
    </row>
    <row r="4428" spans="1:14" ht="15.75" x14ac:dyDescent="0.5">
      <c r="A4428" s="7"/>
      <c r="B4428" s="26"/>
      <c r="C4428" s="26"/>
      <c r="D4428" s="12">
        <v>755526.15</v>
      </c>
      <c r="E4428" s="13" t="s">
        <v>3699</v>
      </c>
      <c r="F4428" s="27">
        <v>45199</v>
      </c>
      <c r="G4428" s="27">
        <v>45000</v>
      </c>
      <c r="H4428" s="14">
        <v>1865307.13</v>
      </c>
      <c r="I4428" s="15">
        <v>2280</v>
      </c>
      <c r="J4428" s="13" t="s">
        <v>301</v>
      </c>
      <c r="K4428" s="36">
        <f>D4428*VLOOKUP(L4428,Assumptions!$B$5:$C$11,2,FALSE)</f>
        <v>25914.546944999998</v>
      </c>
      <c r="L4428" s="39" t="s">
        <v>4889</v>
      </c>
      <c r="M4428" s="46">
        <f>DATE(YEAR(F4428),MONTH(F4428),1)</f>
        <v>45170</v>
      </c>
      <c r="N4428" s="47" t="str">
        <f>IF(B4428="",N4427,B4428)</f>
        <v>Keswick Equity AG</v>
      </c>
    </row>
    <row r="4429" spans="1:14" ht="15.75" x14ac:dyDescent="0.5">
      <c r="A4429" s="7"/>
      <c r="B4429" s="26"/>
      <c r="C4429" s="26"/>
      <c r="D4429" s="12">
        <v>663637.5</v>
      </c>
      <c r="E4429" s="13" t="s">
        <v>3699</v>
      </c>
      <c r="F4429" s="27">
        <v>45199</v>
      </c>
      <c r="G4429" s="27">
        <v>45000</v>
      </c>
      <c r="H4429" s="14">
        <v>2037221.6</v>
      </c>
      <c r="I4429" s="15">
        <v>2280</v>
      </c>
      <c r="J4429" s="13" t="s">
        <v>301</v>
      </c>
      <c r="K4429" s="36">
        <f>D4429*VLOOKUP(L4429,Assumptions!$B$5:$C$11,2,FALSE)</f>
        <v>22762.766249999997</v>
      </c>
      <c r="L4429" s="39" t="s">
        <v>4889</v>
      </c>
      <c r="M4429" s="46">
        <f>DATE(YEAR(F4429),MONTH(F4429),1)</f>
        <v>45170</v>
      </c>
      <c r="N4429" s="47" t="str">
        <f>IF(B4429="",N4428,B4429)</f>
        <v>Keswick Equity AG</v>
      </c>
    </row>
    <row r="4430" spans="1:14" ht="15.75" x14ac:dyDescent="0.5">
      <c r="A4430" s="7"/>
      <c r="B4430" s="26"/>
      <c r="C4430" s="26"/>
      <c r="D4430" s="12">
        <v>861089.65</v>
      </c>
      <c r="E4430" s="13" t="s">
        <v>3699</v>
      </c>
      <c r="F4430" s="27">
        <v>45199</v>
      </c>
      <c r="G4430" s="27">
        <v>45000</v>
      </c>
      <c r="H4430" s="14">
        <v>2072906.34</v>
      </c>
      <c r="I4430" s="15">
        <v>2280</v>
      </c>
      <c r="J4430" s="13" t="s">
        <v>301</v>
      </c>
      <c r="K4430" s="36">
        <f>D4430*VLOOKUP(L4430,Assumptions!$B$5:$C$11,2,FALSE)</f>
        <v>29535.374994999998</v>
      </c>
      <c r="L4430" s="39" t="s">
        <v>4889</v>
      </c>
      <c r="M4430" s="46">
        <f>DATE(YEAR(F4430),MONTH(F4430),1)</f>
        <v>45170</v>
      </c>
      <c r="N4430" s="47" t="str">
        <f>IF(B4430="",N4429,B4430)</f>
        <v>Keswick Equity AG</v>
      </c>
    </row>
    <row r="4431" spans="1:14" ht="15.75" x14ac:dyDescent="0.5">
      <c r="A4431" s="7"/>
      <c r="B4431" s="26"/>
      <c r="C4431" s="26"/>
      <c r="D4431" s="12">
        <v>18852.93</v>
      </c>
      <c r="E4431" s="13" t="s">
        <v>3700</v>
      </c>
      <c r="F4431" s="27">
        <v>45070</v>
      </c>
      <c r="G4431" s="27">
        <v>45049</v>
      </c>
      <c r="H4431" s="14">
        <v>2358280.0299999998</v>
      </c>
      <c r="I4431" s="15">
        <v>2</v>
      </c>
      <c r="J4431" s="13" t="s">
        <v>300</v>
      </c>
      <c r="K4431" s="36">
        <f>D4431*VLOOKUP(L4431,Assumptions!$B$5:$C$11,2,FALSE)</f>
        <v>646.65549899999996</v>
      </c>
      <c r="L4431" s="39" t="s">
        <v>4889</v>
      </c>
      <c r="M4431" s="46">
        <f>DATE(YEAR(F4431),MONTH(F4431),1)</f>
        <v>45047</v>
      </c>
      <c r="N4431" s="47" t="str">
        <f>IF(B4431="",N4430,B4431)</f>
        <v>Keswick Equity AG</v>
      </c>
    </row>
    <row r="4432" spans="1:14" ht="15.75" x14ac:dyDescent="0.5">
      <c r="A4432" s="7"/>
      <c r="B4432" s="26"/>
      <c r="C4432" s="26"/>
      <c r="D4432" s="12">
        <v>21239.43</v>
      </c>
      <c r="E4432" s="13" t="s">
        <v>3701</v>
      </c>
      <c r="F4432" s="27">
        <v>45070</v>
      </c>
      <c r="G4432" s="27">
        <v>45049</v>
      </c>
      <c r="H4432" s="14">
        <v>2722368.61</v>
      </c>
      <c r="I4432" s="15">
        <v>78</v>
      </c>
      <c r="J4432" s="13" t="s">
        <v>301</v>
      </c>
      <c r="K4432" s="36">
        <f>D4432*VLOOKUP(L4432,Assumptions!$B$5:$C$11,2,FALSE)</f>
        <v>728.51244899999995</v>
      </c>
      <c r="L4432" s="39" t="s">
        <v>4889</v>
      </c>
      <c r="M4432" s="46">
        <f>DATE(YEAR(F4432),MONTH(F4432),1)</f>
        <v>45047</v>
      </c>
      <c r="N4432" s="47" t="str">
        <f>IF(B4432="",N4431,B4432)</f>
        <v>Keswick Equity AG</v>
      </c>
    </row>
    <row r="4433" spans="1:14" ht="15.75" x14ac:dyDescent="0.5">
      <c r="A4433" s="7"/>
      <c r="B4433" s="26"/>
      <c r="C4433" s="26"/>
      <c r="D4433" s="12">
        <v>15138.96</v>
      </c>
      <c r="E4433" s="13" t="s">
        <v>3702</v>
      </c>
      <c r="F4433" s="27">
        <v>45070</v>
      </c>
      <c r="G4433" s="27">
        <v>45049</v>
      </c>
      <c r="H4433" s="14">
        <v>1967313.45</v>
      </c>
      <c r="I4433" s="15">
        <v>2</v>
      </c>
      <c r="J4433" s="13" t="s">
        <v>330</v>
      </c>
      <c r="K4433" s="36">
        <f>D4433*VLOOKUP(L4433,Assumptions!$B$5:$C$11,2,FALSE)</f>
        <v>519.26632799999993</v>
      </c>
      <c r="L4433" s="39" t="s">
        <v>4889</v>
      </c>
      <c r="M4433" s="46">
        <f>DATE(YEAR(F4433),MONTH(F4433),1)</f>
        <v>45047</v>
      </c>
      <c r="N4433" s="47" t="str">
        <f>IF(B4433="",N4432,B4433)</f>
        <v>Keswick Equity AG</v>
      </c>
    </row>
    <row r="4434" spans="1:14" ht="15.75" x14ac:dyDescent="0.5">
      <c r="A4434" s="7"/>
      <c r="B4434" s="26"/>
      <c r="C4434" s="26"/>
      <c r="D4434" s="12">
        <v>13765.19</v>
      </c>
      <c r="E4434" s="13" t="s">
        <v>3648</v>
      </c>
      <c r="F4434" s="27">
        <v>45062</v>
      </c>
      <c r="G4434" s="27">
        <v>45055</v>
      </c>
      <c r="H4434" s="14">
        <v>2330134</v>
      </c>
      <c r="I4434" s="15">
        <v>4</v>
      </c>
      <c r="J4434" s="13" t="s">
        <v>340</v>
      </c>
      <c r="K4434" s="36">
        <f>D4434*VLOOKUP(L4434,Assumptions!$B$5:$C$11,2,FALSE)</f>
        <v>472.14601699999997</v>
      </c>
      <c r="L4434" s="39" t="s">
        <v>4889</v>
      </c>
      <c r="M4434" s="46">
        <f>DATE(YEAR(F4434),MONTH(F4434),1)</f>
        <v>45047</v>
      </c>
      <c r="N4434" s="47" t="str">
        <f>IF(B4434="",N4433,B4434)</f>
        <v>Keswick Equity AG</v>
      </c>
    </row>
    <row r="4435" spans="1:14" ht="15.75" x14ac:dyDescent="0.5">
      <c r="A4435" s="7"/>
      <c r="B4435" s="26"/>
      <c r="C4435" s="26"/>
      <c r="D4435" s="12">
        <v>2041.17</v>
      </c>
      <c r="E4435" s="13" t="s">
        <v>3703</v>
      </c>
      <c r="F4435" s="27">
        <v>45211</v>
      </c>
      <c r="G4435" s="27">
        <v>45162</v>
      </c>
      <c r="H4435" s="14">
        <v>2693201.82</v>
      </c>
      <c r="I4435" s="15">
        <v>1</v>
      </c>
      <c r="J4435" s="13" t="s">
        <v>340</v>
      </c>
      <c r="K4435" s="36">
        <f>D4435*VLOOKUP(L4435,Assumptions!$B$5:$C$11,2,FALSE)</f>
        <v>70.012130999999997</v>
      </c>
      <c r="L4435" s="39" t="s">
        <v>4889</v>
      </c>
      <c r="M4435" s="46">
        <f>DATE(YEAR(F4435),MONTH(F4435),1)</f>
        <v>45200</v>
      </c>
      <c r="N4435" s="47" t="str">
        <f>IF(B4435="",N4434,B4435)</f>
        <v>Keswick Equity AG</v>
      </c>
    </row>
    <row r="4436" spans="1:14" ht="15.75" x14ac:dyDescent="0.5">
      <c r="A4436" s="7"/>
      <c r="B4436" s="26"/>
      <c r="C4436" s="26"/>
      <c r="D4436" s="12">
        <v>1065.31</v>
      </c>
      <c r="E4436" s="13" t="s">
        <v>3704</v>
      </c>
      <c r="F4436" s="27">
        <v>45393</v>
      </c>
      <c r="G4436" s="27">
        <v>45162</v>
      </c>
      <c r="H4436" s="14">
        <v>1808102.53</v>
      </c>
      <c r="I4436" s="15">
        <v>1</v>
      </c>
      <c r="J4436" s="13" t="s">
        <v>340</v>
      </c>
      <c r="K4436" s="36">
        <f>D4436*VLOOKUP(L4436,Assumptions!$B$5:$C$11,2,FALSE)</f>
        <v>36.540132999999997</v>
      </c>
      <c r="L4436" s="39" t="s">
        <v>4889</v>
      </c>
      <c r="M4436" s="46">
        <f>DATE(YEAR(F4436),MONTH(F4436),1)</f>
        <v>45383</v>
      </c>
      <c r="N4436" s="47" t="str">
        <f>IF(B4436="",N4435,B4436)</f>
        <v>Keswick Equity AG</v>
      </c>
    </row>
    <row r="4437" spans="1:14" ht="15.75" x14ac:dyDescent="0.5">
      <c r="A4437" s="7"/>
      <c r="B4437" s="26"/>
      <c r="C4437" s="26"/>
      <c r="D4437" s="12">
        <v>2307.41</v>
      </c>
      <c r="E4437" s="13" t="s">
        <v>3705</v>
      </c>
      <c r="F4437" s="27">
        <v>45267</v>
      </c>
      <c r="G4437" s="27">
        <v>45162</v>
      </c>
      <c r="H4437" s="14">
        <v>1742515.84</v>
      </c>
      <c r="I4437" s="15">
        <v>1</v>
      </c>
      <c r="J4437" s="13" t="s">
        <v>340</v>
      </c>
      <c r="K4437" s="36">
        <f>D4437*VLOOKUP(L4437,Assumptions!$B$5:$C$11,2,FALSE)</f>
        <v>79.144162999999992</v>
      </c>
      <c r="L4437" s="39" t="s">
        <v>4889</v>
      </c>
      <c r="M4437" s="46">
        <f>DATE(YEAR(F4437),MONTH(F4437),1)</f>
        <v>45261</v>
      </c>
      <c r="N4437" s="47" t="str">
        <f>IF(B4437="",N4436,B4437)</f>
        <v>Keswick Equity AG</v>
      </c>
    </row>
    <row r="4438" spans="1:14" ht="15.75" x14ac:dyDescent="0.5">
      <c r="A4438" s="7"/>
      <c r="B4438" s="26"/>
      <c r="C4438" s="26"/>
      <c r="D4438" s="12">
        <v>1656.18</v>
      </c>
      <c r="E4438" s="13" t="s">
        <v>3706</v>
      </c>
      <c r="F4438" s="27">
        <v>45358</v>
      </c>
      <c r="G4438" s="27">
        <v>45162</v>
      </c>
      <c r="H4438" s="14">
        <v>1682940.1</v>
      </c>
      <c r="I4438" s="15">
        <v>1</v>
      </c>
      <c r="J4438" s="13" t="s">
        <v>340</v>
      </c>
      <c r="K4438" s="36">
        <f>D4438*VLOOKUP(L4438,Assumptions!$B$5:$C$11,2,FALSE)</f>
        <v>56.806973999999997</v>
      </c>
      <c r="L4438" s="39" t="s">
        <v>4889</v>
      </c>
      <c r="M4438" s="46">
        <f>DATE(YEAR(F4438),MONTH(F4438),1)</f>
        <v>45352</v>
      </c>
      <c r="N4438" s="47" t="str">
        <f>IF(B4438="",N4437,B4438)</f>
        <v>Keswick Equity AG</v>
      </c>
    </row>
    <row r="4439" spans="1:14" ht="15.75" x14ac:dyDescent="0.5">
      <c r="A4439" s="7"/>
      <c r="B4439" s="26"/>
      <c r="C4439" s="26"/>
      <c r="D4439" s="12">
        <v>2484.88</v>
      </c>
      <c r="E4439" s="13" t="s">
        <v>3707</v>
      </c>
      <c r="F4439" s="27">
        <v>45330</v>
      </c>
      <c r="G4439" s="27">
        <v>45162</v>
      </c>
      <c r="H4439" s="14">
        <v>2403954.25</v>
      </c>
      <c r="I4439" s="15">
        <v>1</v>
      </c>
      <c r="J4439" s="13" t="s">
        <v>340</v>
      </c>
      <c r="K4439" s="36">
        <f>D4439*VLOOKUP(L4439,Assumptions!$B$5:$C$11,2,FALSE)</f>
        <v>85.231383999999991</v>
      </c>
      <c r="L4439" s="39" t="s">
        <v>4889</v>
      </c>
      <c r="M4439" s="46">
        <f>DATE(YEAR(F4439),MONTH(F4439),1)</f>
        <v>45323</v>
      </c>
      <c r="N4439" s="47" t="str">
        <f>IF(B4439="",N4438,B4439)</f>
        <v>Keswick Equity AG</v>
      </c>
    </row>
    <row r="4440" spans="1:14" ht="15.75" x14ac:dyDescent="0.5">
      <c r="A4440" s="7"/>
      <c r="B4440" s="26"/>
      <c r="C4440" s="26"/>
      <c r="D4440" s="12">
        <v>2810.74</v>
      </c>
      <c r="E4440" s="13" t="s">
        <v>3707</v>
      </c>
      <c r="F4440" s="27">
        <v>45344</v>
      </c>
      <c r="G4440" s="27">
        <v>45162</v>
      </c>
      <c r="H4440" s="14">
        <v>2876773.26</v>
      </c>
      <c r="I4440" s="15">
        <v>1</v>
      </c>
      <c r="J4440" s="13" t="s">
        <v>340</v>
      </c>
      <c r="K4440" s="36">
        <f>D4440*VLOOKUP(L4440,Assumptions!$B$5:$C$11,2,FALSE)</f>
        <v>96.408381999999989</v>
      </c>
      <c r="L4440" s="39" t="s">
        <v>4889</v>
      </c>
      <c r="M4440" s="46">
        <f>DATE(YEAR(F4440),MONTH(F4440),1)</f>
        <v>45323</v>
      </c>
      <c r="N4440" s="47" t="str">
        <f>IF(B4440="",N4439,B4440)</f>
        <v>Keswick Equity AG</v>
      </c>
    </row>
    <row r="4441" spans="1:14" ht="15.75" x14ac:dyDescent="0.5">
      <c r="A4441" s="7"/>
      <c r="B4441" s="26"/>
      <c r="C4441" s="26"/>
      <c r="D4441" s="12">
        <v>2762.38</v>
      </c>
      <c r="E4441" s="13" t="s">
        <v>3708</v>
      </c>
      <c r="F4441" s="27">
        <v>45239</v>
      </c>
      <c r="G4441" s="27">
        <v>45163</v>
      </c>
      <c r="H4441" s="14">
        <v>2080886.42</v>
      </c>
      <c r="I4441" s="15">
        <v>1</v>
      </c>
      <c r="J4441" s="13" t="s">
        <v>340</v>
      </c>
      <c r="K4441" s="36">
        <f>D4441*VLOOKUP(L4441,Assumptions!$B$5:$C$11,2,FALSE)</f>
        <v>94.749634</v>
      </c>
      <c r="L4441" s="39" t="s">
        <v>4889</v>
      </c>
      <c r="M4441" s="46">
        <f>DATE(YEAR(F4441),MONTH(F4441),1)</f>
        <v>45231</v>
      </c>
      <c r="N4441" s="47" t="str">
        <f>IF(B4441="",N4440,B4441)</f>
        <v>Keswick Equity AG</v>
      </c>
    </row>
    <row r="4442" spans="1:14" ht="15.75" x14ac:dyDescent="0.5">
      <c r="A4442" s="7"/>
      <c r="B4442" s="26"/>
      <c r="C4442" s="26"/>
      <c r="D4442" s="12">
        <v>1602.14</v>
      </c>
      <c r="E4442" s="13" t="s">
        <v>3709</v>
      </c>
      <c r="F4442" s="27">
        <v>45414</v>
      </c>
      <c r="G4442" s="27">
        <v>45163</v>
      </c>
      <c r="H4442" s="14">
        <v>2212214.16</v>
      </c>
      <c r="I4442" s="15">
        <v>1</v>
      </c>
      <c r="J4442" s="13" t="s">
        <v>340</v>
      </c>
      <c r="K4442" s="36">
        <f>D4442*VLOOKUP(L4442,Assumptions!$B$5:$C$11,2,FALSE)</f>
        <v>54.953401999999997</v>
      </c>
      <c r="L4442" s="39" t="s">
        <v>4889</v>
      </c>
      <c r="M4442" s="46">
        <f>DATE(YEAR(F4442),MONTH(F4442),1)</f>
        <v>45413</v>
      </c>
      <c r="N4442" s="47" t="str">
        <f>IF(B4442="",N4441,B4442)</f>
        <v>Keswick Equity AG</v>
      </c>
    </row>
    <row r="4443" spans="1:14" ht="15.75" x14ac:dyDescent="0.5">
      <c r="A4443" s="7"/>
      <c r="B4443" s="26"/>
      <c r="C4443" s="26"/>
      <c r="D4443" s="12">
        <v>1898.87</v>
      </c>
      <c r="E4443" s="13" t="s">
        <v>3708</v>
      </c>
      <c r="F4443" s="27">
        <v>45246</v>
      </c>
      <c r="G4443" s="27">
        <v>45163</v>
      </c>
      <c r="H4443" s="14">
        <v>2882058.91</v>
      </c>
      <c r="I4443" s="15">
        <v>1</v>
      </c>
      <c r="J4443" s="13" t="s">
        <v>340</v>
      </c>
      <c r="K4443" s="36">
        <f>D4443*VLOOKUP(L4443,Assumptions!$B$5:$C$11,2,FALSE)</f>
        <v>65.131240999999989</v>
      </c>
      <c r="L4443" s="39" t="s">
        <v>4889</v>
      </c>
      <c r="M4443" s="46">
        <f>DATE(YEAR(F4443),MONTH(F4443),1)</f>
        <v>45231</v>
      </c>
      <c r="N4443" s="47" t="str">
        <f>IF(B4443="",N4442,B4443)</f>
        <v>Keswick Equity AG</v>
      </c>
    </row>
    <row r="4444" spans="1:14" ht="15.75" x14ac:dyDescent="0.5">
      <c r="A4444" s="7"/>
      <c r="B4444" s="26"/>
      <c r="C4444" s="26"/>
      <c r="D4444" s="12">
        <v>1234.3900000000001</v>
      </c>
      <c r="E4444" s="13" t="s">
        <v>3710</v>
      </c>
      <c r="F4444" s="27">
        <v>45463</v>
      </c>
      <c r="G4444" s="27">
        <v>45163</v>
      </c>
      <c r="H4444" s="14">
        <v>2177553.0499999998</v>
      </c>
      <c r="I4444" s="15">
        <v>1</v>
      </c>
      <c r="J4444" s="13" t="s">
        <v>340</v>
      </c>
      <c r="K4444" s="36">
        <f>D4444*VLOOKUP(L4444,Assumptions!$B$5:$C$11,2,FALSE)</f>
        <v>42.339576999999998</v>
      </c>
      <c r="L4444" s="39" t="s">
        <v>4889</v>
      </c>
      <c r="M4444" s="46">
        <f>DATE(YEAR(F4444),MONTH(F4444),1)</f>
        <v>45444</v>
      </c>
      <c r="N4444" s="47" t="str">
        <f>IF(B4444="",N4443,B4444)</f>
        <v>Keswick Equity AG</v>
      </c>
    </row>
    <row r="4445" spans="1:14" ht="15.75" x14ac:dyDescent="0.5">
      <c r="A4445" s="7"/>
      <c r="B4445" s="26"/>
      <c r="C4445" s="26"/>
      <c r="D4445" s="12">
        <v>960.76</v>
      </c>
      <c r="E4445" s="13" t="s">
        <v>3704</v>
      </c>
      <c r="F4445" s="27">
        <v>45400</v>
      </c>
      <c r="G4445" s="27">
        <v>45177</v>
      </c>
      <c r="H4445" s="14">
        <v>2686730.67</v>
      </c>
      <c r="I4445" s="15">
        <v>1</v>
      </c>
      <c r="J4445" s="13" t="s">
        <v>340</v>
      </c>
      <c r="K4445" s="36">
        <f>D4445*VLOOKUP(L4445,Assumptions!$B$5:$C$11,2,FALSE)</f>
        <v>32.954067999999999</v>
      </c>
      <c r="L4445" s="39" t="s">
        <v>4889</v>
      </c>
      <c r="M4445" s="46">
        <f>DATE(YEAR(F4445),MONTH(F4445),1)</f>
        <v>45383</v>
      </c>
      <c r="N4445" s="47" t="str">
        <f>IF(B4445="",N4444,B4445)</f>
        <v>Keswick Equity AG</v>
      </c>
    </row>
    <row r="4446" spans="1:14" ht="15.75" x14ac:dyDescent="0.5">
      <c r="A4446" s="7"/>
      <c r="B4446" s="26"/>
      <c r="C4446" s="26"/>
      <c r="D4446" s="12">
        <v>11760.01</v>
      </c>
      <c r="E4446" s="13" t="s">
        <v>3703</v>
      </c>
      <c r="F4446" s="27">
        <v>45222</v>
      </c>
      <c r="G4446" s="27">
        <v>45183</v>
      </c>
      <c r="H4446" s="14">
        <v>2367301.9900000002</v>
      </c>
      <c r="I4446" s="15">
        <v>4</v>
      </c>
      <c r="J4446" s="13" t="s">
        <v>340</v>
      </c>
      <c r="K4446" s="36">
        <f>D4446*VLOOKUP(L4446,Assumptions!$B$5:$C$11,2,FALSE)</f>
        <v>403.36834299999998</v>
      </c>
      <c r="L4446" s="39" t="s">
        <v>4889</v>
      </c>
      <c r="M4446" s="46">
        <f>DATE(YEAR(F4446),MONTH(F4446),1)</f>
        <v>45200</v>
      </c>
      <c r="N4446" s="47" t="str">
        <f>IF(B4446="",N4445,B4446)</f>
        <v>Keswick Equity AG</v>
      </c>
    </row>
    <row r="4447" spans="1:14" ht="15.75" x14ac:dyDescent="0.5">
      <c r="A4447" s="7"/>
      <c r="B4447" s="26"/>
      <c r="C4447" s="26"/>
      <c r="D4447" s="12">
        <v>15373.12</v>
      </c>
      <c r="E4447" s="13" t="s">
        <v>3711</v>
      </c>
      <c r="F4447" s="27">
        <v>45222</v>
      </c>
      <c r="G4447" s="27">
        <v>45183</v>
      </c>
      <c r="H4447" s="14">
        <v>1753056.49</v>
      </c>
      <c r="I4447" s="15">
        <v>100</v>
      </c>
      <c r="J4447" s="13" t="s">
        <v>301</v>
      </c>
      <c r="K4447" s="36">
        <f>D4447*VLOOKUP(L4447,Assumptions!$B$5:$C$11,2,FALSE)</f>
        <v>527.29801599999996</v>
      </c>
      <c r="L4447" s="39" t="s">
        <v>4889</v>
      </c>
      <c r="M4447" s="46">
        <f>DATE(YEAR(F4447),MONTH(F4447),1)</f>
        <v>45200</v>
      </c>
      <c r="N4447" s="47" t="str">
        <f>IF(B4447="",N4446,B4447)</f>
        <v>Keswick Equity AG</v>
      </c>
    </row>
    <row r="4448" spans="1:14" ht="15.75" x14ac:dyDescent="0.5">
      <c r="A4448" s="7"/>
      <c r="B4448" s="26"/>
      <c r="C4448" s="26"/>
      <c r="D4448" s="12">
        <v>34115.61</v>
      </c>
      <c r="E4448" s="13" t="s">
        <v>3712</v>
      </c>
      <c r="F4448" s="27">
        <v>45223</v>
      </c>
      <c r="G4448" s="27">
        <v>45183</v>
      </c>
      <c r="H4448" s="14">
        <v>2836681.6</v>
      </c>
      <c r="I4448" s="15">
        <v>3</v>
      </c>
      <c r="J4448" s="13" t="s">
        <v>300</v>
      </c>
      <c r="K4448" s="36">
        <f>D4448*VLOOKUP(L4448,Assumptions!$B$5:$C$11,2,FALSE)</f>
        <v>1170.1654229999999</v>
      </c>
      <c r="L4448" s="39" t="s">
        <v>4889</v>
      </c>
      <c r="M4448" s="46">
        <f>DATE(YEAR(F4448),MONTH(F4448),1)</f>
        <v>45200</v>
      </c>
      <c r="N4448" s="47" t="str">
        <f>IF(B4448="",N4447,B4448)</f>
        <v>Keswick Equity AG</v>
      </c>
    </row>
    <row r="4449" spans="1:14" ht="15.75" x14ac:dyDescent="0.5">
      <c r="A4449" s="7"/>
      <c r="B4449" s="26"/>
      <c r="C4449" s="26"/>
      <c r="D4449" s="12">
        <v>35280.36</v>
      </c>
      <c r="E4449" s="13" t="s">
        <v>3713</v>
      </c>
      <c r="F4449" s="27">
        <v>45223</v>
      </c>
      <c r="G4449" s="27">
        <v>45183</v>
      </c>
      <c r="H4449" s="14">
        <v>2130682.34</v>
      </c>
      <c r="I4449" s="15">
        <v>3</v>
      </c>
      <c r="J4449" s="13" t="s">
        <v>330</v>
      </c>
      <c r="K4449" s="36">
        <f>D4449*VLOOKUP(L4449,Assumptions!$B$5:$C$11,2,FALSE)</f>
        <v>1210.116348</v>
      </c>
      <c r="L4449" s="39" t="s">
        <v>4889</v>
      </c>
      <c r="M4449" s="46">
        <f>DATE(YEAR(F4449),MONTH(F4449),1)</f>
        <v>45200</v>
      </c>
      <c r="N4449" s="47" t="str">
        <f>IF(B4449="",N4448,B4449)</f>
        <v>Keswick Equity AG</v>
      </c>
    </row>
    <row r="4450" spans="1:14" ht="15.75" x14ac:dyDescent="0.5">
      <c r="A4450" s="7"/>
      <c r="B4450" s="26"/>
      <c r="C4450" s="26"/>
      <c r="D4450" s="12">
        <v>35712.83</v>
      </c>
      <c r="E4450" s="13" t="s">
        <v>3711</v>
      </c>
      <c r="F4450" s="27">
        <v>45223</v>
      </c>
      <c r="G4450" s="27">
        <v>45183</v>
      </c>
      <c r="H4450" s="14">
        <v>2585481.89</v>
      </c>
      <c r="I4450" s="15">
        <v>126</v>
      </c>
      <c r="J4450" s="13" t="s">
        <v>301</v>
      </c>
      <c r="K4450" s="36">
        <f>D4450*VLOOKUP(L4450,Assumptions!$B$5:$C$11,2,FALSE)</f>
        <v>1224.950069</v>
      </c>
      <c r="L4450" s="39" t="s">
        <v>4889</v>
      </c>
      <c r="M4450" s="46">
        <f>DATE(YEAR(F4450),MONTH(F4450),1)</f>
        <v>45200</v>
      </c>
      <c r="N4450" s="47" t="str">
        <f>IF(B4450="",N4449,B4450)</f>
        <v>Keswick Equity AG</v>
      </c>
    </row>
    <row r="4451" spans="1:14" ht="15.75" x14ac:dyDescent="0.5">
      <c r="A4451" s="7"/>
      <c r="B4451" s="26"/>
      <c r="C4451" s="26"/>
      <c r="D4451" s="12">
        <v>8371.81</v>
      </c>
      <c r="E4451" s="13" t="s">
        <v>3714</v>
      </c>
      <c r="F4451" s="27">
        <v>45246</v>
      </c>
      <c r="G4451" s="27">
        <v>45194</v>
      </c>
      <c r="H4451" s="14">
        <v>2209063.0099999998</v>
      </c>
      <c r="I4451" s="15">
        <v>2</v>
      </c>
      <c r="J4451" s="13" t="s">
        <v>307</v>
      </c>
      <c r="K4451" s="36">
        <f>D4451*VLOOKUP(L4451,Assumptions!$B$5:$C$11,2,FALSE)</f>
        <v>287.15308299999998</v>
      </c>
      <c r="L4451" s="39" t="s">
        <v>4889</v>
      </c>
      <c r="M4451" s="46">
        <f>DATE(YEAR(F4451),MONTH(F4451),1)</f>
        <v>45231</v>
      </c>
      <c r="N4451" s="47" t="str">
        <f>IF(B4451="",N4450,B4451)</f>
        <v>Keswick Equity AG</v>
      </c>
    </row>
    <row r="4452" spans="1:14" ht="15.75" x14ac:dyDescent="0.5">
      <c r="A4452" s="7"/>
      <c r="B4452" s="26"/>
      <c r="C4452" s="26"/>
      <c r="D4452" s="12">
        <v>6377.86</v>
      </c>
      <c r="E4452" s="13" t="s">
        <v>3715</v>
      </c>
      <c r="F4452" s="27">
        <v>45308</v>
      </c>
      <c r="G4452" s="27">
        <v>45194</v>
      </c>
      <c r="H4452" s="14">
        <v>1975039.74</v>
      </c>
      <c r="I4452" s="15">
        <v>2</v>
      </c>
      <c r="J4452" s="13" t="s">
        <v>307</v>
      </c>
      <c r="K4452" s="36">
        <f>D4452*VLOOKUP(L4452,Assumptions!$B$5:$C$11,2,FALSE)</f>
        <v>218.76059799999996</v>
      </c>
      <c r="L4452" s="39" t="s">
        <v>4889</v>
      </c>
      <c r="M4452" s="46">
        <f>DATE(YEAR(F4452),MONTH(F4452),1)</f>
        <v>45292</v>
      </c>
      <c r="N4452" s="47" t="str">
        <f>IF(B4452="",N4451,B4452)</f>
        <v>Keswick Equity AG</v>
      </c>
    </row>
    <row r="4453" spans="1:14" ht="15.75" x14ac:dyDescent="0.5">
      <c r="A4453" s="7"/>
      <c r="B4453" s="26"/>
      <c r="C4453" s="26"/>
      <c r="D4453" s="12">
        <v>5654.37</v>
      </c>
      <c r="E4453" s="13" t="s">
        <v>3716</v>
      </c>
      <c r="F4453" s="27">
        <v>45428</v>
      </c>
      <c r="G4453" s="27">
        <v>45194</v>
      </c>
      <c r="H4453" s="14">
        <v>1711966.01</v>
      </c>
      <c r="I4453" s="15">
        <v>2</v>
      </c>
      <c r="J4453" s="13" t="s">
        <v>307</v>
      </c>
      <c r="K4453" s="36">
        <f>D4453*VLOOKUP(L4453,Assumptions!$B$5:$C$11,2,FALSE)</f>
        <v>193.94489099999998</v>
      </c>
      <c r="L4453" s="39" t="s">
        <v>4889</v>
      </c>
      <c r="M4453" s="46">
        <f>DATE(YEAR(F4453),MONTH(F4453),1)</f>
        <v>45413</v>
      </c>
      <c r="N4453" s="47" t="str">
        <f>IF(B4453="",N4452,B4453)</f>
        <v>Keswick Equity AG</v>
      </c>
    </row>
    <row r="4454" spans="1:14" ht="15.75" x14ac:dyDescent="0.5">
      <c r="A4454" s="7"/>
      <c r="B4454" s="26"/>
      <c r="C4454" s="26"/>
      <c r="D4454" s="12">
        <v>6927.49</v>
      </c>
      <c r="E4454" s="13" t="s">
        <v>3717</v>
      </c>
      <c r="F4454" s="27">
        <v>45461</v>
      </c>
      <c r="G4454" s="27">
        <v>45194</v>
      </c>
      <c r="H4454" s="14">
        <v>2452150.61</v>
      </c>
      <c r="I4454" s="15">
        <v>2</v>
      </c>
      <c r="J4454" s="13" t="s">
        <v>307</v>
      </c>
      <c r="K4454" s="36">
        <f>D4454*VLOOKUP(L4454,Assumptions!$B$5:$C$11,2,FALSE)</f>
        <v>237.61290699999998</v>
      </c>
      <c r="L4454" s="39" t="s">
        <v>4889</v>
      </c>
      <c r="M4454" s="46">
        <f>DATE(YEAR(F4454),MONTH(F4454),1)</f>
        <v>45444</v>
      </c>
      <c r="N4454" s="47" t="str">
        <f>IF(B4454="",N4453,B4454)</f>
        <v>Keswick Equity AG</v>
      </c>
    </row>
    <row r="4455" spans="1:14" ht="15.75" x14ac:dyDescent="0.5">
      <c r="A4455" s="7"/>
      <c r="B4455" s="26"/>
      <c r="C4455" s="26"/>
      <c r="D4455" s="12">
        <v>25721.78</v>
      </c>
      <c r="E4455" s="13" t="s">
        <v>3718</v>
      </c>
      <c r="F4455" s="27">
        <v>45513</v>
      </c>
      <c r="G4455" s="27">
        <v>45223</v>
      </c>
      <c r="H4455" s="14">
        <v>1674380.03</v>
      </c>
      <c r="I4455" s="15">
        <v>5</v>
      </c>
      <c r="J4455" s="13" t="s">
        <v>300</v>
      </c>
      <c r="K4455" s="36">
        <f>D4455*VLOOKUP(L4455,Assumptions!$B$5:$C$11,2,FALSE)</f>
        <v>882.25705399999993</v>
      </c>
      <c r="L4455" s="39" t="s">
        <v>4889</v>
      </c>
      <c r="M4455" s="46">
        <f>DATE(YEAR(F4455),MONTH(F4455),1)</f>
        <v>45505</v>
      </c>
      <c r="N4455" s="47" t="str">
        <f>IF(B4455="",N4454,B4455)</f>
        <v>Keswick Equity AG</v>
      </c>
    </row>
    <row r="4456" spans="1:14" ht="15.75" x14ac:dyDescent="0.5">
      <c r="A4456" s="7"/>
      <c r="B4456" s="26"/>
      <c r="C4456" s="26"/>
      <c r="D4456" s="12">
        <v>81050.240000000005</v>
      </c>
      <c r="E4456" s="13" t="s">
        <v>3719</v>
      </c>
      <c r="F4456" s="27">
        <v>45447</v>
      </c>
      <c r="G4456" s="27">
        <v>45223</v>
      </c>
      <c r="H4456" s="14">
        <v>2445855.64</v>
      </c>
      <c r="I4456" s="15">
        <v>8</v>
      </c>
      <c r="J4456" s="13" t="s">
        <v>300</v>
      </c>
      <c r="K4456" s="36">
        <f>D4456*VLOOKUP(L4456,Assumptions!$B$5:$C$11,2,FALSE)</f>
        <v>2780.023232</v>
      </c>
      <c r="L4456" s="39" t="s">
        <v>4889</v>
      </c>
      <c r="M4456" s="46">
        <f>DATE(YEAR(F4456),MONTH(F4456),1)</f>
        <v>45444</v>
      </c>
      <c r="N4456" s="47" t="str">
        <f>IF(B4456="",N4455,B4456)</f>
        <v>Keswick Equity AG</v>
      </c>
    </row>
    <row r="4457" spans="1:14" ht="15.75" x14ac:dyDescent="0.5">
      <c r="A4457" s="7"/>
      <c r="B4457" s="26"/>
      <c r="C4457" s="26"/>
      <c r="D4457" s="12">
        <v>100650.57</v>
      </c>
      <c r="E4457" s="13" t="s">
        <v>3720</v>
      </c>
      <c r="F4457" s="27">
        <v>45447</v>
      </c>
      <c r="G4457" s="27">
        <v>45223</v>
      </c>
      <c r="H4457" s="14">
        <v>2665085.81</v>
      </c>
      <c r="I4457" s="15">
        <v>12</v>
      </c>
      <c r="J4457" s="13" t="s">
        <v>330</v>
      </c>
      <c r="K4457" s="36">
        <f>D4457*VLOOKUP(L4457,Assumptions!$B$5:$C$11,2,FALSE)</f>
        <v>3452.3145509999999</v>
      </c>
      <c r="L4457" s="39" t="s">
        <v>4889</v>
      </c>
      <c r="M4457" s="46">
        <f>DATE(YEAR(F4457),MONTH(F4457),1)</f>
        <v>45444</v>
      </c>
      <c r="N4457" s="47" t="str">
        <f>IF(B4457="",N4456,B4457)</f>
        <v>Keswick Equity AG</v>
      </c>
    </row>
    <row r="4458" spans="1:14" ht="15.75" x14ac:dyDescent="0.5">
      <c r="A4458" s="7"/>
      <c r="B4458" s="26"/>
      <c r="C4458" s="26"/>
      <c r="D4458" s="12">
        <v>86270.98</v>
      </c>
      <c r="E4458" s="13" t="s">
        <v>3721</v>
      </c>
      <c r="F4458" s="27">
        <v>45447</v>
      </c>
      <c r="G4458" s="27">
        <v>45223</v>
      </c>
      <c r="H4458" s="14">
        <v>2542847.42</v>
      </c>
      <c r="I4458" s="15">
        <v>321</v>
      </c>
      <c r="J4458" s="13" t="s">
        <v>305</v>
      </c>
      <c r="K4458" s="36">
        <f>D4458*VLOOKUP(L4458,Assumptions!$B$5:$C$11,2,FALSE)</f>
        <v>2959.0946139999996</v>
      </c>
      <c r="L4458" s="39" t="s">
        <v>4889</v>
      </c>
      <c r="M4458" s="46">
        <f>DATE(YEAR(F4458),MONTH(F4458),1)</f>
        <v>45444</v>
      </c>
      <c r="N4458" s="47" t="str">
        <f>IF(B4458="",N4457,B4458)</f>
        <v>Keswick Equity AG</v>
      </c>
    </row>
    <row r="4459" spans="1:14" ht="15.75" x14ac:dyDescent="0.5">
      <c r="A4459" s="7"/>
      <c r="B4459" s="26"/>
      <c r="C4459" s="26"/>
      <c r="D4459" s="12">
        <v>112557.11</v>
      </c>
      <c r="E4459" s="13" t="s">
        <v>3722</v>
      </c>
      <c r="F4459" s="27">
        <v>45447</v>
      </c>
      <c r="G4459" s="27">
        <v>45223</v>
      </c>
      <c r="H4459" s="14">
        <v>2502737.1800000002</v>
      </c>
      <c r="I4459" s="15">
        <v>1</v>
      </c>
      <c r="J4459" s="13" t="s">
        <v>312</v>
      </c>
      <c r="K4459" s="36">
        <f>D4459*VLOOKUP(L4459,Assumptions!$B$5:$C$11,2,FALSE)</f>
        <v>3860.7088729999996</v>
      </c>
      <c r="L4459" s="39" t="s">
        <v>4889</v>
      </c>
      <c r="M4459" s="46">
        <f>DATE(YEAR(F4459),MONTH(F4459),1)</f>
        <v>45444</v>
      </c>
      <c r="N4459" s="47" t="str">
        <f>IF(B4459="",N4458,B4459)</f>
        <v>Keswick Equity AG</v>
      </c>
    </row>
    <row r="4460" spans="1:14" ht="15.75" x14ac:dyDescent="0.5">
      <c r="A4460" s="7"/>
      <c r="B4460" s="26"/>
      <c r="C4460" s="26"/>
      <c r="D4460" s="12">
        <v>112054.15</v>
      </c>
      <c r="E4460" s="13" t="s">
        <v>3723</v>
      </c>
      <c r="F4460" s="27">
        <v>45447</v>
      </c>
      <c r="G4460" s="27">
        <v>45223</v>
      </c>
      <c r="H4460" s="14">
        <v>2429080.52</v>
      </c>
      <c r="I4460" s="15">
        <v>321</v>
      </c>
      <c r="J4460" s="13" t="s">
        <v>301</v>
      </c>
      <c r="K4460" s="36">
        <f>D4460*VLOOKUP(L4460,Assumptions!$B$5:$C$11,2,FALSE)</f>
        <v>3843.4573449999993</v>
      </c>
      <c r="L4460" s="39" t="s">
        <v>4889</v>
      </c>
      <c r="M4460" s="46">
        <f>DATE(YEAR(F4460),MONTH(F4460),1)</f>
        <v>45444</v>
      </c>
      <c r="N4460" s="47" t="str">
        <f>IF(B4460="",N4459,B4460)</f>
        <v>Keswick Equity AG</v>
      </c>
    </row>
    <row r="4461" spans="1:14" ht="15.75" x14ac:dyDescent="0.5">
      <c r="A4461" s="7"/>
      <c r="B4461" s="26"/>
      <c r="C4461" s="26"/>
      <c r="D4461" s="12">
        <v>109366.17</v>
      </c>
      <c r="E4461" s="13" t="s">
        <v>3724</v>
      </c>
      <c r="F4461" s="27">
        <v>45447</v>
      </c>
      <c r="G4461" s="27">
        <v>45223</v>
      </c>
      <c r="H4461" s="14">
        <v>2178381.66</v>
      </c>
      <c r="I4461" s="15">
        <v>321</v>
      </c>
      <c r="J4461" s="13" t="s">
        <v>321</v>
      </c>
      <c r="K4461" s="36">
        <f>D4461*VLOOKUP(L4461,Assumptions!$B$5:$C$11,2,FALSE)</f>
        <v>3751.2596309999994</v>
      </c>
      <c r="L4461" s="39" t="s">
        <v>4889</v>
      </c>
      <c r="M4461" s="46">
        <f>DATE(YEAR(F4461),MONTH(F4461),1)</f>
        <v>45444</v>
      </c>
      <c r="N4461" s="47" t="str">
        <f>IF(B4461="",N4460,B4461)</f>
        <v>Keswick Equity AG</v>
      </c>
    </row>
    <row r="4462" spans="1:14" ht="15.75" x14ac:dyDescent="0.5">
      <c r="A4462" s="7"/>
      <c r="B4462" s="26"/>
      <c r="C4462" s="26"/>
      <c r="D4462" s="12">
        <v>122932.39</v>
      </c>
      <c r="E4462" s="13" t="s">
        <v>3725</v>
      </c>
      <c r="F4462" s="27">
        <v>45447</v>
      </c>
      <c r="G4462" s="27">
        <v>45223</v>
      </c>
      <c r="H4462" s="14">
        <v>2578930.5499999998</v>
      </c>
      <c r="I4462" s="15">
        <v>1</v>
      </c>
      <c r="J4462" s="13" t="s">
        <v>310</v>
      </c>
      <c r="K4462" s="36">
        <f>D4462*VLOOKUP(L4462,Assumptions!$B$5:$C$11,2,FALSE)</f>
        <v>4216.5809769999996</v>
      </c>
      <c r="L4462" s="39" t="s">
        <v>4889</v>
      </c>
      <c r="M4462" s="46">
        <f>DATE(YEAR(F4462),MONTH(F4462),1)</f>
        <v>45444</v>
      </c>
      <c r="N4462" s="47" t="str">
        <f>IF(B4462="",N4461,B4462)</f>
        <v>Keswick Equity AG</v>
      </c>
    </row>
    <row r="4463" spans="1:14" ht="15.75" x14ac:dyDescent="0.5">
      <c r="A4463" s="7"/>
      <c r="B4463" s="26"/>
      <c r="C4463" s="26"/>
      <c r="D4463" s="12">
        <v>80112.17</v>
      </c>
      <c r="E4463" s="13" t="s">
        <v>3726</v>
      </c>
      <c r="F4463" s="27">
        <v>45447</v>
      </c>
      <c r="G4463" s="27">
        <v>45223</v>
      </c>
      <c r="H4463" s="14">
        <v>1999184.09</v>
      </c>
      <c r="I4463" s="15">
        <v>1</v>
      </c>
      <c r="J4463" s="13" t="s">
        <v>311</v>
      </c>
      <c r="K4463" s="36">
        <f>D4463*VLOOKUP(L4463,Assumptions!$B$5:$C$11,2,FALSE)</f>
        <v>2747.8474309999997</v>
      </c>
      <c r="L4463" s="39" t="s">
        <v>4889</v>
      </c>
      <c r="M4463" s="46">
        <f>DATE(YEAR(F4463),MONTH(F4463),1)</f>
        <v>45444</v>
      </c>
      <c r="N4463" s="47" t="str">
        <f>IF(B4463="",N4462,B4463)</f>
        <v>Keswick Equity AG</v>
      </c>
    </row>
    <row r="4464" spans="1:14" ht="15.75" x14ac:dyDescent="0.5">
      <c r="A4464" s="7"/>
      <c r="B4464" s="26"/>
      <c r="C4464" s="26"/>
      <c r="D4464" s="12">
        <v>96248.77</v>
      </c>
      <c r="E4464" s="13" t="s">
        <v>3727</v>
      </c>
      <c r="F4464" s="27">
        <v>45447</v>
      </c>
      <c r="G4464" s="27">
        <v>45223</v>
      </c>
      <c r="H4464" s="14">
        <v>2282627.33</v>
      </c>
      <c r="I4464" s="15">
        <v>1</v>
      </c>
      <c r="J4464" s="13" t="s">
        <v>309</v>
      </c>
      <c r="K4464" s="36">
        <f>D4464*VLOOKUP(L4464,Assumptions!$B$5:$C$11,2,FALSE)</f>
        <v>3301.3328109999998</v>
      </c>
      <c r="L4464" s="39" t="s">
        <v>4889</v>
      </c>
      <c r="M4464" s="46">
        <f>DATE(YEAR(F4464),MONTH(F4464),1)</f>
        <v>45444</v>
      </c>
      <c r="N4464" s="47" t="str">
        <f>IF(B4464="",N4463,B4464)</f>
        <v>Keswick Equity AG</v>
      </c>
    </row>
    <row r="4465" spans="1:14" ht="15.75" x14ac:dyDescent="0.5">
      <c r="A4465" s="7"/>
      <c r="B4465" s="26"/>
      <c r="C4465" s="26"/>
      <c r="D4465" s="12">
        <v>118425.35</v>
      </c>
      <c r="E4465" s="13" t="s">
        <v>3728</v>
      </c>
      <c r="F4465" s="27">
        <v>45447</v>
      </c>
      <c r="G4465" s="27">
        <v>45223</v>
      </c>
      <c r="H4465" s="14">
        <v>2097377.86</v>
      </c>
      <c r="I4465" s="15">
        <v>1</v>
      </c>
      <c r="J4465" s="13" t="s">
        <v>318</v>
      </c>
      <c r="K4465" s="36">
        <f>D4465*VLOOKUP(L4465,Assumptions!$B$5:$C$11,2,FALSE)</f>
        <v>4061.989505</v>
      </c>
      <c r="L4465" s="39" t="s">
        <v>4889</v>
      </c>
      <c r="M4465" s="46">
        <f>DATE(YEAR(F4465),MONTH(F4465),1)</f>
        <v>45444</v>
      </c>
      <c r="N4465" s="47" t="str">
        <f>IF(B4465="",N4464,B4465)</f>
        <v>Keswick Equity AG</v>
      </c>
    </row>
    <row r="4466" spans="1:14" ht="15.75" x14ac:dyDescent="0.5">
      <c r="A4466" s="7"/>
      <c r="B4466" s="26"/>
      <c r="C4466" s="26"/>
      <c r="D4466" s="12">
        <v>16361.12</v>
      </c>
      <c r="E4466" s="13" t="s">
        <v>3719</v>
      </c>
      <c r="F4466" s="27">
        <v>45448</v>
      </c>
      <c r="G4466" s="27">
        <v>45223</v>
      </c>
      <c r="H4466" s="14">
        <v>1851506.11</v>
      </c>
      <c r="I4466" s="15">
        <v>3</v>
      </c>
      <c r="J4466" s="13" t="s">
        <v>300</v>
      </c>
      <c r="K4466" s="36">
        <f>D4466*VLOOKUP(L4466,Assumptions!$B$5:$C$11,2,FALSE)</f>
        <v>561.18641600000001</v>
      </c>
      <c r="L4466" s="39" t="s">
        <v>4889</v>
      </c>
      <c r="M4466" s="46">
        <f>DATE(YEAR(F4466),MONTH(F4466),1)</f>
        <v>45444</v>
      </c>
      <c r="N4466" s="47" t="str">
        <f>IF(B4466="",N4465,B4466)</f>
        <v>Keswick Equity AG</v>
      </c>
    </row>
    <row r="4467" spans="1:14" ht="15.75" x14ac:dyDescent="0.5">
      <c r="A4467" s="7"/>
      <c r="B4467" s="26"/>
      <c r="C4467" s="26"/>
      <c r="D4467" s="12">
        <v>19000.830000000002</v>
      </c>
      <c r="E4467" s="13" t="s">
        <v>3722</v>
      </c>
      <c r="F4467" s="27">
        <v>45448</v>
      </c>
      <c r="G4467" s="27">
        <v>45223</v>
      </c>
      <c r="H4467" s="14">
        <v>1714879.81</v>
      </c>
      <c r="I4467" s="15">
        <v>1</v>
      </c>
      <c r="J4467" s="13" t="s">
        <v>312</v>
      </c>
      <c r="K4467" s="36">
        <f>D4467*VLOOKUP(L4467,Assumptions!$B$5:$C$11,2,FALSE)</f>
        <v>651.72846900000002</v>
      </c>
      <c r="L4467" s="39" t="s">
        <v>4889</v>
      </c>
      <c r="M4467" s="46">
        <f>DATE(YEAR(F4467),MONTH(F4467),1)</f>
        <v>45444</v>
      </c>
      <c r="N4467" s="47" t="str">
        <f>IF(B4467="",N4466,B4467)</f>
        <v>Keswick Equity AG</v>
      </c>
    </row>
    <row r="4468" spans="1:14" ht="15.75" x14ac:dyDescent="0.5">
      <c r="A4468" s="7"/>
      <c r="B4468" s="26"/>
      <c r="C4468" s="26"/>
      <c r="D4468" s="12">
        <v>18651.599999999999</v>
      </c>
      <c r="E4468" s="13" t="s">
        <v>3723</v>
      </c>
      <c r="F4468" s="27">
        <v>45448</v>
      </c>
      <c r="G4468" s="27">
        <v>45223</v>
      </c>
      <c r="H4468" s="14">
        <v>2075027.5</v>
      </c>
      <c r="I4468" s="15">
        <v>14</v>
      </c>
      <c r="J4468" s="13" t="s">
        <v>301</v>
      </c>
      <c r="K4468" s="36">
        <f>D4468*VLOOKUP(L4468,Assumptions!$B$5:$C$11,2,FALSE)</f>
        <v>639.74987999999985</v>
      </c>
      <c r="L4468" s="39" t="s">
        <v>4889</v>
      </c>
      <c r="M4468" s="46">
        <f>DATE(YEAR(F4468),MONTH(F4468),1)</f>
        <v>45444</v>
      </c>
      <c r="N4468" s="47" t="str">
        <f>IF(B4468="",N4467,B4468)</f>
        <v>Keswick Equity AG</v>
      </c>
    </row>
    <row r="4469" spans="1:14" ht="15.75" x14ac:dyDescent="0.5">
      <c r="A4469" s="7"/>
      <c r="B4469" s="26"/>
      <c r="C4469" s="26"/>
      <c r="D4469" s="12">
        <v>23705.79</v>
      </c>
      <c r="E4469" s="13" t="s">
        <v>3729</v>
      </c>
      <c r="F4469" s="27">
        <v>45448</v>
      </c>
      <c r="G4469" s="27">
        <v>45223</v>
      </c>
      <c r="H4469" s="14">
        <v>2864351.15</v>
      </c>
      <c r="I4469" s="15">
        <v>14</v>
      </c>
      <c r="J4469" s="13" t="s">
        <v>333</v>
      </c>
      <c r="K4469" s="36">
        <f>D4469*VLOOKUP(L4469,Assumptions!$B$5:$C$11,2,FALSE)</f>
        <v>813.10859699999992</v>
      </c>
      <c r="L4469" s="39" t="s">
        <v>4889</v>
      </c>
      <c r="M4469" s="46">
        <f>DATE(YEAR(F4469),MONTH(F4469),1)</f>
        <v>45444</v>
      </c>
      <c r="N4469" s="47" t="str">
        <f>IF(B4469="",N4468,B4469)</f>
        <v>Keswick Equity AG</v>
      </c>
    </row>
    <row r="4470" spans="1:14" ht="15.75" x14ac:dyDescent="0.5">
      <c r="A4470" s="7"/>
      <c r="B4470" s="26"/>
      <c r="C4470" s="26"/>
      <c r="D4470" s="12">
        <v>17964.5</v>
      </c>
      <c r="E4470" s="13" t="s">
        <v>3730</v>
      </c>
      <c r="F4470" s="27">
        <v>45448</v>
      </c>
      <c r="G4470" s="27">
        <v>45223</v>
      </c>
      <c r="H4470" s="14">
        <v>2862084.7</v>
      </c>
      <c r="I4470" s="15">
        <v>14</v>
      </c>
      <c r="J4470" s="13" t="s">
        <v>328</v>
      </c>
      <c r="K4470" s="36">
        <f>D4470*VLOOKUP(L4470,Assumptions!$B$5:$C$11,2,FALSE)</f>
        <v>616.18234999999993</v>
      </c>
      <c r="L4470" s="39" t="s">
        <v>4889</v>
      </c>
      <c r="M4470" s="46">
        <f>DATE(YEAR(F4470),MONTH(F4470),1)</f>
        <v>45444</v>
      </c>
      <c r="N4470" s="47" t="str">
        <f>IF(B4470="",N4469,B4470)</f>
        <v>Keswick Equity AG</v>
      </c>
    </row>
    <row r="4471" spans="1:14" ht="15.75" x14ac:dyDescent="0.5">
      <c r="A4471" s="7"/>
      <c r="B4471" s="26"/>
      <c r="C4471" s="26"/>
      <c r="D4471" s="12">
        <v>18334.060000000001</v>
      </c>
      <c r="E4471" s="13" t="s">
        <v>3731</v>
      </c>
      <c r="F4471" s="27">
        <v>45448</v>
      </c>
      <c r="G4471" s="27">
        <v>45223</v>
      </c>
      <c r="H4471" s="14">
        <v>1745196.74</v>
      </c>
      <c r="I4471" s="15">
        <v>14</v>
      </c>
      <c r="J4471" s="13" t="s">
        <v>336</v>
      </c>
      <c r="K4471" s="36">
        <f>D4471*VLOOKUP(L4471,Assumptions!$B$5:$C$11,2,FALSE)</f>
        <v>628.85825799999998</v>
      </c>
      <c r="L4471" s="39" t="s">
        <v>4889</v>
      </c>
      <c r="M4471" s="46">
        <f>DATE(YEAR(F4471),MONTH(F4471),1)</f>
        <v>45444</v>
      </c>
      <c r="N4471" s="47" t="str">
        <f>IF(B4471="",N4470,B4471)</f>
        <v>Keswick Equity AG</v>
      </c>
    </row>
    <row r="4472" spans="1:14" ht="15.75" x14ac:dyDescent="0.5">
      <c r="A4472" s="7"/>
      <c r="B4472" s="26"/>
      <c r="C4472" s="26"/>
      <c r="D4472" s="12">
        <v>23270.45</v>
      </c>
      <c r="E4472" s="13" t="s">
        <v>3732</v>
      </c>
      <c r="F4472" s="27">
        <v>45448</v>
      </c>
      <c r="G4472" s="27">
        <v>45223</v>
      </c>
      <c r="H4472" s="14">
        <v>2885755.72</v>
      </c>
      <c r="I4472" s="15">
        <v>14</v>
      </c>
      <c r="J4472" s="13" t="s">
        <v>322</v>
      </c>
      <c r="K4472" s="36">
        <f>D4472*VLOOKUP(L4472,Assumptions!$B$5:$C$11,2,FALSE)</f>
        <v>798.17643499999997</v>
      </c>
      <c r="L4472" s="39" t="s">
        <v>4889</v>
      </c>
      <c r="M4472" s="46">
        <f>DATE(YEAR(F4472),MONTH(F4472),1)</f>
        <v>45444</v>
      </c>
      <c r="N4472" s="47" t="str">
        <f>IF(B4472="",N4471,B4472)</f>
        <v>Keswick Equity AG</v>
      </c>
    </row>
    <row r="4473" spans="1:14" ht="15.75" x14ac:dyDescent="0.5">
      <c r="A4473" s="7"/>
      <c r="B4473" s="26"/>
      <c r="C4473" s="26"/>
      <c r="D4473" s="12">
        <v>24921.599999999999</v>
      </c>
      <c r="E4473" s="13" t="s">
        <v>3721</v>
      </c>
      <c r="F4473" s="27">
        <v>45448</v>
      </c>
      <c r="G4473" s="27">
        <v>45223</v>
      </c>
      <c r="H4473" s="14">
        <v>1981255.25</v>
      </c>
      <c r="I4473" s="15">
        <v>14</v>
      </c>
      <c r="J4473" s="13" t="s">
        <v>305</v>
      </c>
      <c r="K4473" s="36">
        <f>D4473*VLOOKUP(L4473,Assumptions!$B$5:$C$11,2,FALSE)</f>
        <v>854.81087999999988</v>
      </c>
      <c r="L4473" s="39" t="s">
        <v>4889</v>
      </c>
      <c r="M4473" s="46">
        <f>DATE(YEAR(F4473),MONTH(F4473),1)</f>
        <v>45444</v>
      </c>
      <c r="N4473" s="47" t="str">
        <f>IF(B4473="",N4472,B4473)</f>
        <v>Keswick Equity AG</v>
      </c>
    </row>
    <row r="4474" spans="1:14" ht="15.75" x14ac:dyDescent="0.5">
      <c r="A4474" s="7"/>
      <c r="B4474" s="26"/>
      <c r="C4474" s="26"/>
      <c r="D4474" s="12">
        <v>20845.669999999998</v>
      </c>
      <c r="E4474" s="13" t="s">
        <v>3726</v>
      </c>
      <c r="F4474" s="27">
        <v>45448</v>
      </c>
      <c r="G4474" s="27">
        <v>45223</v>
      </c>
      <c r="H4474" s="14">
        <v>1705205.02</v>
      </c>
      <c r="I4474" s="15">
        <v>3</v>
      </c>
      <c r="J4474" s="13" t="s">
        <v>311</v>
      </c>
      <c r="K4474" s="36">
        <f>D4474*VLOOKUP(L4474,Assumptions!$B$5:$C$11,2,FALSE)</f>
        <v>715.00648099999989</v>
      </c>
      <c r="L4474" s="39" t="s">
        <v>4889</v>
      </c>
      <c r="M4474" s="46">
        <f>DATE(YEAR(F4474),MONTH(F4474),1)</f>
        <v>45444</v>
      </c>
      <c r="N4474" s="47" t="str">
        <f>IF(B4474="",N4473,B4474)</f>
        <v>Keswick Equity AG</v>
      </c>
    </row>
    <row r="4475" spans="1:14" ht="15.75" x14ac:dyDescent="0.5">
      <c r="A4475" s="7"/>
      <c r="B4475" s="26"/>
      <c r="C4475" s="26"/>
      <c r="D4475" s="12">
        <v>13211.68</v>
      </c>
      <c r="E4475" s="13" t="s">
        <v>3733</v>
      </c>
      <c r="F4475" s="27">
        <v>45442</v>
      </c>
      <c r="G4475" s="27">
        <v>45223</v>
      </c>
      <c r="H4475" s="14">
        <v>2806005.01</v>
      </c>
      <c r="I4475" s="15">
        <v>2</v>
      </c>
      <c r="J4475" s="13" t="s">
        <v>330</v>
      </c>
      <c r="K4475" s="36">
        <f>D4475*VLOOKUP(L4475,Assumptions!$B$5:$C$11,2,FALSE)</f>
        <v>453.16062399999998</v>
      </c>
      <c r="L4475" s="39" t="s">
        <v>4889</v>
      </c>
      <c r="M4475" s="46">
        <f>DATE(YEAR(F4475),MONTH(F4475),1)</f>
        <v>45413</v>
      </c>
      <c r="N4475" s="47" t="str">
        <f>IF(B4475="",N4474,B4475)</f>
        <v>Keswick Equity AG</v>
      </c>
    </row>
    <row r="4476" spans="1:14" ht="15.75" x14ac:dyDescent="0.5">
      <c r="A4476" s="7"/>
      <c r="B4476" s="26"/>
      <c r="C4476" s="26"/>
      <c r="D4476" s="12">
        <v>18170.37</v>
      </c>
      <c r="E4476" s="13" t="s">
        <v>3734</v>
      </c>
      <c r="F4476" s="27">
        <v>45442</v>
      </c>
      <c r="G4476" s="27">
        <v>45223</v>
      </c>
      <c r="H4476" s="14">
        <v>1777007.55</v>
      </c>
      <c r="I4476" s="15">
        <v>2</v>
      </c>
      <c r="J4476" s="13" t="s">
        <v>300</v>
      </c>
      <c r="K4476" s="36">
        <f>D4476*VLOOKUP(L4476,Assumptions!$B$5:$C$11,2,FALSE)</f>
        <v>623.2436909999999</v>
      </c>
      <c r="L4476" s="39" t="s">
        <v>4889</v>
      </c>
      <c r="M4476" s="46">
        <f>DATE(YEAR(F4476),MONTH(F4476),1)</f>
        <v>45413</v>
      </c>
      <c r="N4476" s="47" t="str">
        <f>IF(B4476="",N4475,B4476)</f>
        <v>Keswick Equity AG</v>
      </c>
    </row>
    <row r="4477" spans="1:14" ht="15.75" x14ac:dyDescent="0.5">
      <c r="A4477" s="7"/>
      <c r="B4477" s="26"/>
      <c r="C4477" s="26"/>
      <c r="D4477" s="12">
        <v>74118.490000000005</v>
      </c>
      <c r="E4477" s="13" t="s">
        <v>3735</v>
      </c>
      <c r="F4477" s="27">
        <v>45482</v>
      </c>
      <c r="G4477" s="27">
        <v>45223</v>
      </c>
      <c r="H4477" s="14">
        <v>2617923.21</v>
      </c>
      <c r="I4477" s="15">
        <v>1</v>
      </c>
      <c r="J4477" s="13" t="s">
        <v>311</v>
      </c>
      <c r="K4477" s="36">
        <f>D4477*VLOOKUP(L4477,Assumptions!$B$5:$C$11,2,FALSE)</f>
        <v>2542.2642070000002</v>
      </c>
      <c r="L4477" s="39" t="s">
        <v>4889</v>
      </c>
      <c r="M4477" s="46">
        <f>DATE(YEAR(F4477),MONTH(F4477),1)</f>
        <v>45474</v>
      </c>
      <c r="N4477" s="47" t="str">
        <f>IF(B4477="",N4476,B4477)</f>
        <v>Keswick Equity AG</v>
      </c>
    </row>
    <row r="4478" spans="1:14" ht="15.75" x14ac:dyDescent="0.5">
      <c r="A4478" s="7"/>
      <c r="B4478" s="26"/>
      <c r="C4478" s="26"/>
      <c r="D4478" s="12">
        <v>97360.65</v>
      </c>
      <c r="E4478" s="13" t="s">
        <v>3736</v>
      </c>
      <c r="F4478" s="27">
        <v>45482</v>
      </c>
      <c r="G4478" s="27">
        <v>45223</v>
      </c>
      <c r="H4478" s="14">
        <v>1997584.26</v>
      </c>
      <c r="I4478" s="15">
        <v>1</v>
      </c>
      <c r="J4478" s="13" t="s">
        <v>318</v>
      </c>
      <c r="K4478" s="36">
        <f>D4478*VLOOKUP(L4478,Assumptions!$B$5:$C$11,2,FALSE)</f>
        <v>3339.4702949999996</v>
      </c>
      <c r="L4478" s="39" t="s">
        <v>4889</v>
      </c>
      <c r="M4478" s="46">
        <f>DATE(YEAR(F4478),MONTH(F4478),1)</f>
        <v>45474</v>
      </c>
      <c r="N4478" s="47" t="str">
        <f>IF(B4478="",N4477,B4478)</f>
        <v>Keswick Equity AG</v>
      </c>
    </row>
    <row r="4479" spans="1:14" ht="15.75" x14ac:dyDescent="0.5">
      <c r="A4479" s="7"/>
      <c r="B4479" s="26"/>
      <c r="C4479" s="26"/>
      <c r="D4479" s="12">
        <v>93412.34</v>
      </c>
      <c r="E4479" s="13" t="s">
        <v>3737</v>
      </c>
      <c r="F4479" s="27">
        <v>45482</v>
      </c>
      <c r="G4479" s="27">
        <v>45223</v>
      </c>
      <c r="H4479" s="14">
        <v>1901386.05</v>
      </c>
      <c r="I4479" s="15">
        <v>1</v>
      </c>
      <c r="J4479" s="13" t="s">
        <v>309</v>
      </c>
      <c r="K4479" s="36">
        <f>D4479*VLOOKUP(L4479,Assumptions!$B$5:$C$11,2,FALSE)</f>
        <v>3204.0432619999997</v>
      </c>
      <c r="L4479" s="39" t="s">
        <v>4889</v>
      </c>
      <c r="M4479" s="46">
        <f>DATE(YEAR(F4479),MONTH(F4479),1)</f>
        <v>45474</v>
      </c>
      <c r="N4479" s="47" t="str">
        <f>IF(B4479="",N4478,B4479)</f>
        <v>Keswick Equity AG</v>
      </c>
    </row>
    <row r="4480" spans="1:14" ht="15.75" x14ac:dyDescent="0.5">
      <c r="A4480" s="7"/>
      <c r="B4480" s="26"/>
      <c r="C4480" s="26"/>
      <c r="D4480" s="12">
        <v>94561.36</v>
      </c>
      <c r="E4480" s="13" t="s">
        <v>3738</v>
      </c>
      <c r="F4480" s="27">
        <v>45482</v>
      </c>
      <c r="G4480" s="27">
        <v>45223</v>
      </c>
      <c r="H4480" s="14">
        <v>2412948.5299999998</v>
      </c>
      <c r="I4480" s="15">
        <v>9</v>
      </c>
      <c r="J4480" s="13" t="s">
        <v>300</v>
      </c>
      <c r="K4480" s="36">
        <f>D4480*VLOOKUP(L4480,Assumptions!$B$5:$C$11,2,FALSE)</f>
        <v>3243.4546479999999</v>
      </c>
      <c r="L4480" s="39" t="s">
        <v>4889</v>
      </c>
      <c r="M4480" s="46">
        <f>DATE(YEAR(F4480),MONTH(F4480),1)</f>
        <v>45474</v>
      </c>
      <c r="N4480" s="47" t="str">
        <f>IF(B4480="",N4479,B4480)</f>
        <v>Keswick Equity AG</v>
      </c>
    </row>
    <row r="4481" spans="1:14" ht="15.75" x14ac:dyDescent="0.5">
      <c r="A4481" s="7"/>
      <c r="B4481" s="26"/>
      <c r="C4481" s="26"/>
      <c r="D4481" s="12">
        <v>85196.08</v>
      </c>
      <c r="E4481" s="13" t="s">
        <v>3739</v>
      </c>
      <c r="F4481" s="27">
        <v>45482</v>
      </c>
      <c r="G4481" s="27">
        <v>45223</v>
      </c>
      <c r="H4481" s="14">
        <v>2289671.2999999998</v>
      </c>
      <c r="I4481" s="15">
        <v>18</v>
      </c>
      <c r="J4481" s="13" t="s">
        <v>330</v>
      </c>
      <c r="K4481" s="36">
        <f>D4481*VLOOKUP(L4481,Assumptions!$B$5:$C$11,2,FALSE)</f>
        <v>2922.2255439999999</v>
      </c>
      <c r="L4481" s="39" t="s">
        <v>4889</v>
      </c>
      <c r="M4481" s="46">
        <f>DATE(YEAR(F4481),MONTH(F4481),1)</f>
        <v>45474</v>
      </c>
      <c r="N4481" s="47" t="str">
        <f>IF(B4481="",N4480,B4481)</f>
        <v>Keswick Equity AG</v>
      </c>
    </row>
    <row r="4482" spans="1:14" ht="15.75" x14ac:dyDescent="0.5">
      <c r="A4482" s="7"/>
      <c r="B4482" s="26"/>
      <c r="C4482" s="26"/>
      <c r="D4482" s="12">
        <v>115932.81</v>
      </c>
      <c r="E4482" s="13" t="s">
        <v>3740</v>
      </c>
      <c r="F4482" s="27">
        <v>45482</v>
      </c>
      <c r="G4482" s="27">
        <v>45223</v>
      </c>
      <c r="H4482" s="14">
        <v>1794411.49</v>
      </c>
      <c r="I4482" s="15">
        <v>1</v>
      </c>
      <c r="J4482" s="13" t="s">
        <v>312</v>
      </c>
      <c r="K4482" s="36">
        <f>D4482*VLOOKUP(L4482,Assumptions!$B$5:$C$11,2,FALSE)</f>
        <v>3976.4953829999995</v>
      </c>
      <c r="L4482" s="39" t="s">
        <v>4889</v>
      </c>
      <c r="M4482" s="46">
        <f>DATE(YEAR(F4482),MONTH(F4482),1)</f>
        <v>45474</v>
      </c>
      <c r="N4482" s="47" t="str">
        <f>IF(B4482="",N4481,B4482)</f>
        <v>Keswick Equity AG</v>
      </c>
    </row>
    <row r="4483" spans="1:14" ht="15.75" x14ac:dyDescent="0.5">
      <c r="A4483" s="7"/>
      <c r="B4483" s="26"/>
      <c r="C4483" s="26"/>
      <c r="D4483" s="12">
        <v>82549.66</v>
      </c>
      <c r="E4483" s="13" t="s">
        <v>3741</v>
      </c>
      <c r="F4483" s="27">
        <v>45482</v>
      </c>
      <c r="G4483" s="27">
        <v>45223</v>
      </c>
      <c r="H4483" s="14">
        <v>1951344.16</v>
      </c>
      <c r="I4483" s="15">
        <v>197</v>
      </c>
      <c r="J4483" s="13" t="s">
        <v>321</v>
      </c>
      <c r="K4483" s="36">
        <f>D4483*VLOOKUP(L4483,Assumptions!$B$5:$C$11,2,FALSE)</f>
        <v>2831.4533379999998</v>
      </c>
      <c r="L4483" s="39" t="s">
        <v>4889</v>
      </c>
      <c r="M4483" s="46">
        <f>DATE(YEAR(F4483),MONTH(F4483),1)</f>
        <v>45474</v>
      </c>
      <c r="N4483" s="47" t="str">
        <f>IF(B4483="",N4482,B4483)</f>
        <v>Keswick Equity AG</v>
      </c>
    </row>
    <row r="4484" spans="1:14" ht="15.75" x14ac:dyDescent="0.5">
      <c r="A4484" s="7"/>
      <c r="B4484" s="26"/>
      <c r="C4484" s="26"/>
      <c r="D4484" s="12">
        <v>110446.37</v>
      </c>
      <c r="E4484" s="13" t="s">
        <v>3742</v>
      </c>
      <c r="F4484" s="27">
        <v>45482</v>
      </c>
      <c r="G4484" s="27">
        <v>45223</v>
      </c>
      <c r="H4484" s="14">
        <v>1898355.08</v>
      </c>
      <c r="I4484" s="15">
        <v>197</v>
      </c>
      <c r="J4484" s="13" t="s">
        <v>319</v>
      </c>
      <c r="K4484" s="36">
        <f>D4484*VLOOKUP(L4484,Assumptions!$B$5:$C$11,2,FALSE)</f>
        <v>3788.3104909999997</v>
      </c>
      <c r="L4484" s="39" t="s">
        <v>4889</v>
      </c>
      <c r="M4484" s="46">
        <f>DATE(YEAR(F4484),MONTH(F4484),1)</f>
        <v>45474</v>
      </c>
      <c r="N4484" s="47" t="str">
        <f>IF(B4484="",N4483,B4484)</f>
        <v>Keswick Equity AG</v>
      </c>
    </row>
    <row r="4485" spans="1:14" ht="15.75" x14ac:dyDescent="0.5">
      <c r="A4485" s="7"/>
      <c r="B4485" s="26"/>
      <c r="C4485" s="26"/>
      <c r="D4485" s="12">
        <v>63626.46</v>
      </c>
      <c r="E4485" s="13" t="s">
        <v>3718</v>
      </c>
      <c r="F4485" s="27">
        <v>45506</v>
      </c>
      <c r="G4485" s="27">
        <v>45223</v>
      </c>
      <c r="H4485" s="14">
        <v>2370053.63</v>
      </c>
      <c r="I4485" s="15">
        <v>10</v>
      </c>
      <c r="J4485" s="13" t="s">
        <v>300</v>
      </c>
      <c r="K4485" s="36">
        <f>D4485*VLOOKUP(L4485,Assumptions!$B$5:$C$11,2,FALSE)</f>
        <v>2182.3875779999998</v>
      </c>
      <c r="L4485" s="39" t="s">
        <v>4889</v>
      </c>
      <c r="M4485" s="46">
        <f>DATE(YEAR(F4485),MONTH(F4485),1)</f>
        <v>45505</v>
      </c>
      <c r="N4485" s="47" t="str">
        <f>IF(B4485="",N4484,B4485)</f>
        <v>Keswick Equity AG</v>
      </c>
    </row>
    <row r="4486" spans="1:14" ht="15.75" x14ac:dyDescent="0.5">
      <c r="A4486" s="7"/>
      <c r="B4486" s="26"/>
      <c r="C4486" s="26"/>
      <c r="D4486" s="12">
        <v>76747.98</v>
      </c>
      <c r="E4486" s="13" t="s">
        <v>3743</v>
      </c>
      <c r="F4486" s="27">
        <v>45506</v>
      </c>
      <c r="G4486" s="27">
        <v>45223</v>
      </c>
      <c r="H4486" s="14">
        <v>2076745.08</v>
      </c>
      <c r="I4486" s="15">
        <v>1</v>
      </c>
      <c r="J4486" s="13" t="s">
        <v>312</v>
      </c>
      <c r="K4486" s="36">
        <f>D4486*VLOOKUP(L4486,Assumptions!$B$5:$C$11,2,FALSE)</f>
        <v>2632.4557139999997</v>
      </c>
      <c r="L4486" s="39" t="s">
        <v>4889</v>
      </c>
      <c r="M4486" s="46">
        <f>DATE(YEAR(F4486),MONTH(F4486),1)</f>
        <v>45505</v>
      </c>
      <c r="N4486" s="47" t="str">
        <f>IF(B4486="",N4485,B4486)</f>
        <v>Keswick Equity AG</v>
      </c>
    </row>
    <row r="4487" spans="1:14" ht="15.75" x14ac:dyDescent="0.5">
      <c r="A4487" s="7"/>
      <c r="B4487" s="26"/>
      <c r="C4487" s="26"/>
      <c r="D4487" s="12">
        <v>63206.62</v>
      </c>
      <c r="E4487" s="13" t="s">
        <v>3744</v>
      </c>
      <c r="F4487" s="27">
        <v>45506</v>
      </c>
      <c r="G4487" s="27">
        <v>45223</v>
      </c>
      <c r="H4487" s="14">
        <v>1938636.99</v>
      </c>
      <c r="I4487" s="15">
        <v>12</v>
      </c>
      <c r="J4487" s="13" t="s">
        <v>335</v>
      </c>
      <c r="K4487" s="36">
        <f>D4487*VLOOKUP(L4487,Assumptions!$B$5:$C$11,2,FALSE)</f>
        <v>2167.9870659999997</v>
      </c>
      <c r="L4487" s="39" t="s">
        <v>4889</v>
      </c>
      <c r="M4487" s="46">
        <f>DATE(YEAR(F4487),MONTH(F4487),1)</f>
        <v>45505</v>
      </c>
      <c r="N4487" s="47" t="str">
        <f>IF(B4487="",N4486,B4487)</f>
        <v>Keswick Equity AG</v>
      </c>
    </row>
    <row r="4488" spans="1:14" ht="15.75" x14ac:dyDescent="0.5">
      <c r="A4488" s="7"/>
      <c r="B4488" s="26"/>
      <c r="C4488" s="26"/>
      <c r="D4488" s="12">
        <v>81458.100000000006</v>
      </c>
      <c r="E4488" s="13" t="s">
        <v>3745</v>
      </c>
      <c r="F4488" s="27">
        <v>45506</v>
      </c>
      <c r="G4488" s="27">
        <v>45223</v>
      </c>
      <c r="H4488" s="14">
        <v>1889390.99</v>
      </c>
      <c r="I4488" s="15">
        <v>12</v>
      </c>
      <c r="J4488" s="13" t="s">
        <v>328</v>
      </c>
      <c r="K4488" s="36">
        <f>D4488*VLOOKUP(L4488,Assumptions!$B$5:$C$11,2,FALSE)</f>
        <v>2794.0128300000001</v>
      </c>
      <c r="L4488" s="39" t="s">
        <v>4889</v>
      </c>
      <c r="M4488" s="46">
        <f>DATE(YEAR(F4488),MONTH(F4488),1)</f>
        <v>45505</v>
      </c>
      <c r="N4488" s="47" t="str">
        <f>IF(B4488="",N4487,B4488)</f>
        <v>Keswick Equity AG</v>
      </c>
    </row>
    <row r="4489" spans="1:14" ht="15.75" x14ac:dyDescent="0.5">
      <c r="A4489" s="7"/>
      <c r="B4489" s="26"/>
      <c r="C4489" s="26"/>
      <c r="D4489" s="12">
        <v>76338.720000000001</v>
      </c>
      <c r="E4489" s="13" t="s">
        <v>3746</v>
      </c>
      <c r="F4489" s="27">
        <v>45506</v>
      </c>
      <c r="G4489" s="27">
        <v>45223</v>
      </c>
      <c r="H4489" s="14">
        <v>2564838.1</v>
      </c>
      <c r="I4489" s="15">
        <v>12</v>
      </c>
      <c r="J4489" s="13" t="s">
        <v>322</v>
      </c>
      <c r="K4489" s="36">
        <f>D4489*VLOOKUP(L4489,Assumptions!$B$5:$C$11,2,FALSE)</f>
        <v>2618.4180959999999</v>
      </c>
      <c r="L4489" s="39" t="s">
        <v>4889</v>
      </c>
      <c r="M4489" s="46">
        <f>DATE(YEAR(F4489),MONTH(F4489),1)</f>
        <v>45505</v>
      </c>
      <c r="N4489" s="47" t="str">
        <f>IF(B4489="",N4488,B4489)</f>
        <v>Keswick Equity AG</v>
      </c>
    </row>
    <row r="4490" spans="1:14" ht="15.75" x14ac:dyDescent="0.5">
      <c r="A4490" s="7"/>
      <c r="B4490" s="26"/>
      <c r="C4490" s="26"/>
      <c r="D4490" s="12">
        <v>69002.44</v>
      </c>
      <c r="E4490" s="13" t="s">
        <v>3747</v>
      </c>
      <c r="F4490" s="27">
        <v>45506</v>
      </c>
      <c r="G4490" s="27">
        <v>45223</v>
      </c>
      <c r="H4490" s="14">
        <v>2437497.08</v>
      </c>
      <c r="I4490" s="15">
        <v>12</v>
      </c>
      <c r="J4490" s="13" t="s">
        <v>336</v>
      </c>
      <c r="K4490" s="36">
        <f>D4490*VLOOKUP(L4490,Assumptions!$B$5:$C$11,2,FALSE)</f>
        <v>2366.783692</v>
      </c>
      <c r="L4490" s="39" t="s">
        <v>4889</v>
      </c>
      <c r="M4490" s="46">
        <f>DATE(YEAR(F4490),MONTH(F4490),1)</f>
        <v>45505</v>
      </c>
      <c r="N4490" s="47" t="str">
        <f>IF(B4490="",N4489,B4490)</f>
        <v>Keswick Equity AG</v>
      </c>
    </row>
    <row r="4491" spans="1:14" ht="15.75" x14ac:dyDescent="0.5">
      <c r="A4491" s="7"/>
      <c r="B4491" s="26"/>
      <c r="C4491" s="26"/>
      <c r="D4491" s="12">
        <v>82555.64</v>
      </c>
      <c r="E4491" s="13" t="s">
        <v>3748</v>
      </c>
      <c r="F4491" s="27">
        <v>45506</v>
      </c>
      <c r="G4491" s="27">
        <v>45223</v>
      </c>
      <c r="H4491" s="14">
        <v>2137171.52</v>
      </c>
      <c r="I4491" s="15">
        <v>12</v>
      </c>
      <c r="J4491" s="13" t="s">
        <v>333</v>
      </c>
      <c r="K4491" s="36">
        <f>D4491*VLOOKUP(L4491,Assumptions!$B$5:$C$11,2,FALSE)</f>
        <v>2831.6584519999997</v>
      </c>
      <c r="L4491" s="39" t="s">
        <v>4889</v>
      </c>
      <c r="M4491" s="46">
        <f>DATE(YEAR(F4491),MONTH(F4491),1)</f>
        <v>45505</v>
      </c>
      <c r="N4491" s="47" t="str">
        <f>IF(B4491="",N4490,B4491)</f>
        <v>Keswick Equity AG</v>
      </c>
    </row>
    <row r="4492" spans="1:14" ht="15.75" x14ac:dyDescent="0.5">
      <c r="A4492" s="7"/>
      <c r="B4492" s="26"/>
      <c r="C4492" s="26"/>
      <c r="D4492" s="12">
        <v>68479.570000000007</v>
      </c>
      <c r="E4492" s="13" t="s">
        <v>3749</v>
      </c>
      <c r="F4492" s="27">
        <v>45506</v>
      </c>
      <c r="G4492" s="27">
        <v>45223</v>
      </c>
      <c r="H4492" s="14">
        <v>2155210.39</v>
      </c>
      <c r="I4492" s="15">
        <v>12</v>
      </c>
      <c r="J4492" s="13" t="s">
        <v>319</v>
      </c>
      <c r="K4492" s="36">
        <f>D4492*VLOOKUP(L4492,Assumptions!$B$5:$C$11,2,FALSE)</f>
        <v>2348.8492510000001</v>
      </c>
      <c r="L4492" s="39" t="s">
        <v>4889</v>
      </c>
      <c r="M4492" s="46">
        <f>DATE(YEAR(F4492),MONTH(F4492),1)</f>
        <v>45505</v>
      </c>
      <c r="N4492" s="47" t="str">
        <f>IF(B4492="",N4491,B4492)</f>
        <v>Keswick Equity AG</v>
      </c>
    </row>
    <row r="4493" spans="1:14" ht="15.75" x14ac:dyDescent="0.5">
      <c r="A4493" s="7"/>
      <c r="B4493" s="26"/>
      <c r="C4493" s="26"/>
      <c r="D4493" s="12">
        <v>50689.16</v>
      </c>
      <c r="E4493" s="13" t="s">
        <v>3750</v>
      </c>
      <c r="F4493" s="27">
        <v>45506</v>
      </c>
      <c r="G4493" s="27">
        <v>45223</v>
      </c>
      <c r="H4493" s="14">
        <v>2885084.49</v>
      </c>
      <c r="I4493" s="15">
        <v>10</v>
      </c>
      <c r="J4493" s="13" t="s">
        <v>311</v>
      </c>
      <c r="K4493" s="36">
        <f>D4493*VLOOKUP(L4493,Assumptions!$B$5:$C$11,2,FALSE)</f>
        <v>1738.6381879999999</v>
      </c>
      <c r="L4493" s="39" t="s">
        <v>4889</v>
      </c>
      <c r="M4493" s="46">
        <f>DATE(YEAR(F4493),MONTH(F4493),1)</f>
        <v>45505</v>
      </c>
      <c r="N4493" s="47" t="str">
        <f>IF(B4493="",N4492,B4493)</f>
        <v>Keswick Equity AG</v>
      </c>
    </row>
    <row r="4494" spans="1:14" ht="15.75" x14ac:dyDescent="0.5">
      <c r="A4494" s="7"/>
      <c r="B4494" s="26"/>
      <c r="C4494" s="26"/>
      <c r="D4494" s="12">
        <v>18324</v>
      </c>
      <c r="E4494" s="13" t="s">
        <v>3718</v>
      </c>
      <c r="F4494" s="27">
        <v>45525</v>
      </c>
      <c r="G4494" s="27">
        <v>45224</v>
      </c>
      <c r="H4494" s="14">
        <v>2893150.91</v>
      </c>
      <c r="I4494" s="15">
        <v>3</v>
      </c>
      <c r="J4494" s="13" t="s">
        <v>300</v>
      </c>
      <c r="K4494" s="36">
        <f>D4494*VLOOKUP(L4494,Assumptions!$B$5:$C$11,2,FALSE)</f>
        <v>628.51319999999998</v>
      </c>
      <c r="L4494" s="39" t="s">
        <v>4889</v>
      </c>
      <c r="M4494" s="46">
        <f>DATE(YEAR(F4494),MONTH(F4494),1)</f>
        <v>45505</v>
      </c>
      <c r="N4494" s="47" t="str">
        <f>IF(B4494="",N4493,B4494)</f>
        <v>Keswick Equity AG</v>
      </c>
    </row>
    <row r="4495" spans="1:14" ht="15.75" x14ac:dyDescent="0.5">
      <c r="A4495" s="7"/>
      <c r="B4495" s="26"/>
      <c r="C4495" s="26"/>
      <c r="D4495" s="12">
        <v>17836.169999999998</v>
      </c>
      <c r="E4495" s="13" t="s">
        <v>3750</v>
      </c>
      <c r="F4495" s="27">
        <v>45525</v>
      </c>
      <c r="G4495" s="27">
        <v>45224</v>
      </c>
      <c r="H4495" s="14">
        <v>2051897.36</v>
      </c>
      <c r="I4495" s="15">
        <v>3</v>
      </c>
      <c r="J4495" s="13" t="s">
        <v>311</v>
      </c>
      <c r="K4495" s="36">
        <f>D4495*VLOOKUP(L4495,Assumptions!$B$5:$C$11,2,FALSE)</f>
        <v>611.78063099999986</v>
      </c>
      <c r="L4495" s="39" t="s">
        <v>4889</v>
      </c>
      <c r="M4495" s="46">
        <f>DATE(YEAR(F4495),MONTH(F4495),1)</f>
        <v>45505</v>
      </c>
      <c r="N4495" s="47" t="str">
        <f>IF(B4495="",N4494,B4495)</f>
        <v>Keswick Equity AG</v>
      </c>
    </row>
    <row r="4496" spans="1:14" ht="15.75" x14ac:dyDescent="0.5">
      <c r="A4496" s="7"/>
      <c r="B4496" s="26"/>
      <c r="C4496" s="26"/>
      <c r="D4496" s="12">
        <v>45495.71</v>
      </c>
      <c r="E4496" s="13" t="s">
        <v>3751</v>
      </c>
      <c r="F4496" s="27">
        <v>45293</v>
      </c>
      <c r="G4496" s="27">
        <v>45251</v>
      </c>
      <c r="H4496" s="14">
        <v>2724778.55</v>
      </c>
      <c r="I4496" s="15">
        <v>9</v>
      </c>
      <c r="J4496" s="13" t="s">
        <v>300</v>
      </c>
      <c r="K4496" s="36">
        <f>D4496*VLOOKUP(L4496,Assumptions!$B$5:$C$11,2,FALSE)</f>
        <v>1560.5028529999997</v>
      </c>
      <c r="L4496" s="39" t="s">
        <v>4889</v>
      </c>
      <c r="M4496" s="46">
        <f>DATE(YEAR(F4496),MONTH(F4496),1)</f>
        <v>45292</v>
      </c>
      <c r="N4496" s="47" t="str">
        <f>IF(B4496="",N4495,B4496)</f>
        <v>Keswick Equity AG</v>
      </c>
    </row>
    <row r="4497" spans="1:14" ht="15.75" x14ac:dyDescent="0.5">
      <c r="A4497" s="7"/>
      <c r="B4497" s="26"/>
      <c r="C4497" s="26"/>
      <c r="D4497" s="12">
        <v>50900.94</v>
      </c>
      <c r="E4497" s="13" t="s">
        <v>3751</v>
      </c>
      <c r="F4497" s="27">
        <v>45293</v>
      </c>
      <c r="G4497" s="27">
        <v>45251</v>
      </c>
      <c r="H4497" s="14">
        <v>2420311.89</v>
      </c>
      <c r="I4497" s="15">
        <v>1</v>
      </c>
      <c r="J4497" s="13" t="s">
        <v>300</v>
      </c>
      <c r="K4497" s="36">
        <f>D4497*VLOOKUP(L4497,Assumptions!$B$5:$C$11,2,FALSE)</f>
        <v>1745.9022419999999</v>
      </c>
      <c r="L4497" s="39" t="s">
        <v>4889</v>
      </c>
      <c r="M4497" s="46">
        <f>DATE(YEAR(F4497),MONTH(F4497),1)</f>
        <v>45292</v>
      </c>
      <c r="N4497" s="47" t="str">
        <f>IF(B4497="",N4496,B4497)</f>
        <v>Keswick Equity AG</v>
      </c>
    </row>
    <row r="4498" spans="1:14" ht="15.75" x14ac:dyDescent="0.5">
      <c r="A4498" s="7"/>
      <c r="B4498" s="26"/>
      <c r="C4498" s="26"/>
      <c r="D4498" s="12">
        <v>61480.41</v>
      </c>
      <c r="E4498" s="13" t="s">
        <v>3752</v>
      </c>
      <c r="F4498" s="27">
        <v>45293</v>
      </c>
      <c r="G4498" s="27">
        <v>45251</v>
      </c>
      <c r="H4498" s="14">
        <v>2300936.9300000002</v>
      </c>
      <c r="I4498" s="15">
        <v>10</v>
      </c>
      <c r="J4498" s="13" t="s">
        <v>319</v>
      </c>
      <c r="K4498" s="36">
        <f>D4498*VLOOKUP(L4498,Assumptions!$B$5:$C$11,2,FALSE)</f>
        <v>2108.7780629999997</v>
      </c>
      <c r="L4498" s="39" t="s">
        <v>4889</v>
      </c>
      <c r="M4498" s="46">
        <f>DATE(YEAR(F4498),MONTH(F4498),1)</f>
        <v>45292</v>
      </c>
      <c r="N4498" s="47" t="str">
        <f>IF(B4498="",N4497,B4498)</f>
        <v>Keswick Equity AG</v>
      </c>
    </row>
    <row r="4499" spans="1:14" ht="15.75" x14ac:dyDescent="0.5">
      <c r="A4499" s="7"/>
      <c r="B4499" s="26"/>
      <c r="C4499" s="26"/>
      <c r="D4499" s="12">
        <v>70717.89</v>
      </c>
      <c r="E4499" s="13" t="s">
        <v>3753</v>
      </c>
      <c r="F4499" s="27">
        <v>45293</v>
      </c>
      <c r="G4499" s="27">
        <v>45251</v>
      </c>
      <c r="H4499" s="14">
        <v>2857406.88</v>
      </c>
      <c r="I4499" s="15">
        <v>10</v>
      </c>
      <c r="J4499" s="13" t="s">
        <v>321</v>
      </c>
      <c r="K4499" s="36">
        <f>D4499*VLOOKUP(L4499,Assumptions!$B$5:$C$11,2,FALSE)</f>
        <v>2425.6236269999999</v>
      </c>
      <c r="L4499" s="39" t="s">
        <v>4889</v>
      </c>
      <c r="M4499" s="46">
        <f>DATE(YEAR(F4499),MONTH(F4499),1)</f>
        <v>45292</v>
      </c>
      <c r="N4499" s="47" t="str">
        <f>IF(B4499="",N4498,B4499)</f>
        <v>Keswick Equity AG</v>
      </c>
    </row>
    <row r="4500" spans="1:14" ht="15.75" x14ac:dyDescent="0.5">
      <c r="A4500" s="7"/>
      <c r="B4500" s="26"/>
      <c r="C4500" s="26"/>
      <c r="D4500" s="12">
        <v>44539.040000000001</v>
      </c>
      <c r="E4500" s="13" t="s">
        <v>3754</v>
      </c>
      <c r="F4500" s="27">
        <v>45293</v>
      </c>
      <c r="G4500" s="27">
        <v>45251</v>
      </c>
      <c r="H4500" s="14">
        <v>2239653.5099999998</v>
      </c>
      <c r="I4500" s="15">
        <v>1</v>
      </c>
      <c r="J4500" s="13" t="s">
        <v>312</v>
      </c>
      <c r="K4500" s="36">
        <f>D4500*VLOOKUP(L4500,Assumptions!$B$5:$C$11,2,FALSE)</f>
        <v>1527.6890719999999</v>
      </c>
      <c r="L4500" s="39" t="s">
        <v>4889</v>
      </c>
      <c r="M4500" s="46">
        <f>DATE(YEAR(F4500),MONTH(F4500),1)</f>
        <v>45292</v>
      </c>
      <c r="N4500" s="47" t="str">
        <f>IF(B4500="",N4499,B4500)</f>
        <v>Keswick Equity AG</v>
      </c>
    </row>
    <row r="4501" spans="1:14" ht="15.75" x14ac:dyDescent="0.5">
      <c r="A4501" s="7"/>
      <c r="B4501" s="26"/>
      <c r="C4501" s="26"/>
      <c r="D4501" s="12">
        <v>2410.62</v>
      </c>
      <c r="E4501" s="13" t="s">
        <v>3755</v>
      </c>
      <c r="F4501" s="27">
        <v>45369</v>
      </c>
      <c r="G4501" s="27">
        <v>45258</v>
      </c>
      <c r="H4501" s="14">
        <v>2186690.12</v>
      </c>
      <c r="I4501" s="15">
        <v>6</v>
      </c>
      <c r="J4501" s="13" t="s">
        <v>307</v>
      </c>
      <c r="K4501" s="36">
        <f>D4501*VLOOKUP(L4501,Assumptions!$B$5:$C$11,2,FALSE)</f>
        <v>82.684265999999994</v>
      </c>
      <c r="L4501" s="39" t="s">
        <v>4889</v>
      </c>
      <c r="M4501" s="46">
        <f>DATE(YEAR(F4501),MONTH(F4501),1)</f>
        <v>45352</v>
      </c>
      <c r="N4501" s="47" t="str">
        <f>IF(B4501="",N4500,B4501)</f>
        <v>Keswick Equity AG</v>
      </c>
    </row>
    <row r="4502" spans="1:14" ht="15.75" x14ac:dyDescent="0.5">
      <c r="A4502" s="7"/>
      <c r="B4502" s="26"/>
      <c r="C4502" s="26"/>
      <c r="D4502" s="12">
        <v>19838.759999999998</v>
      </c>
      <c r="E4502" s="13" t="s">
        <v>3756</v>
      </c>
      <c r="F4502" s="27">
        <v>45587</v>
      </c>
      <c r="G4502" s="27">
        <v>45272</v>
      </c>
      <c r="H4502" s="14">
        <v>2721002.3</v>
      </c>
      <c r="I4502" s="15">
        <v>3</v>
      </c>
      <c r="J4502" s="13" t="s">
        <v>300</v>
      </c>
      <c r="K4502" s="36">
        <f>D4502*VLOOKUP(L4502,Assumptions!$B$5:$C$11,2,FALSE)</f>
        <v>680.46946799999989</v>
      </c>
      <c r="L4502" s="39" t="s">
        <v>4889</v>
      </c>
      <c r="M4502" s="46">
        <f>DATE(YEAR(F4502),MONTH(F4502),1)</f>
        <v>45566</v>
      </c>
      <c r="N4502" s="47" t="str">
        <f>IF(B4502="",N4501,B4502)</f>
        <v>Keswick Equity AG</v>
      </c>
    </row>
    <row r="4503" spans="1:14" ht="15.75" x14ac:dyDescent="0.5">
      <c r="A4503" s="7"/>
      <c r="B4503" s="26"/>
      <c r="C4503" s="26"/>
      <c r="D4503" s="12">
        <v>23348.42</v>
      </c>
      <c r="E4503" s="13" t="s">
        <v>3757</v>
      </c>
      <c r="F4503" s="27">
        <v>45587</v>
      </c>
      <c r="G4503" s="27">
        <v>45272</v>
      </c>
      <c r="H4503" s="14">
        <v>2508968.0299999998</v>
      </c>
      <c r="I4503" s="15">
        <v>3</v>
      </c>
      <c r="J4503" s="13" t="s">
        <v>330</v>
      </c>
      <c r="K4503" s="36">
        <f>D4503*VLOOKUP(L4503,Assumptions!$B$5:$C$11,2,FALSE)</f>
        <v>800.85080599999992</v>
      </c>
      <c r="L4503" s="39" t="s">
        <v>4889</v>
      </c>
      <c r="M4503" s="46">
        <f>DATE(YEAR(F4503),MONTH(F4503),1)</f>
        <v>45566</v>
      </c>
      <c r="N4503" s="47" t="str">
        <f>IF(B4503="",N4502,B4503)</f>
        <v>Keswick Equity AG</v>
      </c>
    </row>
    <row r="4504" spans="1:14" ht="15.75" x14ac:dyDescent="0.5">
      <c r="A4504" s="7"/>
      <c r="B4504" s="26"/>
      <c r="C4504" s="26"/>
      <c r="D4504" s="12">
        <v>20038.150000000001</v>
      </c>
      <c r="E4504" s="13" t="s">
        <v>3758</v>
      </c>
      <c r="F4504" s="27">
        <v>45587</v>
      </c>
      <c r="G4504" s="27">
        <v>45272</v>
      </c>
      <c r="H4504" s="14">
        <v>2691839.58</v>
      </c>
      <c r="I4504" s="15">
        <v>59</v>
      </c>
      <c r="J4504" s="13" t="s">
        <v>301</v>
      </c>
      <c r="K4504" s="36">
        <f>D4504*VLOOKUP(L4504,Assumptions!$B$5:$C$11,2,FALSE)</f>
        <v>687.30854499999998</v>
      </c>
      <c r="L4504" s="39" t="s">
        <v>4889</v>
      </c>
      <c r="M4504" s="46">
        <f>DATE(YEAR(F4504),MONTH(F4504),1)</f>
        <v>45566</v>
      </c>
      <c r="N4504" s="47" t="str">
        <f>IF(B4504="",N4503,B4504)</f>
        <v>Keswick Equity AG</v>
      </c>
    </row>
    <row r="4505" spans="1:14" ht="15.75" x14ac:dyDescent="0.5">
      <c r="A4505" s="7"/>
      <c r="B4505" s="26"/>
      <c r="C4505" s="26"/>
      <c r="D4505" s="12">
        <v>13686.3</v>
      </c>
      <c r="E4505" s="13" t="s">
        <v>3759</v>
      </c>
      <c r="F4505" s="27">
        <v>45350</v>
      </c>
      <c r="G4505" s="27">
        <v>45272</v>
      </c>
      <c r="H4505" s="14">
        <v>1838645.44</v>
      </c>
      <c r="I4505" s="15">
        <v>2</v>
      </c>
      <c r="J4505" s="13" t="s">
        <v>300</v>
      </c>
      <c r="K4505" s="36">
        <f>D4505*VLOOKUP(L4505,Assumptions!$B$5:$C$11,2,FALSE)</f>
        <v>469.44008999999994</v>
      </c>
      <c r="L4505" s="39" t="s">
        <v>4889</v>
      </c>
      <c r="M4505" s="46">
        <f>DATE(YEAR(F4505),MONTH(F4505),1)</f>
        <v>45323</v>
      </c>
      <c r="N4505" s="47" t="str">
        <f>IF(B4505="",N4504,B4505)</f>
        <v>Keswick Equity AG</v>
      </c>
    </row>
    <row r="4506" spans="1:14" ht="15.75" x14ac:dyDescent="0.5">
      <c r="A4506" s="7"/>
      <c r="B4506" s="26"/>
      <c r="C4506" s="26"/>
      <c r="D4506" s="12">
        <v>12980.21</v>
      </c>
      <c r="E4506" s="13" t="s">
        <v>3760</v>
      </c>
      <c r="F4506" s="27">
        <v>45350</v>
      </c>
      <c r="G4506" s="27">
        <v>45272</v>
      </c>
      <c r="H4506" s="14">
        <v>2474743.0699999998</v>
      </c>
      <c r="I4506" s="15">
        <v>31</v>
      </c>
      <c r="J4506" s="13" t="s">
        <v>301</v>
      </c>
      <c r="K4506" s="36">
        <f>D4506*VLOOKUP(L4506,Assumptions!$B$5:$C$11,2,FALSE)</f>
        <v>445.22120299999995</v>
      </c>
      <c r="L4506" s="39" t="s">
        <v>4889</v>
      </c>
      <c r="M4506" s="46">
        <f>DATE(YEAR(F4506),MONTH(F4506),1)</f>
        <v>45323</v>
      </c>
      <c r="N4506" s="47" t="str">
        <f>IF(B4506="",N4505,B4506)</f>
        <v>Keswick Equity AG</v>
      </c>
    </row>
    <row r="4507" spans="1:14" ht="15.75" x14ac:dyDescent="0.5">
      <c r="A4507" s="7"/>
      <c r="B4507" s="26"/>
      <c r="C4507" s="26"/>
      <c r="D4507" s="12">
        <v>15531.92</v>
      </c>
      <c r="E4507" s="13" t="s">
        <v>3761</v>
      </c>
      <c r="F4507" s="27">
        <v>45350</v>
      </c>
      <c r="G4507" s="27">
        <v>45272</v>
      </c>
      <c r="H4507" s="14">
        <v>2227202.4700000002</v>
      </c>
      <c r="I4507" s="15">
        <v>2</v>
      </c>
      <c r="J4507" s="13" t="s">
        <v>330</v>
      </c>
      <c r="K4507" s="36">
        <f>D4507*VLOOKUP(L4507,Assumptions!$B$5:$C$11,2,FALSE)</f>
        <v>532.74485599999991</v>
      </c>
      <c r="L4507" s="39" t="s">
        <v>4889</v>
      </c>
      <c r="M4507" s="46">
        <f>DATE(YEAR(F4507),MONTH(F4507),1)</f>
        <v>45323</v>
      </c>
      <c r="N4507" s="47" t="str">
        <f>IF(B4507="",N4506,B4507)</f>
        <v>Keswick Equity AG</v>
      </c>
    </row>
    <row r="4508" spans="1:14" ht="15.75" x14ac:dyDescent="0.5">
      <c r="A4508" s="7"/>
      <c r="B4508" s="26"/>
      <c r="C4508" s="26"/>
      <c r="D4508" s="12">
        <v>14778.92</v>
      </c>
      <c r="E4508" s="13" t="s">
        <v>3718</v>
      </c>
      <c r="F4508" s="27">
        <v>45532</v>
      </c>
      <c r="G4508" s="27">
        <v>45272</v>
      </c>
      <c r="H4508" s="14">
        <v>2207297.85</v>
      </c>
      <c r="I4508" s="15">
        <v>2</v>
      </c>
      <c r="J4508" s="13" t="s">
        <v>300</v>
      </c>
      <c r="K4508" s="36">
        <f>D4508*VLOOKUP(L4508,Assumptions!$B$5:$C$11,2,FALSE)</f>
        <v>506.91695599999997</v>
      </c>
      <c r="L4508" s="39" t="s">
        <v>4889</v>
      </c>
      <c r="M4508" s="46">
        <f>DATE(YEAR(F4508),MONTH(F4508),1)</f>
        <v>45505</v>
      </c>
      <c r="N4508" s="47" t="str">
        <f>IF(B4508="",N4507,B4508)</f>
        <v>Keswick Equity AG</v>
      </c>
    </row>
    <row r="4509" spans="1:14" ht="15.75" x14ac:dyDescent="0.5">
      <c r="A4509" s="7"/>
      <c r="B4509" s="26"/>
      <c r="C4509" s="26"/>
      <c r="D4509" s="12">
        <v>22653.67</v>
      </c>
      <c r="E4509" s="13" t="s">
        <v>3762</v>
      </c>
      <c r="F4509" s="27">
        <v>45532</v>
      </c>
      <c r="G4509" s="27">
        <v>45272</v>
      </c>
      <c r="H4509" s="14">
        <v>2626538.21</v>
      </c>
      <c r="I4509" s="15">
        <v>2</v>
      </c>
      <c r="J4509" s="13" t="s">
        <v>330</v>
      </c>
      <c r="K4509" s="36">
        <f>D4509*VLOOKUP(L4509,Assumptions!$B$5:$C$11,2,FALSE)</f>
        <v>777.02088099999992</v>
      </c>
      <c r="L4509" s="39" t="s">
        <v>4889</v>
      </c>
      <c r="M4509" s="46">
        <f>DATE(YEAR(F4509),MONTH(F4509),1)</f>
        <v>45505</v>
      </c>
      <c r="N4509" s="47" t="str">
        <f>IF(B4509="",N4508,B4509)</f>
        <v>Keswick Equity AG</v>
      </c>
    </row>
    <row r="4510" spans="1:14" ht="15.75" x14ac:dyDescent="0.5">
      <c r="A4510" s="7"/>
      <c r="B4510" s="26"/>
      <c r="C4510" s="26"/>
      <c r="D4510" s="12">
        <v>16884.71</v>
      </c>
      <c r="E4510" s="13" t="s">
        <v>3763</v>
      </c>
      <c r="F4510" s="27">
        <v>45532</v>
      </c>
      <c r="G4510" s="27">
        <v>45272</v>
      </c>
      <c r="H4510" s="14">
        <v>2176713.73</v>
      </c>
      <c r="I4510" s="15">
        <v>58</v>
      </c>
      <c r="J4510" s="13" t="s">
        <v>301</v>
      </c>
      <c r="K4510" s="36">
        <f>D4510*VLOOKUP(L4510,Assumptions!$B$5:$C$11,2,FALSE)</f>
        <v>579.14555299999995</v>
      </c>
      <c r="L4510" s="39" t="s">
        <v>4889</v>
      </c>
      <c r="M4510" s="46">
        <f>DATE(YEAR(F4510),MONTH(F4510),1)</f>
        <v>45505</v>
      </c>
      <c r="N4510" s="47" t="str">
        <f>IF(B4510="",N4509,B4510)</f>
        <v>Keswick Equity AG</v>
      </c>
    </row>
    <row r="4511" spans="1:14" ht="15.75" x14ac:dyDescent="0.5">
      <c r="A4511" s="7"/>
      <c r="B4511" s="26"/>
      <c r="C4511" s="26"/>
      <c r="D4511" s="12">
        <v>32070.59</v>
      </c>
      <c r="E4511" s="13" t="s">
        <v>3734</v>
      </c>
      <c r="F4511" s="27">
        <v>45426</v>
      </c>
      <c r="G4511" s="27">
        <v>45272</v>
      </c>
      <c r="H4511" s="14">
        <v>1846687.4</v>
      </c>
      <c r="I4511" s="15">
        <v>3</v>
      </c>
      <c r="J4511" s="13" t="s">
        <v>300</v>
      </c>
      <c r="K4511" s="36">
        <f>D4511*VLOOKUP(L4511,Assumptions!$B$5:$C$11,2,FALSE)</f>
        <v>1100.0212369999999</v>
      </c>
      <c r="L4511" s="39" t="s">
        <v>4889</v>
      </c>
      <c r="M4511" s="46">
        <f>DATE(YEAR(F4511),MONTH(F4511),1)</f>
        <v>45413</v>
      </c>
      <c r="N4511" s="47" t="str">
        <f>IF(B4511="",N4510,B4511)</f>
        <v>Keswick Equity AG</v>
      </c>
    </row>
    <row r="4512" spans="1:14" ht="15.75" x14ac:dyDescent="0.5">
      <c r="A4512" s="7"/>
      <c r="B4512" s="26"/>
      <c r="C4512" s="26"/>
      <c r="D4512" s="12">
        <v>21814.73</v>
      </c>
      <c r="E4512" s="13" t="s">
        <v>3733</v>
      </c>
      <c r="F4512" s="27">
        <v>45426</v>
      </c>
      <c r="G4512" s="27">
        <v>45272</v>
      </c>
      <c r="H4512" s="14">
        <v>2117952.83</v>
      </c>
      <c r="I4512" s="15">
        <v>3</v>
      </c>
      <c r="J4512" s="13" t="s">
        <v>330</v>
      </c>
      <c r="K4512" s="36">
        <f>D4512*VLOOKUP(L4512,Assumptions!$B$5:$C$11,2,FALSE)</f>
        <v>748.24523899999997</v>
      </c>
      <c r="L4512" s="39" t="s">
        <v>4889</v>
      </c>
      <c r="M4512" s="46">
        <f>DATE(YEAR(F4512),MONTH(F4512),1)</f>
        <v>45413</v>
      </c>
      <c r="N4512" s="47" t="str">
        <f>IF(B4512="",N4511,B4512)</f>
        <v>Keswick Equity AG</v>
      </c>
    </row>
    <row r="4513" spans="1:14" ht="15.75" x14ac:dyDescent="0.5">
      <c r="A4513" s="7"/>
      <c r="B4513" s="26"/>
      <c r="C4513" s="26"/>
      <c r="D4513" s="12">
        <v>28409.200000000001</v>
      </c>
      <c r="E4513" s="13" t="s">
        <v>3764</v>
      </c>
      <c r="F4513" s="27">
        <v>45426</v>
      </c>
      <c r="G4513" s="27">
        <v>45272</v>
      </c>
      <c r="H4513" s="14">
        <v>2006932.61</v>
      </c>
      <c r="I4513" s="15">
        <v>100</v>
      </c>
      <c r="J4513" s="13" t="s">
        <v>301</v>
      </c>
      <c r="K4513" s="36">
        <f>D4513*VLOOKUP(L4513,Assumptions!$B$5:$C$11,2,FALSE)</f>
        <v>974.4355599999999</v>
      </c>
      <c r="L4513" s="39" t="s">
        <v>4889</v>
      </c>
      <c r="M4513" s="46">
        <f>DATE(YEAR(F4513),MONTH(F4513),1)</f>
        <v>45413</v>
      </c>
      <c r="N4513" s="47" t="str">
        <f>IF(B4513="",N4512,B4513)</f>
        <v>Keswick Equity AG</v>
      </c>
    </row>
    <row r="4514" spans="1:14" ht="15.75" x14ac:dyDescent="0.5">
      <c r="A4514" s="7"/>
      <c r="B4514" s="26"/>
      <c r="C4514" s="26"/>
      <c r="D4514" s="12">
        <v>5410.37</v>
      </c>
      <c r="E4514" s="13" t="s">
        <v>3719</v>
      </c>
      <c r="F4514" s="27">
        <v>45453</v>
      </c>
      <c r="G4514" s="27">
        <v>45310</v>
      </c>
      <c r="H4514" s="14">
        <v>1772346.2</v>
      </c>
      <c r="I4514" s="15">
        <v>1</v>
      </c>
      <c r="J4514" s="13" t="s">
        <v>300</v>
      </c>
      <c r="K4514" s="36">
        <f>D4514*VLOOKUP(L4514,Assumptions!$B$5:$C$11,2,FALSE)</f>
        <v>185.57569099999998</v>
      </c>
      <c r="L4514" s="39" t="s">
        <v>4889</v>
      </c>
      <c r="M4514" s="46">
        <f>DATE(YEAR(F4514),MONTH(F4514),1)</f>
        <v>45444</v>
      </c>
      <c r="N4514" s="47" t="str">
        <f>IF(B4514="",N4513,B4514)</f>
        <v>Keswick Equity AG</v>
      </c>
    </row>
    <row r="4515" spans="1:14" ht="15.75" x14ac:dyDescent="0.5">
      <c r="A4515" s="7"/>
      <c r="B4515" s="26"/>
      <c r="C4515" s="26"/>
      <c r="D4515" s="12">
        <v>0</v>
      </c>
      <c r="E4515" s="13" t="s">
        <v>3765</v>
      </c>
      <c r="F4515" s="27">
        <v>45399</v>
      </c>
      <c r="G4515" s="27">
        <v>45345</v>
      </c>
      <c r="H4515" s="14">
        <v>2068306.31</v>
      </c>
      <c r="I4515" s="15">
        <v>1</v>
      </c>
      <c r="J4515" s="13" t="s">
        <v>300</v>
      </c>
      <c r="K4515" s="36">
        <f>D4515*VLOOKUP(L4515,Assumptions!$B$5:$C$11,2,FALSE)</f>
        <v>0</v>
      </c>
      <c r="L4515" s="39" t="s">
        <v>4889</v>
      </c>
      <c r="M4515" s="46">
        <f>DATE(YEAR(F4515),MONTH(F4515),1)</f>
        <v>45383</v>
      </c>
      <c r="N4515" s="47" t="str">
        <f>IF(B4515="",N4514,B4515)</f>
        <v>Keswick Equity AG</v>
      </c>
    </row>
    <row r="4516" spans="1:14" ht="15.75" x14ac:dyDescent="0.5">
      <c r="A4516" s="7"/>
      <c r="B4516" s="26"/>
      <c r="C4516" s="26"/>
      <c r="D4516" s="12">
        <v>4031.1</v>
      </c>
      <c r="E4516" s="13" t="s">
        <v>3709</v>
      </c>
      <c r="F4516" s="27">
        <v>45433</v>
      </c>
      <c r="G4516" s="27">
        <v>45355</v>
      </c>
      <c r="H4516" s="14">
        <v>1680571.5</v>
      </c>
      <c r="I4516" s="15">
        <v>2</v>
      </c>
      <c r="J4516" s="13" t="s">
        <v>340</v>
      </c>
      <c r="K4516" s="36">
        <f>D4516*VLOOKUP(L4516,Assumptions!$B$5:$C$11,2,FALSE)</f>
        <v>138.26673</v>
      </c>
      <c r="L4516" s="39" t="s">
        <v>4889</v>
      </c>
      <c r="M4516" s="46">
        <f>DATE(YEAR(F4516),MONTH(F4516),1)</f>
        <v>45413</v>
      </c>
      <c r="N4516" s="47" t="str">
        <f>IF(B4516="",N4515,B4516)</f>
        <v>Keswick Equity AG</v>
      </c>
    </row>
    <row r="4517" spans="1:14" ht="15.75" x14ac:dyDescent="0.5">
      <c r="A4517" s="7"/>
      <c r="B4517" s="26"/>
      <c r="C4517" s="26"/>
      <c r="D4517" s="12">
        <v>3959.98</v>
      </c>
      <c r="E4517" s="13" t="s">
        <v>3733</v>
      </c>
      <c r="F4517" s="27">
        <v>45433</v>
      </c>
      <c r="G4517" s="27">
        <v>45355</v>
      </c>
      <c r="H4517" s="14">
        <v>2414384.67</v>
      </c>
      <c r="I4517" s="15">
        <v>2</v>
      </c>
      <c r="J4517" s="13" t="s">
        <v>330</v>
      </c>
      <c r="K4517" s="36">
        <f>D4517*VLOOKUP(L4517,Assumptions!$B$5:$C$11,2,FALSE)</f>
        <v>135.827314</v>
      </c>
      <c r="L4517" s="39" t="s">
        <v>4889</v>
      </c>
      <c r="M4517" s="46">
        <f>DATE(YEAR(F4517),MONTH(F4517),1)</f>
        <v>45413</v>
      </c>
      <c r="N4517" s="47" t="str">
        <f>IF(B4517="",N4516,B4517)</f>
        <v>Keswick Equity AG</v>
      </c>
    </row>
    <row r="4518" spans="1:14" ht="15.75" x14ac:dyDescent="0.5">
      <c r="A4518" s="7"/>
      <c r="B4518" s="26"/>
      <c r="C4518" s="26"/>
      <c r="D4518" s="12">
        <v>66569.41</v>
      </c>
      <c r="E4518" s="13" t="s">
        <v>3738</v>
      </c>
      <c r="F4518" s="27">
        <v>45482</v>
      </c>
      <c r="G4518" s="27">
        <v>45405</v>
      </c>
      <c r="H4518" s="14">
        <v>2479738.9</v>
      </c>
      <c r="I4518" s="15">
        <v>9</v>
      </c>
      <c r="J4518" s="13" t="s">
        <v>300</v>
      </c>
      <c r="K4518" s="36">
        <f>D4518*VLOOKUP(L4518,Assumptions!$B$5:$C$11,2,FALSE)</f>
        <v>2283.3307629999999</v>
      </c>
      <c r="L4518" s="39" t="s">
        <v>4889</v>
      </c>
      <c r="M4518" s="46">
        <f>DATE(YEAR(F4518),MONTH(F4518),1)</f>
        <v>45474</v>
      </c>
      <c r="N4518" s="47" t="str">
        <f>IF(B4518="",N4517,B4518)</f>
        <v>Keswick Equity AG</v>
      </c>
    </row>
    <row r="4519" spans="1:14" ht="15.75" x14ac:dyDescent="0.5">
      <c r="A4519" s="7"/>
      <c r="B4519" s="26"/>
      <c r="C4519" s="26"/>
      <c r="D4519" s="12">
        <v>43563.87</v>
      </c>
      <c r="E4519" s="13" t="s">
        <v>3741</v>
      </c>
      <c r="F4519" s="27">
        <v>45482</v>
      </c>
      <c r="G4519" s="27">
        <v>45405</v>
      </c>
      <c r="H4519" s="14">
        <v>2055343.72</v>
      </c>
      <c r="I4519" s="15">
        <v>16</v>
      </c>
      <c r="J4519" s="13" t="s">
        <v>321</v>
      </c>
      <c r="K4519" s="36">
        <f>D4519*VLOOKUP(L4519,Assumptions!$B$5:$C$11,2,FALSE)</f>
        <v>1494.2407410000001</v>
      </c>
      <c r="L4519" s="39" t="s">
        <v>4889</v>
      </c>
      <c r="M4519" s="46">
        <f>DATE(YEAR(F4519),MONTH(F4519),1)</f>
        <v>45474</v>
      </c>
      <c r="N4519" s="47" t="str">
        <f>IF(B4519="",N4518,B4519)</f>
        <v>Keswick Equity AG</v>
      </c>
    </row>
    <row r="4520" spans="1:14" ht="15.75" x14ac:dyDescent="0.5">
      <c r="A4520" s="7"/>
      <c r="B4520" s="26"/>
      <c r="C4520" s="26"/>
      <c r="D4520" s="12">
        <v>52957.31</v>
      </c>
      <c r="E4520" s="13" t="s">
        <v>3742</v>
      </c>
      <c r="F4520" s="27">
        <v>45482</v>
      </c>
      <c r="G4520" s="27">
        <v>45405</v>
      </c>
      <c r="H4520" s="14">
        <v>1749650.24</v>
      </c>
      <c r="I4520" s="15">
        <v>16</v>
      </c>
      <c r="J4520" s="13" t="s">
        <v>319</v>
      </c>
      <c r="K4520" s="36">
        <f>D4520*VLOOKUP(L4520,Assumptions!$B$5:$C$11,2,FALSE)</f>
        <v>1816.4357329999998</v>
      </c>
      <c r="L4520" s="39" t="s">
        <v>4889</v>
      </c>
      <c r="M4520" s="46">
        <f>DATE(YEAR(F4520),MONTH(F4520),1)</f>
        <v>45474</v>
      </c>
      <c r="N4520" s="47" t="str">
        <f>IF(B4520="",N4519,B4520)</f>
        <v>Keswick Equity AG</v>
      </c>
    </row>
    <row r="4521" spans="1:14" ht="15.75" x14ac:dyDescent="0.5">
      <c r="A4521" s="7"/>
      <c r="B4521" s="26"/>
      <c r="C4521" s="26"/>
      <c r="D4521" s="12">
        <v>11531.11</v>
      </c>
      <c r="E4521" s="13" t="s">
        <v>3766</v>
      </c>
      <c r="F4521" s="27">
        <v>45672</v>
      </c>
      <c r="G4521" s="27">
        <v>45419</v>
      </c>
      <c r="H4521" s="14">
        <v>2581740.2000000002</v>
      </c>
      <c r="I4521" s="15">
        <v>1</v>
      </c>
      <c r="J4521" s="13" t="s">
        <v>300</v>
      </c>
      <c r="K4521" s="36">
        <f>D4521*VLOOKUP(L4521,Assumptions!$B$5:$C$11,2,FALSE)</f>
        <v>395.51707299999998</v>
      </c>
      <c r="L4521" s="39" t="s">
        <v>4889</v>
      </c>
      <c r="M4521" s="46">
        <f>DATE(YEAR(F4521),MONTH(F4521),1)</f>
        <v>45658</v>
      </c>
      <c r="N4521" s="47" t="str">
        <f>IF(B4521="",N4520,B4521)</f>
        <v>Keswick Equity AG</v>
      </c>
    </row>
    <row r="4522" spans="1:14" ht="15.75" x14ac:dyDescent="0.5">
      <c r="A4522" s="7"/>
      <c r="B4522" s="26"/>
      <c r="C4522" s="26"/>
      <c r="D4522" s="12">
        <v>8834.76</v>
      </c>
      <c r="E4522" s="13" t="s">
        <v>3766</v>
      </c>
      <c r="F4522" s="27">
        <v>45672</v>
      </c>
      <c r="G4522" s="27">
        <v>45419</v>
      </c>
      <c r="H4522" s="14">
        <v>2471847.48</v>
      </c>
      <c r="I4522" s="15">
        <v>1</v>
      </c>
      <c r="J4522" s="13" t="s">
        <v>300</v>
      </c>
      <c r="K4522" s="36">
        <f>D4522*VLOOKUP(L4522,Assumptions!$B$5:$C$11,2,FALSE)</f>
        <v>303.03226799999999</v>
      </c>
      <c r="L4522" s="39" t="s">
        <v>4889</v>
      </c>
      <c r="M4522" s="46">
        <f>DATE(YEAR(F4522),MONTH(F4522),1)</f>
        <v>45658</v>
      </c>
      <c r="N4522" s="47" t="str">
        <f>IF(B4522="",N4521,B4522)</f>
        <v>Keswick Equity AG</v>
      </c>
    </row>
    <row r="4523" spans="1:14" ht="15.75" x14ac:dyDescent="0.5">
      <c r="A4523" s="7"/>
      <c r="B4523" s="26"/>
      <c r="C4523" s="26"/>
      <c r="D4523" s="12">
        <v>8403.35</v>
      </c>
      <c r="E4523" s="13" t="s">
        <v>3718</v>
      </c>
      <c r="F4523" s="27">
        <v>45523</v>
      </c>
      <c r="G4523" s="27">
        <v>45476</v>
      </c>
      <c r="H4523" s="14">
        <v>1897670.37</v>
      </c>
      <c r="I4523" s="15">
        <v>1</v>
      </c>
      <c r="J4523" s="13" t="s">
        <v>300</v>
      </c>
      <c r="K4523" s="36">
        <f>D4523*VLOOKUP(L4523,Assumptions!$B$5:$C$11,2,FALSE)</f>
        <v>288.23490499999997</v>
      </c>
      <c r="L4523" s="39" t="s">
        <v>4889</v>
      </c>
      <c r="M4523" s="46">
        <f>DATE(YEAR(F4523),MONTH(F4523),1)</f>
        <v>45505</v>
      </c>
      <c r="N4523" s="47" t="str">
        <f>IF(B4523="",N4522,B4523)</f>
        <v>Keswick Equity AG</v>
      </c>
    </row>
    <row r="4524" spans="1:14" ht="15.75" x14ac:dyDescent="0.5">
      <c r="A4524" s="7"/>
      <c r="B4524" s="26"/>
      <c r="C4524" s="26"/>
      <c r="D4524" s="12">
        <v>6056.3</v>
      </c>
      <c r="E4524" s="13" t="s">
        <v>3718</v>
      </c>
      <c r="F4524" s="27">
        <v>45523</v>
      </c>
      <c r="G4524" s="27">
        <v>45476</v>
      </c>
      <c r="H4524" s="14">
        <v>2895062.46</v>
      </c>
      <c r="I4524" s="15">
        <v>1</v>
      </c>
      <c r="J4524" s="13" t="s">
        <v>300</v>
      </c>
      <c r="K4524" s="36">
        <f>D4524*VLOOKUP(L4524,Assumptions!$B$5:$C$11,2,FALSE)</f>
        <v>207.73108999999999</v>
      </c>
      <c r="L4524" s="39" t="s">
        <v>4889</v>
      </c>
      <c r="M4524" s="46">
        <f>DATE(YEAR(F4524),MONTH(F4524),1)</f>
        <v>45505</v>
      </c>
      <c r="N4524" s="47" t="str">
        <f>IF(B4524="",N4523,B4524)</f>
        <v>Keswick Equity AG</v>
      </c>
    </row>
    <row r="4525" spans="1:14" ht="15.75" x14ac:dyDescent="0.5">
      <c r="A4525" s="7"/>
      <c r="B4525" s="26"/>
      <c r="C4525" s="26"/>
      <c r="D4525" s="12">
        <v>13022.55</v>
      </c>
      <c r="E4525" s="13" t="s">
        <v>3758</v>
      </c>
      <c r="F4525" s="27">
        <v>45586</v>
      </c>
      <c r="G4525" s="27">
        <v>45559</v>
      </c>
      <c r="H4525" s="14">
        <v>2672287.56</v>
      </c>
      <c r="I4525" s="15">
        <v>100</v>
      </c>
      <c r="J4525" s="13" t="s">
        <v>301</v>
      </c>
      <c r="K4525" s="36">
        <f>D4525*VLOOKUP(L4525,Assumptions!$B$5:$C$11,2,FALSE)</f>
        <v>446.67346499999996</v>
      </c>
      <c r="L4525" s="39" t="s">
        <v>4889</v>
      </c>
      <c r="M4525" s="46">
        <f>DATE(YEAR(F4525),MONTH(F4525),1)</f>
        <v>45566</v>
      </c>
      <c r="N4525" s="47" t="str">
        <f>IF(B4525="",N4524,B4525)</f>
        <v>Keswick Equity AG</v>
      </c>
    </row>
    <row r="4526" spans="1:14" ht="15.75" x14ac:dyDescent="0.5">
      <c r="A4526" s="7"/>
      <c r="B4526" s="26"/>
      <c r="C4526" s="26"/>
      <c r="D4526" s="12">
        <v>20016.099999999999</v>
      </c>
      <c r="E4526" s="13" t="s">
        <v>3767</v>
      </c>
      <c r="F4526" s="27">
        <v>45586</v>
      </c>
      <c r="G4526" s="27">
        <v>45559</v>
      </c>
      <c r="H4526" s="14">
        <v>2205808.46</v>
      </c>
      <c r="I4526" s="15">
        <v>4</v>
      </c>
      <c r="J4526" s="13" t="s">
        <v>340</v>
      </c>
      <c r="K4526" s="36">
        <f>D4526*VLOOKUP(L4526,Assumptions!$B$5:$C$11,2,FALSE)</f>
        <v>686.55222999999989</v>
      </c>
      <c r="L4526" s="39" t="s">
        <v>4889</v>
      </c>
      <c r="M4526" s="46">
        <f>DATE(YEAR(F4526),MONTH(F4526),1)</f>
        <v>45566</v>
      </c>
      <c r="N4526" s="47" t="str">
        <f>IF(B4526="",N4525,B4526)</f>
        <v>Keswick Equity AG</v>
      </c>
    </row>
    <row r="4527" spans="1:14" ht="15.75" x14ac:dyDescent="0.5">
      <c r="A4527" s="7"/>
      <c r="B4527" s="26"/>
      <c r="C4527" s="26"/>
      <c r="D4527" s="12">
        <v>67454.39</v>
      </c>
      <c r="E4527" s="13" t="s">
        <v>3766</v>
      </c>
      <c r="F4527" s="27">
        <v>45663</v>
      </c>
      <c r="G4527" s="27">
        <v>45589</v>
      </c>
      <c r="H4527" s="14">
        <v>1812722.95</v>
      </c>
      <c r="I4527" s="15">
        <v>9</v>
      </c>
      <c r="J4527" s="13" t="s">
        <v>300</v>
      </c>
      <c r="K4527" s="36">
        <f>D4527*VLOOKUP(L4527,Assumptions!$B$5:$C$11,2,FALSE)</f>
        <v>2313.6855769999997</v>
      </c>
      <c r="L4527" s="39" t="s">
        <v>4889</v>
      </c>
      <c r="M4527" s="46">
        <f>DATE(YEAR(F4527),MONTH(F4527),1)</f>
        <v>45658</v>
      </c>
      <c r="N4527" s="47" t="str">
        <f>IF(B4527="",N4526,B4527)</f>
        <v>Keswick Equity AG</v>
      </c>
    </row>
    <row r="4528" spans="1:14" ht="15.75" x14ac:dyDescent="0.5">
      <c r="A4528" s="7"/>
      <c r="B4528" s="26"/>
      <c r="C4528" s="26"/>
      <c r="D4528" s="12">
        <v>60443.07</v>
      </c>
      <c r="E4528" s="13" t="s">
        <v>3766</v>
      </c>
      <c r="F4528" s="27">
        <v>45663</v>
      </c>
      <c r="G4528" s="27">
        <v>45589</v>
      </c>
      <c r="H4528" s="14">
        <v>2843464.1</v>
      </c>
      <c r="I4528" s="15">
        <v>1</v>
      </c>
      <c r="J4528" s="13" t="s">
        <v>300</v>
      </c>
      <c r="K4528" s="36">
        <f>D4528*VLOOKUP(L4528,Assumptions!$B$5:$C$11,2,FALSE)</f>
        <v>2073.1973009999997</v>
      </c>
      <c r="L4528" s="39" t="s">
        <v>4889</v>
      </c>
      <c r="M4528" s="46">
        <f>DATE(YEAR(F4528),MONTH(F4528),1)</f>
        <v>45658</v>
      </c>
      <c r="N4528" s="47" t="str">
        <f>IF(B4528="",N4527,B4528)</f>
        <v>Keswick Equity AG</v>
      </c>
    </row>
    <row r="4529" spans="1:14" ht="15.75" x14ac:dyDescent="0.5">
      <c r="A4529" s="7"/>
      <c r="B4529" s="26"/>
      <c r="C4529" s="26"/>
      <c r="D4529" s="12">
        <v>86343.65</v>
      </c>
      <c r="E4529" s="13" t="s">
        <v>3768</v>
      </c>
      <c r="F4529" s="27">
        <v>45846</v>
      </c>
      <c r="G4529" s="27">
        <v>45609</v>
      </c>
      <c r="H4529" s="14">
        <v>2017634.02</v>
      </c>
      <c r="I4529" s="15">
        <v>13</v>
      </c>
      <c r="J4529" s="13" t="s">
        <v>300</v>
      </c>
      <c r="K4529" s="36">
        <f>D4529*VLOOKUP(L4529,Assumptions!$B$5:$C$11,2,FALSE)</f>
        <v>2961.5871949999996</v>
      </c>
      <c r="L4529" s="39" t="s">
        <v>4889</v>
      </c>
      <c r="M4529" s="46">
        <f>DATE(YEAR(F4529),MONTH(F4529),1)</f>
        <v>45839</v>
      </c>
      <c r="N4529" s="47" t="str">
        <f>IF(B4529="",N4528,B4529)</f>
        <v>Keswick Equity AG</v>
      </c>
    </row>
    <row r="4530" spans="1:14" ht="15.75" x14ac:dyDescent="0.5">
      <c r="A4530" s="7"/>
      <c r="B4530" s="26"/>
      <c r="C4530" s="26"/>
      <c r="D4530" s="12">
        <v>67368.84</v>
      </c>
      <c r="E4530" s="13" t="s">
        <v>3769</v>
      </c>
      <c r="F4530" s="27">
        <v>45846</v>
      </c>
      <c r="G4530" s="27">
        <v>45609</v>
      </c>
      <c r="H4530" s="14">
        <v>1731894.84</v>
      </c>
      <c r="I4530" s="15">
        <v>1</v>
      </c>
      <c r="J4530" s="13" t="s">
        <v>348</v>
      </c>
      <c r="K4530" s="36">
        <f>D4530*VLOOKUP(L4530,Assumptions!$B$5:$C$11,2,FALSE)</f>
        <v>2310.7512119999997</v>
      </c>
      <c r="L4530" s="39" t="s">
        <v>4889</v>
      </c>
      <c r="M4530" s="46">
        <f>DATE(YEAR(F4530),MONTH(F4530),1)</f>
        <v>45839</v>
      </c>
      <c r="N4530" s="47" t="str">
        <f>IF(B4530="",N4529,B4530)</f>
        <v>Keswick Equity AG</v>
      </c>
    </row>
    <row r="4531" spans="1:14" ht="15.75" x14ac:dyDescent="0.5">
      <c r="A4531" s="7"/>
      <c r="B4531" s="26"/>
      <c r="C4531" s="26"/>
      <c r="D4531" s="12">
        <v>93493.53</v>
      </c>
      <c r="E4531" s="13" t="s">
        <v>3770</v>
      </c>
      <c r="F4531" s="27">
        <v>45846</v>
      </c>
      <c r="G4531" s="27">
        <v>45609</v>
      </c>
      <c r="H4531" s="14">
        <v>1761466.72</v>
      </c>
      <c r="I4531" s="15">
        <v>21</v>
      </c>
      <c r="J4531" s="13" t="s">
        <v>328</v>
      </c>
      <c r="K4531" s="36">
        <f>D4531*VLOOKUP(L4531,Assumptions!$B$5:$C$11,2,FALSE)</f>
        <v>3206.8280789999999</v>
      </c>
      <c r="L4531" s="39" t="s">
        <v>4889</v>
      </c>
      <c r="M4531" s="46">
        <f>DATE(YEAR(F4531),MONTH(F4531),1)</f>
        <v>45839</v>
      </c>
      <c r="N4531" s="47" t="str">
        <f>IF(B4531="",N4530,B4531)</f>
        <v>Keswick Equity AG</v>
      </c>
    </row>
    <row r="4532" spans="1:14" ht="15.75" x14ac:dyDescent="0.5">
      <c r="A4532" s="7"/>
      <c r="B4532" s="26"/>
      <c r="C4532" s="26"/>
      <c r="D4532" s="12">
        <v>73007.570000000007</v>
      </c>
      <c r="E4532" s="13" t="s">
        <v>3771</v>
      </c>
      <c r="F4532" s="27">
        <v>45846</v>
      </c>
      <c r="G4532" s="27">
        <v>45609</v>
      </c>
      <c r="H4532" s="14">
        <v>2675382.64</v>
      </c>
      <c r="I4532" s="15">
        <v>21</v>
      </c>
      <c r="J4532" s="13" t="s">
        <v>322</v>
      </c>
      <c r="K4532" s="36">
        <f>D4532*VLOOKUP(L4532,Assumptions!$B$5:$C$11,2,FALSE)</f>
        <v>2504.1596509999999</v>
      </c>
      <c r="L4532" s="39" t="s">
        <v>4889</v>
      </c>
      <c r="M4532" s="46">
        <f>DATE(YEAR(F4532),MONTH(F4532),1)</f>
        <v>45839</v>
      </c>
      <c r="N4532" s="47" t="str">
        <f>IF(B4532="",N4531,B4532)</f>
        <v>Keswick Equity AG</v>
      </c>
    </row>
    <row r="4533" spans="1:14" ht="15.75" x14ac:dyDescent="0.5">
      <c r="A4533" s="7"/>
      <c r="B4533" s="26"/>
      <c r="C4533" s="26"/>
      <c r="D4533" s="12">
        <v>19792.27</v>
      </c>
      <c r="E4533" s="13" t="s">
        <v>3772</v>
      </c>
      <c r="F4533" s="27">
        <v>45811</v>
      </c>
      <c r="G4533" s="27">
        <v>45609</v>
      </c>
      <c r="H4533" s="14">
        <v>1888031.84</v>
      </c>
      <c r="I4533" s="15">
        <v>3</v>
      </c>
      <c r="J4533" s="13" t="s">
        <v>300</v>
      </c>
      <c r="K4533" s="36">
        <f>D4533*VLOOKUP(L4533,Assumptions!$B$5:$C$11,2,FALSE)</f>
        <v>678.87486100000001</v>
      </c>
      <c r="L4533" s="39" t="s">
        <v>4889</v>
      </c>
      <c r="M4533" s="46">
        <f>DATE(YEAR(F4533),MONTH(F4533),1)</f>
        <v>45809</v>
      </c>
      <c r="N4533" s="47" t="str">
        <f>IF(B4533="",N4532,B4533)</f>
        <v>Keswick Equity AG</v>
      </c>
    </row>
    <row r="4534" spans="1:14" ht="15.75" x14ac:dyDescent="0.5">
      <c r="A4534" s="7"/>
      <c r="B4534" s="26"/>
      <c r="C4534" s="26"/>
      <c r="D4534" s="12">
        <v>13902.78</v>
      </c>
      <c r="E4534" s="13" t="s">
        <v>3773</v>
      </c>
      <c r="F4534" s="27">
        <v>45811</v>
      </c>
      <c r="G4534" s="27">
        <v>45609</v>
      </c>
      <c r="H4534" s="14">
        <v>2508607.7400000002</v>
      </c>
      <c r="I4534" s="15">
        <v>21</v>
      </c>
      <c r="J4534" s="13" t="s">
        <v>322</v>
      </c>
      <c r="K4534" s="36">
        <f>D4534*VLOOKUP(L4534,Assumptions!$B$5:$C$11,2,FALSE)</f>
        <v>476.86535399999997</v>
      </c>
      <c r="L4534" s="39" t="s">
        <v>4889</v>
      </c>
      <c r="M4534" s="46">
        <f>DATE(YEAR(F4534),MONTH(F4534),1)</f>
        <v>45809</v>
      </c>
      <c r="N4534" s="47" t="str">
        <f>IF(B4534="",N4533,B4534)</f>
        <v>Keswick Equity AG</v>
      </c>
    </row>
    <row r="4535" spans="1:14" ht="15.75" x14ac:dyDescent="0.5">
      <c r="A4535" s="7"/>
      <c r="B4535" s="26"/>
      <c r="C4535" s="26"/>
      <c r="D4535" s="12">
        <v>19887.68</v>
      </c>
      <c r="E4535" s="13" t="s">
        <v>3774</v>
      </c>
      <c r="F4535" s="27">
        <v>45811</v>
      </c>
      <c r="G4535" s="27">
        <v>45609</v>
      </c>
      <c r="H4535" s="14">
        <v>2443451.15</v>
      </c>
      <c r="I4535" s="15">
        <v>21</v>
      </c>
      <c r="J4535" s="13" t="s">
        <v>328</v>
      </c>
      <c r="K4535" s="36">
        <f>D4535*VLOOKUP(L4535,Assumptions!$B$5:$C$11,2,FALSE)</f>
        <v>682.147424</v>
      </c>
      <c r="L4535" s="39" t="s">
        <v>4889</v>
      </c>
      <c r="M4535" s="46">
        <f>DATE(YEAR(F4535),MONTH(F4535),1)</f>
        <v>45809</v>
      </c>
      <c r="N4535" s="47" t="str">
        <f>IF(B4535="",N4534,B4535)</f>
        <v>Keswick Equity AG</v>
      </c>
    </row>
    <row r="4536" spans="1:14" ht="15.75" x14ac:dyDescent="0.5">
      <c r="A4536" s="7"/>
      <c r="B4536" s="26"/>
      <c r="C4536" s="26"/>
      <c r="D4536" s="12">
        <v>12338.6</v>
      </c>
      <c r="E4536" s="13" t="s">
        <v>3775</v>
      </c>
      <c r="F4536" s="27">
        <v>45707</v>
      </c>
      <c r="G4536" s="27">
        <v>45617</v>
      </c>
      <c r="H4536" s="14">
        <v>2518404.21</v>
      </c>
      <c r="I4536" s="15">
        <v>1</v>
      </c>
      <c r="J4536" s="13" t="s">
        <v>300</v>
      </c>
      <c r="K4536" s="36">
        <f>D4536*VLOOKUP(L4536,Assumptions!$B$5:$C$11,2,FALSE)</f>
        <v>423.21397999999999</v>
      </c>
      <c r="L4536" s="39" t="s">
        <v>4889</v>
      </c>
      <c r="M4536" s="46">
        <f>DATE(YEAR(F4536),MONTH(F4536),1)</f>
        <v>45689</v>
      </c>
      <c r="N4536" s="47" t="str">
        <f>IF(B4536="",N4535,B4536)</f>
        <v>Keswick Equity AG</v>
      </c>
    </row>
    <row r="4537" spans="1:14" ht="15.75" x14ac:dyDescent="0.5">
      <c r="A4537" s="7"/>
      <c r="B4537" s="26"/>
      <c r="C4537" s="26"/>
      <c r="D4537" s="12">
        <v>11759.96</v>
      </c>
      <c r="E4537" s="13" t="s">
        <v>3775</v>
      </c>
      <c r="F4537" s="27">
        <v>45707</v>
      </c>
      <c r="G4537" s="27">
        <v>45617</v>
      </c>
      <c r="H4537" s="14">
        <v>2727733.28</v>
      </c>
      <c r="I4537" s="15">
        <v>1</v>
      </c>
      <c r="J4537" s="13" t="s">
        <v>300</v>
      </c>
      <c r="K4537" s="36">
        <f>D4537*VLOOKUP(L4537,Assumptions!$B$5:$C$11,2,FALSE)</f>
        <v>403.36662799999993</v>
      </c>
      <c r="L4537" s="39" t="s">
        <v>4889</v>
      </c>
      <c r="M4537" s="46">
        <f>DATE(YEAR(F4537),MONTH(F4537),1)</f>
        <v>45689</v>
      </c>
      <c r="N4537" s="47" t="str">
        <f>IF(B4537="",N4536,B4537)</f>
        <v>Keswick Equity AG</v>
      </c>
    </row>
    <row r="4538" spans="1:14" ht="15.75" x14ac:dyDescent="0.5">
      <c r="A4538" s="7"/>
      <c r="B4538" s="26"/>
      <c r="C4538" s="26"/>
      <c r="D4538" s="12">
        <v>9624.64</v>
      </c>
      <c r="E4538" s="13" t="s">
        <v>3776</v>
      </c>
      <c r="F4538" s="27">
        <v>45769</v>
      </c>
      <c r="G4538" s="27">
        <v>45617</v>
      </c>
      <c r="H4538" s="14">
        <v>2340195.5299999998</v>
      </c>
      <c r="I4538" s="15">
        <v>2</v>
      </c>
      <c r="J4538" s="13" t="s">
        <v>300</v>
      </c>
      <c r="K4538" s="36">
        <f>D4538*VLOOKUP(L4538,Assumptions!$B$5:$C$11,2,FALSE)</f>
        <v>330.12515199999996</v>
      </c>
      <c r="L4538" s="39" t="s">
        <v>4889</v>
      </c>
      <c r="M4538" s="46">
        <f>DATE(YEAR(F4538),MONTH(F4538),1)</f>
        <v>45748</v>
      </c>
      <c r="N4538" s="47" t="str">
        <f>IF(B4538="",N4537,B4538)</f>
        <v>Keswick Equity AG</v>
      </c>
    </row>
    <row r="4539" spans="1:14" ht="15.75" x14ac:dyDescent="0.5">
      <c r="A4539" s="7"/>
      <c r="B4539" s="26"/>
      <c r="C4539" s="26"/>
      <c r="D4539" s="12">
        <v>17471.21</v>
      </c>
      <c r="E4539" s="13" t="s">
        <v>3777</v>
      </c>
      <c r="F4539" s="27">
        <v>45806</v>
      </c>
      <c r="G4539" s="27">
        <v>45629</v>
      </c>
      <c r="H4539" s="14">
        <v>2160727.5299999998</v>
      </c>
      <c r="I4539" s="15">
        <v>2</v>
      </c>
      <c r="J4539" s="13" t="s">
        <v>300</v>
      </c>
      <c r="K4539" s="36">
        <f>D4539*VLOOKUP(L4539,Assumptions!$B$5:$C$11,2,FALSE)</f>
        <v>599.26250299999992</v>
      </c>
      <c r="L4539" s="39" t="s">
        <v>4889</v>
      </c>
      <c r="M4539" s="46">
        <f>DATE(YEAR(F4539),MONTH(F4539),1)</f>
        <v>45778</v>
      </c>
      <c r="N4539" s="47" t="str">
        <f>IF(B4539="",N4538,B4539)</f>
        <v>Keswick Equity AG</v>
      </c>
    </row>
    <row r="4540" spans="1:14" ht="15.75" x14ac:dyDescent="0.5">
      <c r="A4540" s="7"/>
      <c r="B4540" s="26"/>
      <c r="C4540" s="26"/>
      <c r="D4540" s="12">
        <v>11873.14</v>
      </c>
      <c r="E4540" s="13" t="s">
        <v>3778</v>
      </c>
      <c r="F4540" s="27">
        <v>45806</v>
      </c>
      <c r="G4540" s="27">
        <v>45629</v>
      </c>
      <c r="H4540" s="14">
        <v>1821121.22</v>
      </c>
      <c r="I4540" s="15">
        <v>2</v>
      </c>
      <c r="J4540" s="13" t="s">
        <v>330</v>
      </c>
      <c r="K4540" s="36">
        <f>D4540*VLOOKUP(L4540,Assumptions!$B$5:$C$11,2,FALSE)</f>
        <v>407.24870199999992</v>
      </c>
      <c r="L4540" s="39" t="s">
        <v>4889</v>
      </c>
      <c r="M4540" s="46">
        <f>DATE(YEAR(F4540),MONTH(F4540),1)</f>
        <v>45778</v>
      </c>
      <c r="N4540" s="47" t="str">
        <f>IF(B4540="",N4539,B4540)</f>
        <v>Keswick Equity AG</v>
      </c>
    </row>
    <row r="4541" spans="1:14" ht="15.75" x14ac:dyDescent="0.5">
      <c r="A4541" s="7"/>
      <c r="B4541" s="26"/>
      <c r="C4541" s="26"/>
      <c r="D4541" s="12">
        <v>17755.36</v>
      </c>
      <c r="E4541" s="13" t="s">
        <v>3779</v>
      </c>
      <c r="F4541" s="27">
        <v>45806</v>
      </c>
      <c r="G4541" s="27">
        <v>45629</v>
      </c>
      <c r="H4541" s="14">
        <v>2066614.41</v>
      </c>
      <c r="I4541" s="15">
        <v>130</v>
      </c>
      <c r="J4541" s="13" t="s">
        <v>322</v>
      </c>
      <c r="K4541" s="36">
        <f>D4541*VLOOKUP(L4541,Assumptions!$B$5:$C$11,2,FALSE)</f>
        <v>609.00884799999994</v>
      </c>
      <c r="L4541" s="39" t="s">
        <v>4889</v>
      </c>
      <c r="M4541" s="46">
        <f>DATE(YEAR(F4541),MONTH(F4541),1)</f>
        <v>45778</v>
      </c>
      <c r="N4541" s="47" t="str">
        <f>IF(B4541="",N4540,B4541)</f>
        <v>Keswick Equity AG</v>
      </c>
    </row>
    <row r="4542" spans="1:14" ht="15.75" x14ac:dyDescent="0.5">
      <c r="A4542" s="7"/>
      <c r="B4542" s="26"/>
      <c r="C4542" s="26"/>
      <c r="D4542" s="12">
        <v>23669.09</v>
      </c>
      <c r="E4542" s="13" t="s">
        <v>3772</v>
      </c>
      <c r="F4542" s="27">
        <v>45812</v>
      </c>
      <c r="G4542" s="27">
        <v>45629</v>
      </c>
      <c r="H4542" s="14">
        <v>2506990.71</v>
      </c>
      <c r="I4542" s="15">
        <v>3</v>
      </c>
      <c r="J4542" s="13" t="s">
        <v>300</v>
      </c>
      <c r="K4542" s="36">
        <f>D4542*VLOOKUP(L4542,Assumptions!$B$5:$C$11,2,FALSE)</f>
        <v>811.84978699999999</v>
      </c>
      <c r="L4542" s="39" t="s">
        <v>4889</v>
      </c>
      <c r="M4542" s="46">
        <f>DATE(YEAR(F4542),MONTH(F4542),1)</f>
        <v>45809</v>
      </c>
      <c r="N4542" s="47" t="str">
        <f>IF(B4542="",N4541,B4542)</f>
        <v>Keswick Equity AG</v>
      </c>
    </row>
    <row r="4543" spans="1:14" ht="15.75" x14ac:dyDescent="0.5">
      <c r="A4543" s="7"/>
      <c r="B4543" s="26"/>
      <c r="C4543" s="26"/>
      <c r="D4543" s="12">
        <v>18343.22</v>
      </c>
      <c r="E4543" s="13" t="s">
        <v>3780</v>
      </c>
      <c r="F4543" s="27">
        <v>45812</v>
      </c>
      <c r="G4543" s="27">
        <v>45629</v>
      </c>
      <c r="H4543" s="14">
        <v>2001796.07</v>
      </c>
      <c r="I4543" s="15">
        <v>1</v>
      </c>
      <c r="J4543" s="13" t="s">
        <v>312</v>
      </c>
      <c r="K4543" s="36">
        <f>D4543*VLOOKUP(L4543,Assumptions!$B$5:$C$11,2,FALSE)</f>
        <v>629.17244600000004</v>
      </c>
      <c r="L4543" s="39" t="s">
        <v>4889</v>
      </c>
      <c r="M4543" s="46">
        <f>DATE(YEAR(F4543),MONTH(F4543),1)</f>
        <v>45809</v>
      </c>
      <c r="N4543" s="47" t="str">
        <f>IF(B4543="",N4542,B4543)</f>
        <v>Keswick Equity AG</v>
      </c>
    </row>
    <row r="4544" spans="1:14" ht="15.75" x14ac:dyDescent="0.5">
      <c r="A4544" s="7"/>
      <c r="B4544" s="26"/>
      <c r="C4544" s="26"/>
      <c r="D4544" s="12">
        <v>19985.849999999999</v>
      </c>
      <c r="E4544" s="13" t="s">
        <v>3781</v>
      </c>
      <c r="F4544" s="27">
        <v>45812</v>
      </c>
      <c r="G4544" s="27">
        <v>45629</v>
      </c>
      <c r="H4544" s="14">
        <v>2688130.47</v>
      </c>
      <c r="I4544" s="15">
        <v>18</v>
      </c>
      <c r="J4544" s="13" t="s">
        <v>301</v>
      </c>
      <c r="K4544" s="36">
        <f>D4544*VLOOKUP(L4544,Assumptions!$B$5:$C$11,2,FALSE)</f>
        <v>685.51465499999995</v>
      </c>
      <c r="L4544" s="39" t="s">
        <v>4889</v>
      </c>
      <c r="M4544" s="46">
        <f>DATE(YEAR(F4544),MONTH(F4544),1)</f>
        <v>45809</v>
      </c>
      <c r="N4544" s="47" t="str">
        <f>IF(B4544="",N4543,B4544)</f>
        <v>Keswick Equity AG</v>
      </c>
    </row>
    <row r="4545" spans="1:14" ht="15.75" x14ac:dyDescent="0.5">
      <c r="A4545" s="7"/>
      <c r="B4545" s="26"/>
      <c r="C4545" s="26"/>
      <c r="D4545" s="12">
        <v>20791.45</v>
      </c>
      <c r="E4545" s="13" t="s">
        <v>3782</v>
      </c>
      <c r="F4545" s="27">
        <v>45812</v>
      </c>
      <c r="G4545" s="27">
        <v>45629</v>
      </c>
      <c r="H4545" s="14">
        <v>2674170.4700000002</v>
      </c>
      <c r="I4545" s="15">
        <v>18</v>
      </c>
      <c r="J4545" s="13" t="s">
        <v>333</v>
      </c>
      <c r="K4545" s="36">
        <f>D4545*VLOOKUP(L4545,Assumptions!$B$5:$C$11,2,FALSE)</f>
        <v>713.14673499999992</v>
      </c>
      <c r="L4545" s="39" t="s">
        <v>4889</v>
      </c>
      <c r="M4545" s="46">
        <f>DATE(YEAR(F4545),MONTH(F4545),1)</f>
        <v>45809</v>
      </c>
      <c r="N4545" s="47" t="str">
        <f>IF(B4545="",N4544,B4545)</f>
        <v>Keswick Equity AG</v>
      </c>
    </row>
    <row r="4546" spans="1:14" ht="15.75" x14ac:dyDescent="0.5">
      <c r="A4546" s="7"/>
      <c r="B4546" s="26"/>
      <c r="C4546" s="26"/>
      <c r="D4546" s="12">
        <v>23342.06</v>
      </c>
      <c r="E4546" s="13" t="s">
        <v>3774</v>
      </c>
      <c r="F4546" s="27">
        <v>45812</v>
      </c>
      <c r="G4546" s="27">
        <v>45629</v>
      </c>
      <c r="H4546" s="14">
        <v>2127216.4</v>
      </c>
      <c r="I4546" s="15">
        <v>18</v>
      </c>
      <c r="J4546" s="13" t="s">
        <v>328</v>
      </c>
      <c r="K4546" s="36">
        <f>D4546*VLOOKUP(L4546,Assumptions!$B$5:$C$11,2,FALSE)</f>
        <v>800.63265799999999</v>
      </c>
      <c r="L4546" s="39" t="s">
        <v>4889</v>
      </c>
      <c r="M4546" s="46">
        <f>DATE(YEAR(F4546),MONTH(F4546),1)</f>
        <v>45809</v>
      </c>
      <c r="N4546" s="47" t="str">
        <f>IF(B4546="",N4545,B4546)</f>
        <v>Keswick Equity AG</v>
      </c>
    </row>
    <row r="4547" spans="1:14" ht="15.75" x14ac:dyDescent="0.5">
      <c r="A4547" s="7"/>
      <c r="B4547" s="26"/>
      <c r="C4547" s="26"/>
      <c r="D4547" s="12">
        <v>22461.42</v>
      </c>
      <c r="E4547" s="13" t="s">
        <v>3783</v>
      </c>
      <c r="F4547" s="27">
        <v>45812</v>
      </c>
      <c r="G4547" s="27">
        <v>45629</v>
      </c>
      <c r="H4547" s="14">
        <v>2208528.25</v>
      </c>
      <c r="I4547" s="15">
        <v>18</v>
      </c>
      <c r="J4547" s="13" t="s">
        <v>336</v>
      </c>
      <c r="K4547" s="36">
        <f>D4547*VLOOKUP(L4547,Assumptions!$B$5:$C$11,2,FALSE)</f>
        <v>770.42670599999985</v>
      </c>
      <c r="L4547" s="39" t="s">
        <v>4889</v>
      </c>
      <c r="M4547" s="46">
        <f>DATE(YEAR(F4547),MONTH(F4547),1)</f>
        <v>45809</v>
      </c>
      <c r="N4547" s="47" t="str">
        <f>IF(B4547="",N4546,B4547)</f>
        <v>Keswick Equity AG</v>
      </c>
    </row>
    <row r="4548" spans="1:14" ht="15.75" x14ac:dyDescent="0.5">
      <c r="A4548" s="7"/>
      <c r="B4548" s="26"/>
      <c r="C4548" s="26"/>
      <c r="D4548" s="12">
        <v>20341.29</v>
      </c>
      <c r="E4548" s="13" t="s">
        <v>3773</v>
      </c>
      <c r="F4548" s="27">
        <v>45812</v>
      </c>
      <c r="G4548" s="27">
        <v>45629</v>
      </c>
      <c r="H4548" s="14">
        <v>2385866.89</v>
      </c>
      <c r="I4548" s="15">
        <v>18</v>
      </c>
      <c r="J4548" s="13" t="s">
        <v>322</v>
      </c>
      <c r="K4548" s="36">
        <f>D4548*VLOOKUP(L4548,Assumptions!$B$5:$C$11,2,FALSE)</f>
        <v>697.70624699999996</v>
      </c>
      <c r="L4548" s="39" t="s">
        <v>4889</v>
      </c>
      <c r="M4548" s="46">
        <f>DATE(YEAR(F4548),MONTH(F4548),1)</f>
        <v>45809</v>
      </c>
      <c r="N4548" s="47" t="str">
        <f>IF(B4548="",N4547,B4548)</f>
        <v>Keswick Equity AG</v>
      </c>
    </row>
    <row r="4549" spans="1:14" ht="15.75" x14ac:dyDescent="0.5">
      <c r="A4549" s="7"/>
      <c r="B4549" s="26"/>
      <c r="C4549" s="26"/>
      <c r="D4549" s="12">
        <v>14673.61</v>
      </c>
      <c r="E4549" s="13" t="s">
        <v>3784</v>
      </c>
      <c r="F4549" s="27">
        <v>45812</v>
      </c>
      <c r="G4549" s="27">
        <v>45629</v>
      </c>
      <c r="H4549" s="14">
        <v>1805040</v>
      </c>
      <c r="I4549" s="15">
        <v>18</v>
      </c>
      <c r="J4549" s="13" t="s">
        <v>305</v>
      </c>
      <c r="K4549" s="36">
        <f>D4549*VLOOKUP(L4549,Assumptions!$B$5:$C$11,2,FALSE)</f>
        <v>503.304823</v>
      </c>
      <c r="L4549" s="39" t="s">
        <v>4889</v>
      </c>
      <c r="M4549" s="46">
        <f>DATE(YEAR(F4549),MONTH(F4549),1)</f>
        <v>45809</v>
      </c>
      <c r="N4549" s="47" t="str">
        <f>IF(B4549="",N4548,B4549)</f>
        <v>Keswick Equity AG</v>
      </c>
    </row>
    <row r="4550" spans="1:14" ht="15.75" x14ac:dyDescent="0.5">
      <c r="A4550" s="7"/>
      <c r="B4550" s="26"/>
      <c r="C4550" s="26"/>
      <c r="D4550" s="12">
        <v>41831.160000000003</v>
      </c>
      <c r="E4550" s="13" t="s">
        <v>3772</v>
      </c>
      <c r="F4550" s="27">
        <v>45811</v>
      </c>
      <c r="G4550" s="27">
        <v>45637</v>
      </c>
      <c r="H4550" s="14">
        <v>2350548.84</v>
      </c>
      <c r="I4550" s="15">
        <v>4</v>
      </c>
      <c r="J4550" s="13" t="s">
        <v>300</v>
      </c>
      <c r="K4550" s="36">
        <f>D4550*VLOOKUP(L4550,Assumptions!$B$5:$C$11,2,FALSE)</f>
        <v>1434.808788</v>
      </c>
      <c r="L4550" s="39" t="s">
        <v>4889</v>
      </c>
      <c r="M4550" s="46">
        <f>DATE(YEAR(F4550),MONTH(F4550),1)</f>
        <v>45809</v>
      </c>
      <c r="N4550" s="47" t="str">
        <f>IF(B4550="",N4549,B4550)</f>
        <v>Keswick Equity AG</v>
      </c>
    </row>
    <row r="4551" spans="1:14" ht="15.75" x14ac:dyDescent="0.5">
      <c r="A4551" s="7"/>
      <c r="B4551" s="26"/>
      <c r="C4551" s="26"/>
      <c r="D4551" s="12">
        <v>33509.71</v>
      </c>
      <c r="E4551" s="13" t="s">
        <v>3785</v>
      </c>
      <c r="F4551" s="27">
        <v>45811</v>
      </c>
      <c r="G4551" s="27">
        <v>45637</v>
      </c>
      <c r="H4551" s="14">
        <v>1950691.95</v>
      </c>
      <c r="I4551" s="15">
        <v>4</v>
      </c>
      <c r="J4551" s="13" t="s">
        <v>330</v>
      </c>
      <c r="K4551" s="36">
        <f>D4551*VLOOKUP(L4551,Assumptions!$B$5:$C$11,2,FALSE)</f>
        <v>1149.3830529999998</v>
      </c>
      <c r="L4551" s="39" t="s">
        <v>4889</v>
      </c>
      <c r="M4551" s="46">
        <f>DATE(YEAR(F4551),MONTH(F4551),1)</f>
        <v>45809</v>
      </c>
      <c r="N4551" s="47" t="str">
        <f>IF(B4551="",N4550,B4551)</f>
        <v>Keswick Equity AG</v>
      </c>
    </row>
    <row r="4552" spans="1:14" ht="15.75" x14ac:dyDescent="0.5">
      <c r="A4552" s="7"/>
      <c r="B4552" s="26"/>
      <c r="C4552" s="26"/>
      <c r="D4552" s="12">
        <v>38945.29</v>
      </c>
      <c r="E4552" s="13" t="s">
        <v>3786</v>
      </c>
      <c r="F4552" s="27">
        <v>45811</v>
      </c>
      <c r="G4552" s="27">
        <v>45637</v>
      </c>
      <c r="H4552" s="14">
        <v>1786614.01</v>
      </c>
      <c r="I4552" s="15">
        <v>48</v>
      </c>
      <c r="J4552" s="13" t="s">
        <v>321</v>
      </c>
      <c r="K4552" s="36">
        <f>D4552*VLOOKUP(L4552,Assumptions!$B$5:$C$11,2,FALSE)</f>
        <v>1335.823447</v>
      </c>
      <c r="L4552" s="39" t="s">
        <v>4889</v>
      </c>
      <c r="M4552" s="46">
        <f>DATE(YEAR(F4552),MONTH(F4552),1)</f>
        <v>45809</v>
      </c>
      <c r="N4552" s="47" t="str">
        <f>IF(B4552="",N4551,B4552)</f>
        <v>Keswick Equity AG</v>
      </c>
    </row>
    <row r="4553" spans="1:14" ht="15.75" x14ac:dyDescent="0.5">
      <c r="A4553" s="7"/>
      <c r="B4553" s="26"/>
      <c r="C4553" s="26"/>
      <c r="D4553" s="12">
        <v>27344.49</v>
      </c>
      <c r="E4553" s="13" t="s">
        <v>3784</v>
      </c>
      <c r="F4553" s="27">
        <v>45811</v>
      </c>
      <c r="G4553" s="27">
        <v>45637</v>
      </c>
      <c r="H4553" s="14">
        <v>1922689.65</v>
      </c>
      <c r="I4553" s="15">
        <v>48</v>
      </c>
      <c r="J4553" s="13" t="s">
        <v>305</v>
      </c>
      <c r="K4553" s="36">
        <f>D4553*VLOOKUP(L4553,Assumptions!$B$5:$C$11,2,FALSE)</f>
        <v>937.91600699999992</v>
      </c>
      <c r="L4553" s="39" t="s">
        <v>4889</v>
      </c>
      <c r="M4553" s="46">
        <f>DATE(YEAR(F4553),MONTH(F4553),1)</f>
        <v>45809</v>
      </c>
      <c r="N4553" s="47" t="str">
        <f>IF(B4553="",N4552,B4553)</f>
        <v>Keswick Equity AG</v>
      </c>
    </row>
    <row r="4554" spans="1:14" ht="15.75" x14ac:dyDescent="0.5">
      <c r="A4554" s="7"/>
      <c r="B4554" s="26"/>
      <c r="C4554" s="26"/>
      <c r="D4554" s="12">
        <v>27862.799999999999</v>
      </c>
      <c r="E4554" s="13" t="s">
        <v>3781</v>
      </c>
      <c r="F4554" s="27">
        <v>45811</v>
      </c>
      <c r="G4554" s="27">
        <v>45637</v>
      </c>
      <c r="H4554" s="14">
        <v>2611377.17</v>
      </c>
      <c r="I4554" s="15">
        <v>48</v>
      </c>
      <c r="J4554" s="13" t="s">
        <v>301</v>
      </c>
      <c r="K4554" s="36">
        <f>D4554*VLOOKUP(L4554,Assumptions!$B$5:$C$11,2,FALSE)</f>
        <v>955.69403999999986</v>
      </c>
      <c r="L4554" s="39" t="s">
        <v>4889</v>
      </c>
      <c r="M4554" s="46">
        <f>DATE(YEAR(F4554),MONTH(F4554),1)</f>
        <v>45809</v>
      </c>
      <c r="N4554" s="47" t="str">
        <f>IF(B4554="",N4553,B4554)</f>
        <v>Keswick Equity AG</v>
      </c>
    </row>
    <row r="4555" spans="1:14" ht="15.75" x14ac:dyDescent="0.5">
      <c r="A4555" s="7"/>
      <c r="B4555" s="26"/>
      <c r="C4555" s="26"/>
      <c r="D4555" s="12">
        <v>35842.120000000003</v>
      </c>
      <c r="E4555" s="13" t="s">
        <v>3780</v>
      </c>
      <c r="F4555" s="27">
        <v>45811</v>
      </c>
      <c r="G4555" s="27">
        <v>45637</v>
      </c>
      <c r="H4555" s="14">
        <v>2509095.71</v>
      </c>
      <c r="I4555" s="15">
        <v>1</v>
      </c>
      <c r="J4555" s="13" t="s">
        <v>312</v>
      </c>
      <c r="K4555" s="36">
        <f>D4555*VLOOKUP(L4555,Assumptions!$B$5:$C$11,2,FALSE)</f>
        <v>1229.384716</v>
      </c>
      <c r="L4555" s="39" t="s">
        <v>4889</v>
      </c>
      <c r="M4555" s="46">
        <f>DATE(YEAR(F4555),MONTH(F4555),1)</f>
        <v>45809</v>
      </c>
      <c r="N4555" s="47" t="str">
        <f>IF(B4555="",N4554,B4555)</f>
        <v>Keswick Equity AG</v>
      </c>
    </row>
    <row r="4556" spans="1:14" ht="15.75" x14ac:dyDescent="0.5">
      <c r="A4556" s="7"/>
      <c r="B4556" s="26"/>
      <c r="C4556" s="26"/>
      <c r="D4556" s="12">
        <v>58408.67</v>
      </c>
      <c r="E4556" s="13" t="s">
        <v>3772</v>
      </c>
      <c r="F4556" s="27">
        <v>45811</v>
      </c>
      <c r="G4556" s="27">
        <v>45637</v>
      </c>
      <c r="H4556" s="14">
        <v>2760716.46</v>
      </c>
      <c r="I4556" s="15">
        <v>4</v>
      </c>
      <c r="J4556" s="13" t="s">
        <v>300</v>
      </c>
      <c r="K4556" s="36">
        <f>D4556*VLOOKUP(L4556,Assumptions!$B$5:$C$11,2,FALSE)</f>
        <v>2003.4173809999998</v>
      </c>
      <c r="L4556" s="39" t="s">
        <v>4889</v>
      </c>
      <c r="M4556" s="46">
        <f>DATE(YEAR(F4556),MONTH(F4556),1)</f>
        <v>45809</v>
      </c>
      <c r="N4556" s="47" t="str">
        <f>IF(B4556="",N4555,B4556)</f>
        <v>Keswick Equity AG</v>
      </c>
    </row>
    <row r="4557" spans="1:14" ht="15.75" x14ac:dyDescent="0.5">
      <c r="A4557" s="7"/>
      <c r="B4557" s="26"/>
      <c r="C4557" s="26"/>
      <c r="D4557" s="12">
        <v>53265.08</v>
      </c>
      <c r="E4557" s="13" t="s">
        <v>3785</v>
      </c>
      <c r="F4557" s="27">
        <v>45811</v>
      </c>
      <c r="G4557" s="27">
        <v>45637</v>
      </c>
      <c r="H4557" s="14">
        <v>1802412.08</v>
      </c>
      <c r="I4557" s="15">
        <v>8</v>
      </c>
      <c r="J4557" s="13" t="s">
        <v>330</v>
      </c>
      <c r="K4557" s="36">
        <f>D4557*VLOOKUP(L4557,Assumptions!$B$5:$C$11,2,FALSE)</f>
        <v>1826.9922439999998</v>
      </c>
      <c r="L4557" s="39" t="s">
        <v>4889</v>
      </c>
      <c r="M4557" s="46">
        <f>DATE(YEAR(F4557),MONTH(F4557),1)</f>
        <v>45809</v>
      </c>
      <c r="N4557" s="47" t="str">
        <f>IF(B4557="",N4556,B4557)</f>
        <v>Keswick Equity AG</v>
      </c>
    </row>
    <row r="4558" spans="1:14" ht="15.75" x14ac:dyDescent="0.5">
      <c r="A4558" s="7"/>
      <c r="B4558" s="26"/>
      <c r="C4558" s="26"/>
      <c r="D4558" s="12">
        <v>43397.65</v>
      </c>
      <c r="E4558" s="13" t="s">
        <v>3781</v>
      </c>
      <c r="F4558" s="27">
        <v>45811</v>
      </c>
      <c r="G4558" s="27">
        <v>45637</v>
      </c>
      <c r="H4558" s="14">
        <v>2858777.78</v>
      </c>
      <c r="I4558" s="15">
        <v>166</v>
      </c>
      <c r="J4558" s="13" t="s">
        <v>301</v>
      </c>
      <c r="K4558" s="36">
        <f>D4558*VLOOKUP(L4558,Assumptions!$B$5:$C$11,2,FALSE)</f>
        <v>1488.539395</v>
      </c>
      <c r="L4558" s="39" t="s">
        <v>4889</v>
      </c>
      <c r="M4558" s="46">
        <f>DATE(YEAR(F4558),MONTH(F4558),1)</f>
        <v>45809</v>
      </c>
      <c r="N4558" s="47" t="str">
        <f>IF(B4558="",N4557,B4558)</f>
        <v>Keswick Equity AG</v>
      </c>
    </row>
    <row r="4559" spans="1:14" ht="15.75" x14ac:dyDescent="0.5">
      <c r="A4559" s="7"/>
      <c r="B4559" s="26"/>
      <c r="C4559" s="26"/>
      <c r="D4559" s="12">
        <v>62073.81</v>
      </c>
      <c r="E4559" s="13" t="s">
        <v>3784</v>
      </c>
      <c r="F4559" s="27">
        <v>45811</v>
      </c>
      <c r="G4559" s="27">
        <v>45637</v>
      </c>
      <c r="H4559" s="14">
        <v>2726350.22</v>
      </c>
      <c r="I4559" s="15">
        <v>166</v>
      </c>
      <c r="J4559" s="13" t="s">
        <v>305</v>
      </c>
      <c r="K4559" s="36">
        <f>D4559*VLOOKUP(L4559,Assumptions!$B$5:$C$11,2,FALSE)</f>
        <v>2129.1316829999996</v>
      </c>
      <c r="L4559" s="39" t="s">
        <v>4889</v>
      </c>
      <c r="M4559" s="46">
        <f>DATE(YEAR(F4559),MONTH(F4559),1)</f>
        <v>45809</v>
      </c>
      <c r="N4559" s="47" t="str">
        <f>IF(B4559="",N4558,B4559)</f>
        <v>Keswick Equity AG</v>
      </c>
    </row>
    <row r="4560" spans="1:14" ht="15.75" x14ac:dyDescent="0.5">
      <c r="A4560" s="7"/>
      <c r="B4560" s="26"/>
      <c r="C4560" s="26"/>
      <c r="D4560" s="12">
        <v>62961.18</v>
      </c>
      <c r="E4560" s="13" t="s">
        <v>3786</v>
      </c>
      <c r="F4560" s="27">
        <v>45811</v>
      </c>
      <c r="G4560" s="27">
        <v>45637</v>
      </c>
      <c r="H4560" s="14">
        <v>2468971.14</v>
      </c>
      <c r="I4560" s="15">
        <v>166</v>
      </c>
      <c r="J4560" s="13" t="s">
        <v>321</v>
      </c>
      <c r="K4560" s="36">
        <f>D4560*VLOOKUP(L4560,Assumptions!$B$5:$C$11,2,FALSE)</f>
        <v>2159.5684739999997</v>
      </c>
      <c r="L4560" s="39" t="s">
        <v>4889</v>
      </c>
      <c r="M4560" s="46">
        <f>DATE(YEAR(F4560),MONTH(F4560),1)</f>
        <v>45809</v>
      </c>
      <c r="N4560" s="47" t="str">
        <f>IF(B4560="",N4559,B4560)</f>
        <v>Keswick Equity AG</v>
      </c>
    </row>
    <row r="4561" spans="1:14" ht="15.75" x14ac:dyDescent="0.5">
      <c r="A4561" s="7"/>
      <c r="B4561" s="26"/>
      <c r="C4561" s="26"/>
      <c r="D4561" s="12">
        <v>43822.33</v>
      </c>
      <c r="E4561" s="13" t="s">
        <v>3780</v>
      </c>
      <c r="F4561" s="27">
        <v>45811</v>
      </c>
      <c r="G4561" s="27">
        <v>45637</v>
      </c>
      <c r="H4561" s="14">
        <v>2257452.5099999998</v>
      </c>
      <c r="I4561" s="15">
        <v>1</v>
      </c>
      <c r="J4561" s="13" t="s">
        <v>312</v>
      </c>
      <c r="K4561" s="36">
        <f>D4561*VLOOKUP(L4561,Assumptions!$B$5:$C$11,2,FALSE)</f>
        <v>1503.1059189999999</v>
      </c>
      <c r="L4561" s="39" t="s">
        <v>4889</v>
      </c>
      <c r="M4561" s="46">
        <f>DATE(YEAR(F4561),MONTH(F4561),1)</f>
        <v>45809</v>
      </c>
      <c r="N4561" s="47" t="str">
        <f>IF(B4561="",N4560,B4561)</f>
        <v>Keswick Equity AG</v>
      </c>
    </row>
    <row r="4562" spans="1:14" ht="15.75" x14ac:dyDescent="0.5">
      <c r="A4562" s="7"/>
      <c r="B4562" s="26"/>
      <c r="C4562" s="26"/>
      <c r="D4562" s="12">
        <v>41566.559999999998</v>
      </c>
      <c r="E4562" s="13" t="s">
        <v>3772</v>
      </c>
      <c r="F4562" s="27">
        <v>45811</v>
      </c>
      <c r="G4562" s="27">
        <v>45637</v>
      </c>
      <c r="H4562" s="14">
        <v>2761141.06</v>
      </c>
      <c r="I4562" s="15">
        <v>4</v>
      </c>
      <c r="J4562" s="13" t="s">
        <v>300</v>
      </c>
      <c r="K4562" s="36">
        <f>D4562*VLOOKUP(L4562,Assumptions!$B$5:$C$11,2,FALSE)</f>
        <v>1425.7330079999997</v>
      </c>
      <c r="L4562" s="39" t="s">
        <v>4889</v>
      </c>
      <c r="M4562" s="46">
        <f>DATE(YEAR(F4562),MONTH(F4562),1)</f>
        <v>45809</v>
      </c>
      <c r="N4562" s="47" t="str">
        <f>IF(B4562="",N4561,B4562)</f>
        <v>Keswick Equity AG</v>
      </c>
    </row>
    <row r="4563" spans="1:14" ht="15.75" x14ac:dyDescent="0.5">
      <c r="A4563" s="7"/>
      <c r="B4563" s="26"/>
      <c r="C4563" s="26"/>
      <c r="D4563" s="12">
        <v>36829.589999999997</v>
      </c>
      <c r="E4563" s="13" t="s">
        <v>3785</v>
      </c>
      <c r="F4563" s="27">
        <v>45811</v>
      </c>
      <c r="G4563" s="27">
        <v>45637</v>
      </c>
      <c r="H4563" s="14">
        <v>2161782.2200000002</v>
      </c>
      <c r="I4563" s="15">
        <v>4</v>
      </c>
      <c r="J4563" s="13" t="s">
        <v>330</v>
      </c>
      <c r="K4563" s="36">
        <f>D4563*VLOOKUP(L4563,Assumptions!$B$5:$C$11,2,FALSE)</f>
        <v>1263.2549369999997</v>
      </c>
      <c r="L4563" s="39" t="s">
        <v>4889</v>
      </c>
      <c r="M4563" s="46">
        <f>DATE(YEAR(F4563),MONTH(F4563),1)</f>
        <v>45809</v>
      </c>
      <c r="N4563" s="47" t="str">
        <f>IF(B4563="",N4562,B4563)</f>
        <v>Keswick Equity AG</v>
      </c>
    </row>
    <row r="4564" spans="1:14" ht="15.75" x14ac:dyDescent="0.5">
      <c r="A4564" s="7"/>
      <c r="B4564" s="26"/>
      <c r="C4564" s="26"/>
      <c r="D4564" s="12">
        <v>46060.77</v>
      </c>
      <c r="E4564" s="13" t="s">
        <v>3784</v>
      </c>
      <c r="F4564" s="27">
        <v>45811</v>
      </c>
      <c r="G4564" s="27">
        <v>45637</v>
      </c>
      <c r="H4564" s="14">
        <v>2131046.91</v>
      </c>
      <c r="I4564" s="15">
        <v>70</v>
      </c>
      <c r="J4564" s="13" t="s">
        <v>305</v>
      </c>
      <c r="K4564" s="36">
        <f>D4564*VLOOKUP(L4564,Assumptions!$B$5:$C$11,2,FALSE)</f>
        <v>1579.8844109999998</v>
      </c>
      <c r="L4564" s="39" t="s">
        <v>4889</v>
      </c>
      <c r="M4564" s="46">
        <f>DATE(YEAR(F4564),MONTH(F4564),1)</f>
        <v>45809</v>
      </c>
      <c r="N4564" s="47" t="str">
        <f>IF(B4564="",N4563,B4564)</f>
        <v>Keswick Equity AG</v>
      </c>
    </row>
    <row r="4565" spans="1:14" ht="15.75" x14ac:dyDescent="0.5">
      <c r="A4565" s="7"/>
      <c r="B4565" s="26"/>
      <c r="C4565" s="26"/>
      <c r="D4565" s="12">
        <v>44922.41</v>
      </c>
      <c r="E4565" s="13" t="s">
        <v>3786</v>
      </c>
      <c r="F4565" s="27">
        <v>45811</v>
      </c>
      <c r="G4565" s="27">
        <v>45637</v>
      </c>
      <c r="H4565" s="14">
        <v>2663640.79</v>
      </c>
      <c r="I4565" s="15">
        <v>70</v>
      </c>
      <c r="J4565" s="13" t="s">
        <v>321</v>
      </c>
      <c r="K4565" s="36">
        <f>D4565*VLOOKUP(L4565,Assumptions!$B$5:$C$11,2,FALSE)</f>
        <v>1540.838663</v>
      </c>
      <c r="L4565" s="39" t="s">
        <v>4889</v>
      </c>
      <c r="M4565" s="46">
        <f>DATE(YEAR(F4565),MONTH(F4565),1)</f>
        <v>45809</v>
      </c>
      <c r="N4565" s="47" t="str">
        <f>IF(B4565="",N4564,B4565)</f>
        <v>Keswick Equity AG</v>
      </c>
    </row>
    <row r="4566" spans="1:14" ht="15.75" x14ac:dyDescent="0.5">
      <c r="A4566" s="7"/>
      <c r="B4566" s="26"/>
      <c r="C4566" s="26"/>
      <c r="D4566" s="12">
        <v>38382.03</v>
      </c>
      <c r="E4566" s="13" t="s">
        <v>3780</v>
      </c>
      <c r="F4566" s="27">
        <v>45811</v>
      </c>
      <c r="G4566" s="27">
        <v>45637</v>
      </c>
      <c r="H4566" s="14">
        <v>2333614.4500000002</v>
      </c>
      <c r="I4566" s="15">
        <v>1</v>
      </c>
      <c r="J4566" s="13" t="s">
        <v>312</v>
      </c>
      <c r="K4566" s="36">
        <f>D4566*VLOOKUP(L4566,Assumptions!$B$5:$C$11,2,FALSE)</f>
        <v>1316.5036289999998</v>
      </c>
      <c r="L4566" s="39" t="s">
        <v>4889</v>
      </c>
      <c r="M4566" s="46">
        <f>DATE(YEAR(F4566),MONTH(F4566),1)</f>
        <v>45809</v>
      </c>
      <c r="N4566" s="47" t="str">
        <f>IF(B4566="",N4565,B4566)</f>
        <v>Keswick Equity AG</v>
      </c>
    </row>
    <row r="4567" spans="1:14" ht="15.75" x14ac:dyDescent="0.5">
      <c r="A4567" s="7"/>
      <c r="B4567" s="26"/>
      <c r="C4567" s="26"/>
      <c r="D4567" s="12">
        <v>44486.66</v>
      </c>
      <c r="E4567" s="13" t="s">
        <v>3781</v>
      </c>
      <c r="F4567" s="27">
        <v>45811</v>
      </c>
      <c r="G4567" s="27">
        <v>45637</v>
      </c>
      <c r="H4567" s="14">
        <v>2674813.2999999998</v>
      </c>
      <c r="I4567" s="15">
        <v>70</v>
      </c>
      <c r="J4567" s="13" t="s">
        <v>301</v>
      </c>
      <c r="K4567" s="36">
        <f>D4567*VLOOKUP(L4567,Assumptions!$B$5:$C$11,2,FALSE)</f>
        <v>1525.8924380000001</v>
      </c>
      <c r="L4567" s="39" t="s">
        <v>4889</v>
      </c>
      <c r="M4567" s="46">
        <f>DATE(YEAR(F4567),MONTH(F4567),1)</f>
        <v>45809</v>
      </c>
      <c r="N4567" s="47" t="str">
        <f>IF(B4567="",N4566,B4567)</f>
        <v>Keswick Equity AG</v>
      </c>
    </row>
    <row r="4568" spans="1:14" ht="15.75" x14ac:dyDescent="0.5">
      <c r="A4568" s="7"/>
      <c r="B4568" s="26"/>
      <c r="C4568" s="26"/>
      <c r="D4568" s="12">
        <v>18227.080000000002</v>
      </c>
      <c r="E4568" s="13" t="s">
        <v>3787</v>
      </c>
      <c r="F4568" s="27">
        <v>45896</v>
      </c>
      <c r="G4568" s="27">
        <v>45644</v>
      </c>
      <c r="H4568" s="14">
        <v>2223648.4900000002</v>
      </c>
      <c r="I4568" s="15">
        <v>2</v>
      </c>
      <c r="J4568" s="13" t="s">
        <v>300</v>
      </c>
      <c r="K4568" s="36">
        <f>D4568*VLOOKUP(L4568,Assumptions!$B$5:$C$11,2,FALSE)</f>
        <v>625.18884400000002</v>
      </c>
      <c r="L4568" s="39" t="s">
        <v>4889</v>
      </c>
      <c r="M4568" s="46">
        <f>DATE(YEAR(F4568),MONTH(F4568),1)</f>
        <v>45870</v>
      </c>
      <c r="N4568" s="47" t="str">
        <f>IF(B4568="",N4567,B4568)</f>
        <v>Keswick Equity AG</v>
      </c>
    </row>
    <row r="4569" spans="1:14" ht="15.75" x14ac:dyDescent="0.5">
      <c r="A4569" s="7"/>
      <c r="B4569" s="26"/>
      <c r="C4569" s="26"/>
      <c r="D4569" s="12">
        <v>14931.74</v>
      </c>
      <c r="E4569" s="13" t="s">
        <v>3788</v>
      </c>
      <c r="F4569" s="27">
        <v>45896</v>
      </c>
      <c r="G4569" s="27">
        <v>45644</v>
      </c>
      <c r="H4569" s="14">
        <v>2778796.4</v>
      </c>
      <c r="I4569" s="15">
        <v>2</v>
      </c>
      <c r="J4569" s="13" t="s">
        <v>330</v>
      </c>
      <c r="K4569" s="36">
        <f>D4569*VLOOKUP(L4569,Assumptions!$B$5:$C$11,2,FALSE)</f>
        <v>512.158682</v>
      </c>
      <c r="L4569" s="39" t="s">
        <v>4889</v>
      </c>
      <c r="M4569" s="46">
        <f>DATE(YEAR(F4569),MONTH(F4569),1)</f>
        <v>45870</v>
      </c>
      <c r="N4569" s="47" t="str">
        <f>IF(B4569="",N4568,B4569)</f>
        <v>Keswick Equity AG</v>
      </c>
    </row>
    <row r="4570" spans="1:14" ht="15.75" x14ac:dyDescent="0.5">
      <c r="A4570" s="7"/>
      <c r="B4570" s="26"/>
      <c r="C4570" s="26"/>
      <c r="D4570" s="12">
        <v>18439.72</v>
      </c>
      <c r="E4570" s="13" t="s">
        <v>3789</v>
      </c>
      <c r="F4570" s="27">
        <v>45896</v>
      </c>
      <c r="G4570" s="27">
        <v>45644</v>
      </c>
      <c r="H4570" s="14">
        <v>1871890.54</v>
      </c>
      <c r="I4570" s="15">
        <v>1</v>
      </c>
      <c r="J4570" s="13" t="s">
        <v>301</v>
      </c>
      <c r="K4570" s="36">
        <f>D4570*VLOOKUP(L4570,Assumptions!$B$5:$C$11,2,FALSE)</f>
        <v>632.48239599999999</v>
      </c>
      <c r="L4570" s="39" t="s">
        <v>4889</v>
      </c>
      <c r="M4570" s="46">
        <f>DATE(YEAR(F4570),MONTH(F4570),1)</f>
        <v>45870</v>
      </c>
      <c r="N4570" s="47" t="str">
        <f>IF(B4570="",N4569,B4570)</f>
        <v>Keswick Equity AG</v>
      </c>
    </row>
    <row r="4571" spans="1:14" ht="15.75" x14ac:dyDescent="0.5">
      <c r="A4571" s="7"/>
      <c r="B4571" s="26"/>
      <c r="C4571" s="26"/>
      <c r="D4571" s="12">
        <v>18636.580000000002</v>
      </c>
      <c r="E4571" s="13" t="s">
        <v>3775</v>
      </c>
      <c r="F4571" s="27">
        <v>45714</v>
      </c>
      <c r="G4571" s="27">
        <v>45644</v>
      </c>
      <c r="H4571" s="14">
        <v>1729223.29</v>
      </c>
      <c r="I4571" s="15">
        <v>2</v>
      </c>
      <c r="J4571" s="13" t="s">
        <v>300</v>
      </c>
      <c r="K4571" s="36">
        <f>D4571*VLOOKUP(L4571,Assumptions!$B$5:$C$11,2,FALSE)</f>
        <v>639.23469399999999</v>
      </c>
      <c r="L4571" s="39" t="s">
        <v>4889</v>
      </c>
      <c r="M4571" s="46">
        <f>DATE(YEAR(F4571),MONTH(F4571),1)</f>
        <v>45689</v>
      </c>
      <c r="N4571" s="47" t="str">
        <f>IF(B4571="",N4570,B4571)</f>
        <v>Keswick Equity AG</v>
      </c>
    </row>
    <row r="4572" spans="1:14" ht="15.75" x14ac:dyDescent="0.5">
      <c r="A4572" s="7"/>
      <c r="B4572" s="26"/>
      <c r="C4572" s="26"/>
      <c r="D4572" s="12">
        <v>24710.42</v>
      </c>
      <c r="E4572" s="13" t="s">
        <v>3790</v>
      </c>
      <c r="F4572" s="27">
        <v>45714</v>
      </c>
      <c r="G4572" s="27">
        <v>45644</v>
      </c>
      <c r="H4572" s="14">
        <v>2271396.19</v>
      </c>
      <c r="I4572" s="15">
        <v>2</v>
      </c>
      <c r="J4572" s="13" t="s">
        <v>330</v>
      </c>
      <c r="K4572" s="36">
        <f>D4572*VLOOKUP(L4572,Assumptions!$B$5:$C$11,2,FALSE)</f>
        <v>847.56740599999989</v>
      </c>
      <c r="L4572" s="39" t="s">
        <v>4889</v>
      </c>
      <c r="M4572" s="46">
        <f>DATE(YEAR(F4572),MONTH(F4572),1)</f>
        <v>45689</v>
      </c>
      <c r="N4572" s="47" t="str">
        <f>IF(B4572="",N4571,B4572)</f>
        <v>Keswick Equity AG</v>
      </c>
    </row>
    <row r="4573" spans="1:14" ht="15.75" x14ac:dyDescent="0.5">
      <c r="A4573" s="7"/>
      <c r="B4573" s="26"/>
      <c r="C4573" s="26"/>
      <c r="D4573" s="12">
        <v>17801.43</v>
      </c>
      <c r="E4573" s="13" t="s">
        <v>3791</v>
      </c>
      <c r="F4573" s="27">
        <v>45714</v>
      </c>
      <c r="G4573" s="27">
        <v>45644</v>
      </c>
      <c r="H4573" s="14">
        <v>2384570</v>
      </c>
      <c r="I4573" s="15">
        <v>120</v>
      </c>
      <c r="J4573" s="13" t="s">
        <v>301</v>
      </c>
      <c r="K4573" s="36">
        <f>D4573*VLOOKUP(L4573,Assumptions!$B$5:$C$11,2,FALSE)</f>
        <v>610.58904899999993</v>
      </c>
      <c r="L4573" s="39" t="s">
        <v>4889</v>
      </c>
      <c r="M4573" s="46">
        <f>DATE(YEAR(F4573),MONTH(F4573),1)</f>
        <v>45689</v>
      </c>
      <c r="N4573" s="47" t="str">
        <f>IF(B4573="",N4572,B4573)</f>
        <v>Keswick Equity AG</v>
      </c>
    </row>
    <row r="4574" spans="1:14" ht="15.75" x14ac:dyDescent="0.5">
      <c r="A4574" s="7"/>
      <c r="B4574" s="26"/>
      <c r="C4574" s="26"/>
      <c r="D4574" s="12">
        <v>32456.67</v>
      </c>
      <c r="E4574" s="13" t="s">
        <v>3777</v>
      </c>
      <c r="F4574" s="27">
        <v>45790</v>
      </c>
      <c r="G4574" s="27">
        <v>45644</v>
      </c>
      <c r="H4574" s="14">
        <v>1916319.8</v>
      </c>
      <c r="I4574" s="15">
        <v>3</v>
      </c>
      <c r="J4574" s="13" t="s">
        <v>300</v>
      </c>
      <c r="K4574" s="36">
        <f>D4574*VLOOKUP(L4574,Assumptions!$B$5:$C$11,2,FALSE)</f>
        <v>1113.2637809999999</v>
      </c>
      <c r="L4574" s="39" t="s">
        <v>4889</v>
      </c>
      <c r="M4574" s="46">
        <f>DATE(YEAR(F4574),MONTH(F4574),1)</f>
        <v>45778</v>
      </c>
      <c r="N4574" s="47" t="str">
        <f>IF(B4574="",N4573,B4574)</f>
        <v>Keswick Equity AG</v>
      </c>
    </row>
    <row r="4575" spans="1:14" ht="15.75" x14ac:dyDescent="0.5">
      <c r="A4575" s="7"/>
      <c r="B4575" s="26"/>
      <c r="C4575" s="26"/>
      <c r="D4575" s="12">
        <v>30590.240000000002</v>
      </c>
      <c r="E4575" s="13" t="s">
        <v>3778</v>
      </c>
      <c r="F4575" s="27">
        <v>45790</v>
      </c>
      <c r="G4575" s="27">
        <v>45644</v>
      </c>
      <c r="H4575" s="14">
        <v>1728802.06</v>
      </c>
      <c r="I4575" s="15">
        <v>3</v>
      </c>
      <c r="J4575" s="13" t="s">
        <v>330</v>
      </c>
      <c r="K4575" s="36">
        <f>D4575*VLOOKUP(L4575,Assumptions!$B$5:$C$11,2,FALSE)</f>
        <v>1049.245232</v>
      </c>
      <c r="L4575" s="39" t="s">
        <v>4889</v>
      </c>
      <c r="M4575" s="46">
        <f>DATE(YEAR(F4575),MONTH(F4575),1)</f>
        <v>45778</v>
      </c>
      <c r="N4575" s="47" t="str">
        <f>IF(B4575="",N4574,B4575)</f>
        <v>Keswick Equity AG</v>
      </c>
    </row>
    <row r="4576" spans="1:14" ht="15.75" x14ac:dyDescent="0.5">
      <c r="A4576" s="7"/>
      <c r="B4576" s="26"/>
      <c r="C4576" s="26"/>
      <c r="D4576" s="12">
        <v>36198.080000000002</v>
      </c>
      <c r="E4576" s="13" t="s">
        <v>3792</v>
      </c>
      <c r="F4576" s="27">
        <v>45790</v>
      </c>
      <c r="G4576" s="27">
        <v>45644</v>
      </c>
      <c r="H4576" s="14">
        <v>2243238</v>
      </c>
      <c r="I4576" s="15">
        <v>89</v>
      </c>
      <c r="J4576" s="13" t="s">
        <v>301</v>
      </c>
      <c r="K4576" s="36">
        <f>D4576*VLOOKUP(L4576,Assumptions!$B$5:$C$11,2,FALSE)</f>
        <v>1241.5941439999999</v>
      </c>
      <c r="L4576" s="39" t="s">
        <v>4889</v>
      </c>
      <c r="M4576" s="46">
        <f>DATE(YEAR(F4576),MONTH(F4576),1)</f>
        <v>45778</v>
      </c>
      <c r="N4576" s="47" t="str">
        <f>IF(B4576="",N4575,B4576)</f>
        <v>Keswick Equity AG</v>
      </c>
    </row>
    <row r="4577" spans="1:14" ht="15.75" x14ac:dyDescent="0.5">
      <c r="A4577" s="7"/>
      <c r="B4577" s="26"/>
      <c r="C4577" s="26"/>
      <c r="D4577" s="12">
        <v>26884.2</v>
      </c>
      <c r="E4577" s="13" t="s">
        <v>3793</v>
      </c>
      <c r="F4577" s="27">
        <v>45979</v>
      </c>
      <c r="G4577" s="27">
        <v>45644</v>
      </c>
      <c r="H4577" s="14">
        <v>2779501.99</v>
      </c>
      <c r="I4577" s="15">
        <v>3</v>
      </c>
      <c r="J4577" s="13" t="s">
        <v>300</v>
      </c>
      <c r="K4577" s="36">
        <f>D4577*VLOOKUP(L4577,Assumptions!$B$5:$C$11,2,FALSE)</f>
        <v>922.12806</v>
      </c>
      <c r="L4577" s="39" t="s">
        <v>4889</v>
      </c>
      <c r="M4577" s="46">
        <f>DATE(YEAR(F4577),MONTH(F4577),1)</f>
        <v>45962</v>
      </c>
      <c r="N4577" s="47" t="str">
        <f>IF(B4577="",N4576,B4577)</f>
        <v>Keswick Equity AG</v>
      </c>
    </row>
    <row r="4578" spans="1:14" ht="15.75" x14ac:dyDescent="0.5">
      <c r="A4578" s="7"/>
      <c r="B4578" s="26"/>
      <c r="C4578" s="26"/>
      <c r="D4578" s="12">
        <v>23215.94</v>
      </c>
      <c r="E4578" s="13" t="s">
        <v>3794</v>
      </c>
      <c r="F4578" s="27">
        <v>45979</v>
      </c>
      <c r="G4578" s="27">
        <v>45644</v>
      </c>
      <c r="H4578" s="14">
        <v>2204311.38</v>
      </c>
      <c r="I4578" s="15">
        <v>3</v>
      </c>
      <c r="J4578" s="13" t="s">
        <v>330</v>
      </c>
      <c r="K4578" s="36">
        <f>D4578*VLOOKUP(L4578,Assumptions!$B$5:$C$11,2,FALSE)</f>
        <v>796.30674199999987</v>
      </c>
      <c r="L4578" s="39" t="s">
        <v>4889</v>
      </c>
      <c r="M4578" s="46">
        <f>DATE(YEAR(F4578),MONTH(F4578),1)</f>
        <v>45962</v>
      </c>
      <c r="N4578" s="47" t="str">
        <f>IF(B4578="",N4577,B4578)</f>
        <v>Keswick Equity AG</v>
      </c>
    </row>
    <row r="4579" spans="1:14" ht="15.75" x14ac:dyDescent="0.5">
      <c r="A4579" s="7"/>
      <c r="B4579" s="26"/>
      <c r="C4579" s="26"/>
      <c r="D4579" s="12">
        <v>24751.759999999998</v>
      </c>
      <c r="E4579" s="13" t="s">
        <v>3795</v>
      </c>
      <c r="F4579" s="27">
        <v>45979</v>
      </c>
      <c r="G4579" s="27">
        <v>45644</v>
      </c>
      <c r="H4579" s="14">
        <v>1688960.01</v>
      </c>
      <c r="I4579" s="15">
        <v>1</v>
      </c>
      <c r="J4579" s="13" t="s">
        <v>301</v>
      </c>
      <c r="K4579" s="36">
        <f>D4579*VLOOKUP(L4579,Assumptions!$B$5:$C$11,2,FALSE)</f>
        <v>848.98536799999988</v>
      </c>
      <c r="L4579" s="39" t="s">
        <v>4889</v>
      </c>
      <c r="M4579" s="46">
        <f>DATE(YEAR(F4579),MONTH(F4579),1)</f>
        <v>45962</v>
      </c>
      <c r="N4579" s="47" t="str">
        <f>IF(B4579="",N4578,B4579)</f>
        <v>Keswick Equity AG</v>
      </c>
    </row>
    <row r="4580" spans="1:14" ht="15.75" x14ac:dyDescent="0.5">
      <c r="A4580" s="7"/>
      <c r="B4580" s="26"/>
      <c r="C4580" s="26"/>
      <c r="D4580" s="12">
        <v>22240.58</v>
      </c>
      <c r="E4580" s="13" t="s">
        <v>3772</v>
      </c>
      <c r="F4580" s="27">
        <v>45838</v>
      </c>
      <c r="G4580" s="27">
        <v>45644</v>
      </c>
      <c r="H4580" s="14">
        <v>2763062.82</v>
      </c>
      <c r="I4580" s="15">
        <v>4</v>
      </c>
      <c r="J4580" s="13" t="s">
        <v>300</v>
      </c>
      <c r="K4580" s="36">
        <f>D4580*VLOOKUP(L4580,Assumptions!$B$5:$C$11,2,FALSE)</f>
        <v>762.85189400000002</v>
      </c>
      <c r="L4580" s="39" t="s">
        <v>4889</v>
      </c>
      <c r="M4580" s="46">
        <f>DATE(YEAR(F4580),MONTH(F4580),1)</f>
        <v>45809</v>
      </c>
      <c r="N4580" s="47" t="str">
        <f>IF(B4580="",N4579,B4580)</f>
        <v>Keswick Equity AG</v>
      </c>
    </row>
    <row r="4581" spans="1:14" ht="15.75" x14ac:dyDescent="0.5">
      <c r="A4581" s="7"/>
      <c r="B4581" s="26"/>
      <c r="C4581" s="26"/>
      <c r="D4581" s="12">
        <v>84712.02</v>
      </c>
      <c r="E4581" s="13" t="s">
        <v>3787</v>
      </c>
      <c r="F4581" s="27">
        <v>45870</v>
      </c>
      <c r="G4581" s="27">
        <v>45644</v>
      </c>
      <c r="H4581" s="14">
        <v>2017188.61</v>
      </c>
      <c r="I4581" s="15">
        <v>10</v>
      </c>
      <c r="J4581" s="13" t="s">
        <v>300</v>
      </c>
      <c r="K4581" s="36">
        <f>D4581*VLOOKUP(L4581,Assumptions!$B$5:$C$11,2,FALSE)</f>
        <v>2905.6222859999998</v>
      </c>
      <c r="L4581" s="39" t="s">
        <v>4889</v>
      </c>
      <c r="M4581" s="46">
        <f>DATE(YEAR(F4581),MONTH(F4581),1)</f>
        <v>45870</v>
      </c>
      <c r="N4581" s="47" t="str">
        <f>IF(B4581="",N4580,B4581)</f>
        <v>Keswick Equity AG</v>
      </c>
    </row>
    <row r="4582" spans="1:14" ht="15.75" x14ac:dyDescent="0.5">
      <c r="A4582" s="7"/>
      <c r="B4582" s="26"/>
      <c r="C4582" s="26"/>
      <c r="D4582" s="12">
        <v>57052.56</v>
      </c>
      <c r="E4582" s="13" t="s">
        <v>3796</v>
      </c>
      <c r="F4582" s="27">
        <v>45870</v>
      </c>
      <c r="G4582" s="27">
        <v>45644</v>
      </c>
      <c r="H4582" s="14">
        <v>2371348.27</v>
      </c>
      <c r="I4582" s="15">
        <v>15</v>
      </c>
      <c r="J4582" s="13" t="s">
        <v>311</v>
      </c>
      <c r="K4582" s="36">
        <f>D4582*VLOOKUP(L4582,Assumptions!$B$5:$C$11,2,FALSE)</f>
        <v>1956.9028079999998</v>
      </c>
      <c r="L4582" s="39" t="s">
        <v>4889</v>
      </c>
      <c r="M4582" s="46">
        <f>DATE(YEAR(F4582),MONTH(F4582),1)</f>
        <v>45870</v>
      </c>
      <c r="N4582" s="47" t="str">
        <f>IF(B4582="",N4581,B4582)</f>
        <v>Keswick Equity AG</v>
      </c>
    </row>
    <row r="4583" spans="1:14" ht="15.75" x14ac:dyDescent="0.5">
      <c r="A4583" s="7"/>
      <c r="B4583" s="26"/>
      <c r="C4583" s="26"/>
      <c r="D4583" s="12">
        <v>80174.92</v>
      </c>
      <c r="E4583" s="13" t="s">
        <v>3797</v>
      </c>
      <c r="F4583" s="27">
        <v>45870</v>
      </c>
      <c r="G4583" s="27">
        <v>45644</v>
      </c>
      <c r="H4583" s="14">
        <v>2605535.9900000002</v>
      </c>
      <c r="I4583" s="15">
        <v>15</v>
      </c>
      <c r="J4583" s="13" t="s">
        <v>336</v>
      </c>
      <c r="K4583" s="36">
        <f>D4583*VLOOKUP(L4583,Assumptions!$B$5:$C$11,2,FALSE)</f>
        <v>2749.9997559999997</v>
      </c>
      <c r="L4583" s="39" t="s">
        <v>4889</v>
      </c>
      <c r="M4583" s="46">
        <f>DATE(YEAR(F4583),MONTH(F4583),1)</f>
        <v>45870</v>
      </c>
      <c r="N4583" s="47" t="str">
        <f>IF(B4583="",N4582,B4583)</f>
        <v>Keswick Equity AG</v>
      </c>
    </row>
    <row r="4584" spans="1:14" ht="15.75" x14ac:dyDescent="0.5">
      <c r="A4584" s="7"/>
      <c r="B4584" s="26"/>
      <c r="C4584" s="26"/>
      <c r="D4584" s="12">
        <v>71569.66</v>
      </c>
      <c r="E4584" s="13" t="s">
        <v>3798</v>
      </c>
      <c r="F4584" s="27">
        <v>45870</v>
      </c>
      <c r="G4584" s="27">
        <v>45644</v>
      </c>
      <c r="H4584" s="14">
        <v>2731437.07</v>
      </c>
      <c r="I4584" s="15">
        <v>15</v>
      </c>
      <c r="J4584" s="13" t="s">
        <v>322</v>
      </c>
      <c r="K4584" s="36">
        <f>D4584*VLOOKUP(L4584,Assumptions!$B$5:$C$11,2,FALSE)</f>
        <v>2454.8393379999998</v>
      </c>
      <c r="L4584" s="39" t="s">
        <v>4889</v>
      </c>
      <c r="M4584" s="46">
        <f>DATE(YEAR(F4584),MONTH(F4584),1)</f>
        <v>45870</v>
      </c>
      <c r="N4584" s="47" t="str">
        <f>IF(B4584="",N4583,B4584)</f>
        <v>Keswick Equity AG</v>
      </c>
    </row>
    <row r="4585" spans="1:14" ht="15.75" x14ac:dyDescent="0.5">
      <c r="A4585" s="7"/>
      <c r="B4585" s="26"/>
      <c r="C4585" s="26"/>
      <c r="D4585" s="12">
        <v>61208.58</v>
      </c>
      <c r="E4585" s="13" t="s">
        <v>3799</v>
      </c>
      <c r="F4585" s="27">
        <v>45870</v>
      </c>
      <c r="G4585" s="27">
        <v>45644</v>
      </c>
      <c r="H4585" s="14">
        <v>2147748.5099999998</v>
      </c>
      <c r="I4585" s="15">
        <v>15</v>
      </c>
      <c r="J4585" s="13" t="s">
        <v>328</v>
      </c>
      <c r="K4585" s="36">
        <f>D4585*VLOOKUP(L4585,Assumptions!$B$5:$C$11,2,FALSE)</f>
        <v>2099.4542939999997</v>
      </c>
      <c r="L4585" s="39" t="s">
        <v>4889</v>
      </c>
      <c r="M4585" s="46">
        <f>DATE(YEAR(F4585),MONTH(F4585),1)</f>
        <v>45870</v>
      </c>
      <c r="N4585" s="47" t="str">
        <f>IF(B4585="",N4584,B4585)</f>
        <v>Keswick Equity AG</v>
      </c>
    </row>
    <row r="4586" spans="1:14" ht="15.75" x14ac:dyDescent="0.5">
      <c r="A4586" s="7"/>
      <c r="B4586" s="26"/>
      <c r="C4586" s="26"/>
      <c r="D4586" s="12">
        <v>76281.25</v>
      </c>
      <c r="E4586" s="13" t="s">
        <v>3800</v>
      </c>
      <c r="F4586" s="27">
        <v>45870</v>
      </c>
      <c r="G4586" s="27">
        <v>45644</v>
      </c>
      <c r="H4586" s="14">
        <v>2019997.27</v>
      </c>
      <c r="I4586" s="15">
        <v>15</v>
      </c>
      <c r="J4586" s="13" t="s">
        <v>333</v>
      </c>
      <c r="K4586" s="36">
        <f>D4586*VLOOKUP(L4586,Assumptions!$B$5:$C$11,2,FALSE)</f>
        <v>2616.4468749999996</v>
      </c>
      <c r="L4586" s="39" t="s">
        <v>4889</v>
      </c>
      <c r="M4586" s="46">
        <f>DATE(YEAR(F4586),MONTH(F4586),1)</f>
        <v>45870</v>
      </c>
      <c r="N4586" s="47" t="str">
        <f>IF(B4586="",N4585,B4586)</f>
        <v>Keswick Equity AG</v>
      </c>
    </row>
    <row r="4587" spans="1:14" ht="15.75" x14ac:dyDescent="0.5">
      <c r="A4587" s="7"/>
      <c r="B4587" s="26"/>
      <c r="C4587" s="26"/>
      <c r="D4587" s="12">
        <v>81940.47</v>
      </c>
      <c r="E4587" s="13" t="s">
        <v>3801</v>
      </c>
      <c r="F4587" s="27">
        <v>45870</v>
      </c>
      <c r="G4587" s="27">
        <v>45644</v>
      </c>
      <c r="H4587" s="14">
        <v>1677364.4</v>
      </c>
      <c r="I4587" s="15">
        <v>15</v>
      </c>
      <c r="J4587" s="13" t="s">
        <v>335</v>
      </c>
      <c r="K4587" s="36">
        <f>D4587*VLOOKUP(L4587,Assumptions!$B$5:$C$11,2,FALSE)</f>
        <v>2810.558121</v>
      </c>
      <c r="L4587" s="39" t="s">
        <v>4889</v>
      </c>
      <c r="M4587" s="46">
        <f>DATE(YEAR(F4587),MONTH(F4587),1)</f>
        <v>45870</v>
      </c>
      <c r="N4587" s="47" t="str">
        <f>IF(B4587="",N4586,B4587)</f>
        <v>Keswick Equity AG</v>
      </c>
    </row>
    <row r="4588" spans="1:14" ht="15.75" x14ac:dyDescent="0.5">
      <c r="A4588" s="7"/>
      <c r="B4588" s="26"/>
      <c r="C4588" s="26"/>
      <c r="D4588" s="12">
        <v>84510.09</v>
      </c>
      <c r="E4588" s="13" t="s">
        <v>3802</v>
      </c>
      <c r="F4588" s="27">
        <v>45870</v>
      </c>
      <c r="G4588" s="27">
        <v>45644</v>
      </c>
      <c r="H4588" s="14">
        <v>2635857.38</v>
      </c>
      <c r="I4588" s="15">
        <v>15</v>
      </c>
      <c r="J4588" s="13" t="s">
        <v>319</v>
      </c>
      <c r="K4588" s="36">
        <f>D4588*VLOOKUP(L4588,Assumptions!$B$5:$C$11,2,FALSE)</f>
        <v>2898.6960869999998</v>
      </c>
      <c r="L4588" s="39" t="s">
        <v>4889</v>
      </c>
      <c r="M4588" s="46">
        <f>DATE(YEAR(F4588),MONTH(F4588),1)</f>
        <v>45870</v>
      </c>
      <c r="N4588" s="47" t="str">
        <f>IF(B4588="",N4587,B4588)</f>
        <v>Keswick Equity AG</v>
      </c>
    </row>
    <row r="4589" spans="1:14" ht="15.75" x14ac:dyDescent="0.5">
      <c r="A4589" s="7"/>
      <c r="B4589" s="26"/>
      <c r="C4589" s="26"/>
      <c r="D4589" s="12">
        <v>57280.34</v>
      </c>
      <c r="E4589" s="13" t="s">
        <v>3803</v>
      </c>
      <c r="F4589" s="27">
        <v>45870</v>
      </c>
      <c r="G4589" s="27">
        <v>45644</v>
      </c>
      <c r="H4589" s="14">
        <v>1821586.95</v>
      </c>
      <c r="I4589" s="15">
        <v>1</v>
      </c>
      <c r="J4589" s="13" t="s">
        <v>312</v>
      </c>
      <c r="K4589" s="36">
        <f>D4589*VLOOKUP(L4589,Assumptions!$B$5:$C$11,2,FALSE)</f>
        <v>1964.7156619999996</v>
      </c>
      <c r="L4589" s="39" t="s">
        <v>4889</v>
      </c>
      <c r="M4589" s="46">
        <f>DATE(YEAR(F4589),MONTH(F4589),1)</f>
        <v>45870</v>
      </c>
      <c r="N4589" s="47" t="str">
        <f>IF(B4589="",N4588,B4589)</f>
        <v>Keswick Equity AG</v>
      </c>
    </row>
    <row r="4590" spans="1:14" ht="15.75" x14ac:dyDescent="0.5">
      <c r="A4590" s="7"/>
      <c r="B4590" s="26"/>
      <c r="C4590" s="26"/>
      <c r="D4590" s="12">
        <v>104050.16</v>
      </c>
      <c r="E4590" s="13" t="s">
        <v>3768</v>
      </c>
      <c r="F4590" s="27">
        <v>45846</v>
      </c>
      <c r="G4590" s="27">
        <v>45644</v>
      </c>
      <c r="H4590" s="14">
        <v>2317082.84</v>
      </c>
      <c r="I4590" s="15">
        <v>9</v>
      </c>
      <c r="J4590" s="13" t="s">
        <v>300</v>
      </c>
      <c r="K4590" s="36">
        <f>D4590*VLOOKUP(L4590,Assumptions!$B$5:$C$11,2,FALSE)</f>
        <v>3568.9204879999998</v>
      </c>
      <c r="L4590" s="39" t="s">
        <v>4889</v>
      </c>
      <c r="M4590" s="46">
        <f>DATE(YEAR(F4590),MONTH(F4590),1)</f>
        <v>45839</v>
      </c>
      <c r="N4590" s="47" t="str">
        <f>IF(B4590="",N4589,B4590)</f>
        <v>Keswick Equity AG</v>
      </c>
    </row>
    <row r="4591" spans="1:14" ht="15.75" x14ac:dyDescent="0.5">
      <c r="A4591" s="7"/>
      <c r="B4591" s="26"/>
      <c r="C4591" s="26"/>
      <c r="D4591" s="12">
        <v>94440.68</v>
      </c>
      <c r="E4591" s="13" t="s">
        <v>3804</v>
      </c>
      <c r="F4591" s="27">
        <v>45846</v>
      </c>
      <c r="G4591" s="27">
        <v>45644</v>
      </c>
      <c r="H4591" s="14">
        <v>2496783.16</v>
      </c>
      <c r="I4591" s="15">
        <v>18</v>
      </c>
      <c r="J4591" s="13" t="s">
        <v>330</v>
      </c>
      <c r="K4591" s="36">
        <f>D4591*VLOOKUP(L4591,Assumptions!$B$5:$C$11,2,FALSE)</f>
        <v>3239.3153239999997</v>
      </c>
      <c r="L4591" s="39" t="s">
        <v>4889</v>
      </c>
      <c r="M4591" s="46">
        <f>DATE(YEAR(F4591),MONTH(F4591),1)</f>
        <v>45839</v>
      </c>
      <c r="N4591" s="47" t="str">
        <f>IF(B4591="",N4590,B4591)</f>
        <v>Keswick Equity AG</v>
      </c>
    </row>
    <row r="4592" spans="1:14" ht="15.75" x14ac:dyDescent="0.5">
      <c r="A4592" s="7"/>
      <c r="B4592" s="26"/>
      <c r="C4592" s="26"/>
      <c r="D4592" s="12">
        <v>74401.77</v>
      </c>
      <c r="E4592" s="13" t="s">
        <v>3805</v>
      </c>
      <c r="F4592" s="27">
        <v>45846</v>
      </c>
      <c r="G4592" s="27">
        <v>45644</v>
      </c>
      <c r="H4592" s="14">
        <v>2591292.27</v>
      </c>
      <c r="I4592" s="15">
        <v>194</v>
      </c>
      <c r="J4592" s="13" t="s">
        <v>321</v>
      </c>
      <c r="K4592" s="36">
        <f>D4592*VLOOKUP(L4592,Assumptions!$B$5:$C$11,2,FALSE)</f>
        <v>2551.9807110000002</v>
      </c>
      <c r="L4592" s="39" t="s">
        <v>4889</v>
      </c>
      <c r="M4592" s="46">
        <f>DATE(YEAR(F4592),MONTH(F4592),1)</f>
        <v>45839</v>
      </c>
      <c r="N4592" s="47" t="str">
        <f>IF(B4592="",N4591,B4592)</f>
        <v>Keswick Equity AG</v>
      </c>
    </row>
    <row r="4593" spans="1:14" ht="15.75" x14ac:dyDescent="0.5">
      <c r="A4593" s="7"/>
      <c r="B4593" s="26"/>
      <c r="C4593" s="26"/>
      <c r="D4593" s="12">
        <v>100914.3</v>
      </c>
      <c r="E4593" s="13" t="s">
        <v>3806</v>
      </c>
      <c r="F4593" s="27">
        <v>45846</v>
      </c>
      <c r="G4593" s="27">
        <v>45644</v>
      </c>
      <c r="H4593" s="14">
        <v>2886135.46</v>
      </c>
      <c r="I4593" s="15">
        <v>194</v>
      </c>
      <c r="J4593" s="13" t="s">
        <v>319</v>
      </c>
      <c r="K4593" s="36">
        <f>D4593*VLOOKUP(L4593,Assumptions!$B$5:$C$11,2,FALSE)</f>
        <v>3461.36049</v>
      </c>
      <c r="L4593" s="39" t="s">
        <v>4889</v>
      </c>
      <c r="M4593" s="46">
        <f>DATE(YEAR(F4593),MONTH(F4593),1)</f>
        <v>45839</v>
      </c>
      <c r="N4593" s="47" t="str">
        <f>IF(B4593="",N4592,B4593)</f>
        <v>Keswick Equity AG</v>
      </c>
    </row>
    <row r="4594" spans="1:14" ht="15.75" x14ac:dyDescent="0.5">
      <c r="A4594" s="7"/>
      <c r="B4594" s="26"/>
      <c r="C4594" s="26"/>
      <c r="D4594" s="12">
        <v>88004.26</v>
      </c>
      <c r="E4594" s="13" t="s">
        <v>3807</v>
      </c>
      <c r="F4594" s="27">
        <v>45846</v>
      </c>
      <c r="G4594" s="27">
        <v>45644</v>
      </c>
      <c r="H4594" s="14">
        <v>2030703.74</v>
      </c>
      <c r="I4594" s="15">
        <v>1</v>
      </c>
      <c r="J4594" s="13" t="s">
        <v>312</v>
      </c>
      <c r="K4594" s="36">
        <f>D4594*VLOOKUP(L4594,Assumptions!$B$5:$C$11,2,FALSE)</f>
        <v>3018.5461179999998</v>
      </c>
      <c r="L4594" s="39" t="s">
        <v>4889</v>
      </c>
      <c r="M4594" s="46">
        <f>DATE(YEAR(F4594),MONTH(F4594),1)</f>
        <v>45839</v>
      </c>
      <c r="N4594" s="47" t="str">
        <f>IF(B4594="",N4593,B4594)</f>
        <v>Keswick Equity AG</v>
      </c>
    </row>
    <row r="4595" spans="1:14" ht="15.75" x14ac:dyDescent="0.5">
      <c r="A4595" s="7"/>
      <c r="B4595" s="26"/>
      <c r="C4595" s="26"/>
      <c r="D4595" s="12">
        <v>54807.91</v>
      </c>
      <c r="E4595" s="13" t="s">
        <v>3768</v>
      </c>
      <c r="F4595" s="27">
        <v>45846</v>
      </c>
      <c r="G4595" s="27">
        <v>45644</v>
      </c>
      <c r="H4595" s="14">
        <v>1708235.94</v>
      </c>
      <c r="I4595" s="15">
        <v>9</v>
      </c>
      <c r="J4595" s="13" t="s">
        <v>300</v>
      </c>
      <c r="K4595" s="36">
        <f>D4595*VLOOKUP(L4595,Assumptions!$B$5:$C$11,2,FALSE)</f>
        <v>1879.9113130000001</v>
      </c>
      <c r="L4595" s="39" t="s">
        <v>4889</v>
      </c>
      <c r="M4595" s="46">
        <f>DATE(YEAR(F4595),MONTH(F4595),1)</f>
        <v>45839</v>
      </c>
      <c r="N4595" s="47" t="str">
        <f>IF(B4595="",N4594,B4595)</f>
        <v>Keswick Equity AG</v>
      </c>
    </row>
    <row r="4596" spans="1:14" ht="15.75" x14ac:dyDescent="0.5">
      <c r="A4596" s="7"/>
      <c r="B4596" s="26"/>
      <c r="C4596" s="26"/>
      <c r="D4596" s="12">
        <v>49240.19</v>
      </c>
      <c r="E4596" s="13" t="s">
        <v>3805</v>
      </c>
      <c r="F4596" s="27">
        <v>45846</v>
      </c>
      <c r="G4596" s="27">
        <v>45644</v>
      </c>
      <c r="H4596" s="14">
        <v>2451373.9900000002</v>
      </c>
      <c r="I4596" s="15">
        <v>24</v>
      </c>
      <c r="J4596" s="13" t="s">
        <v>321</v>
      </c>
      <c r="K4596" s="36">
        <f>D4596*VLOOKUP(L4596,Assumptions!$B$5:$C$11,2,FALSE)</f>
        <v>1688.938517</v>
      </c>
      <c r="L4596" s="39" t="s">
        <v>4889</v>
      </c>
      <c r="M4596" s="46">
        <f>DATE(YEAR(F4596),MONTH(F4596),1)</f>
        <v>45839</v>
      </c>
      <c r="N4596" s="47" t="str">
        <f>IF(B4596="",N4595,B4596)</f>
        <v>Keswick Equity AG</v>
      </c>
    </row>
    <row r="4597" spans="1:14" ht="15.75" x14ac:dyDescent="0.5">
      <c r="A4597" s="7"/>
      <c r="B4597" s="26"/>
      <c r="C4597" s="26"/>
      <c r="D4597" s="12">
        <v>40770.699999999997</v>
      </c>
      <c r="E4597" s="13" t="s">
        <v>3806</v>
      </c>
      <c r="F4597" s="27">
        <v>45846</v>
      </c>
      <c r="G4597" s="27">
        <v>45644</v>
      </c>
      <c r="H4597" s="14">
        <v>2184162.58</v>
      </c>
      <c r="I4597" s="15">
        <v>24</v>
      </c>
      <c r="J4597" s="13" t="s">
        <v>319</v>
      </c>
      <c r="K4597" s="36">
        <f>D4597*VLOOKUP(L4597,Assumptions!$B$5:$C$11,2,FALSE)</f>
        <v>1398.4350099999997</v>
      </c>
      <c r="L4597" s="39" t="s">
        <v>4889</v>
      </c>
      <c r="M4597" s="46">
        <f>DATE(YEAR(F4597),MONTH(F4597),1)</f>
        <v>45839</v>
      </c>
      <c r="N4597" s="47" t="str">
        <f>IF(B4597="",N4596,B4597)</f>
        <v>Keswick Equity AG</v>
      </c>
    </row>
    <row r="4598" spans="1:14" ht="15.75" x14ac:dyDescent="0.5">
      <c r="A4598" s="7"/>
      <c r="B4598" s="26"/>
      <c r="C4598" s="26"/>
      <c r="D4598" s="12">
        <v>52716.44</v>
      </c>
      <c r="E4598" s="13" t="s">
        <v>3807</v>
      </c>
      <c r="F4598" s="27">
        <v>45846</v>
      </c>
      <c r="G4598" s="27">
        <v>45644</v>
      </c>
      <c r="H4598" s="14">
        <v>2322018.63</v>
      </c>
      <c r="I4598" s="15">
        <v>1</v>
      </c>
      <c r="J4598" s="13" t="s">
        <v>312</v>
      </c>
      <c r="K4598" s="36">
        <f>D4598*VLOOKUP(L4598,Assumptions!$B$5:$C$11,2,FALSE)</f>
        <v>1808.173892</v>
      </c>
      <c r="L4598" s="39" t="s">
        <v>4889</v>
      </c>
      <c r="M4598" s="46">
        <f>DATE(YEAR(F4598),MONTH(F4598),1)</f>
        <v>45839</v>
      </c>
      <c r="N4598" s="47" t="str">
        <f>IF(B4598="",N4597,B4598)</f>
        <v>Keswick Equity AG</v>
      </c>
    </row>
    <row r="4599" spans="1:14" ht="15.75" x14ac:dyDescent="0.5">
      <c r="A4599" s="7"/>
      <c r="B4599" s="26"/>
      <c r="C4599" s="26"/>
      <c r="D4599" s="12">
        <v>14516.26</v>
      </c>
      <c r="E4599" s="13" t="s">
        <v>3787</v>
      </c>
      <c r="F4599" s="27">
        <v>45889</v>
      </c>
      <c r="G4599" s="27">
        <v>45644</v>
      </c>
      <c r="H4599" s="14">
        <v>2709146.02</v>
      </c>
      <c r="I4599" s="15">
        <v>3</v>
      </c>
      <c r="J4599" s="13" t="s">
        <v>300</v>
      </c>
      <c r="K4599" s="36">
        <f>D4599*VLOOKUP(L4599,Assumptions!$B$5:$C$11,2,FALSE)</f>
        <v>497.90771799999999</v>
      </c>
      <c r="L4599" s="39" t="s">
        <v>4889</v>
      </c>
      <c r="M4599" s="46">
        <f>DATE(YEAR(F4599),MONTH(F4599),1)</f>
        <v>45870</v>
      </c>
      <c r="N4599" s="47" t="str">
        <f>IF(B4599="",N4598,B4599)</f>
        <v>Keswick Equity AG</v>
      </c>
    </row>
    <row r="4600" spans="1:14" ht="15.75" x14ac:dyDescent="0.5">
      <c r="A4600" s="7"/>
      <c r="B4600" s="26"/>
      <c r="C4600" s="26"/>
      <c r="D4600" s="12">
        <v>2410.29</v>
      </c>
      <c r="E4600" s="13" t="s">
        <v>3808</v>
      </c>
      <c r="F4600" s="27">
        <v>45685</v>
      </c>
      <c r="G4600" s="27">
        <v>45674</v>
      </c>
      <c r="H4600" s="14">
        <v>2378688.2999999998</v>
      </c>
      <c r="I4600" s="15">
        <v>1</v>
      </c>
      <c r="J4600" s="13" t="s">
        <v>340</v>
      </c>
      <c r="K4600" s="36">
        <f>D4600*VLOOKUP(L4600,Assumptions!$B$5:$C$11,2,FALSE)</f>
        <v>82.672946999999994</v>
      </c>
      <c r="L4600" s="39" t="s">
        <v>4889</v>
      </c>
      <c r="M4600" s="46">
        <f>DATE(YEAR(F4600),MONTH(F4600),1)</f>
        <v>45658</v>
      </c>
      <c r="N4600" s="47" t="str">
        <f>IF(B4600="",N4599,B4600)</f>
        <v>Keswick Equity AG</v>
      </c>
    </row>
    <row r="4601" spans="1:14" ht="15.75" x14ac:dyDescent="0.5">
      <c r="A4601" s="7"/>
      <c r="B4601" s="26"/>
      <c r="C4601" s="26"/>
      <c r="D4601" s="12">
        <v>2863.49</v>
      </c>
      <c r="E4601" s="13" t="s">
        <v>3809</v>
      </c>
      <c r="F4601" s="27">
        <v>45806</v>
      </c>
      <c r="G4601" s="27">
        <v>45674</v>
      </c>
      <c r="H4601" s="14">
        <v>2889091.67</v>
      </c>
      <c r="I4601" s="15">
        <v>1</v>
      </c>
      <c r="J4601" s="13" t="s">
        <v>340</v>
      </c>
      <c r="K4601" s="36">
        <f>D4601*VLOOKUP(L4601,Assumptions!$B$5:$C$11,2,FALSE)</f>
        <v>98.21770699999999</v>
      </c>
      <c r="L4601" s="39" t="s">
        <v>4889</v>
      </c>
      <c r="M4601" s="46">
        <f>DATE(YEAR(F4601),MONTH(F4601),1)</f>
        <v>45778</v>
      </c>
      <c r="N4601" s="47" t="str">
        <f>IF(B4601="",N4600,B4601)</f>
        <v>Keswick Equity AG</v>
      </c>
    </row>
    <row r="4602" spans="1:14" ht="15.75" x14ac:dyDescent="0.5">
      <c r="A4602" s="7"/>
      <c r="B4602" s="26"/>
      <c r="C4602" s="26"/>
      <c r="D4602" s="12">
        <v>2414.35</v>
      </c>
      <c r="E4602" s="13" t="s">
        <v>3810</v>
      </c>
      <c r="F4602" s="27">
        <v>45937</v>
      </c>
      <c r="G4602" s="27">
        <v>45674</v>
      </c>
      <c r="H4602" s="14">
        <v>2704515.55</v>
      </c>
      <c r="I4602" s="15">
        <v>1</v>
      </c>
      <c r="J4602" s="13" t="s">
        <v>340</v>
      </c>
      <c r="K4602" s="36">
        <f>D4602*VLOOKUP(L4602,Assumptions!$B$5:$C$11,2,FALSE)</f>
        <v>82.812204999999992</v>
      </c>
      <c r="L4602" s="39" t="s">
        <v>4889</v>
      </c>
      <c r="M4602" s="46">
        <f>DATE(YEAR(F4602),MONTH(F4602),1)</f>
        <v>45931</v>
      </c>
      <c r="N4602" s="47" t="str">
        <f>IF(B4602="",N4601,B4602)</f>
        <v>Keswick Equity AG</v>
      </c>
    </row>
    <row r="4603" spans="1:14" ht="15.75" x14ac:dyDescent="0.5">
      <c r="A4603" s="7"/>
      <c r="B4603" s="26"/>
      <c r="C4603" s="26"/>
      <c r="D4603" s="12">
        <v>2821.16</v>
      </c>
      <c r="E4603" s="13" t="s">
        <v>3811</v>
      </c>
      <c r="F4603" s="27">
        <v>45918</v>
      </c>
      <c r="G4603" s="27">
        <v>45674</v>
      </c>
      <c r="H4603" s="14">
        <v>2486560.9500000002</v>
      </c>
      <c r="I4603" s="15">
        <v>1</v>
      </c>
      <c r="J4603" s="13" t="s">
        <v>340</v>
      </c>
      <c r="K4603" s="36">
        <f>D4603*VLOOKUP(L4603,Assumptions!$B$5:$C$11,2,FALSE)</f>
        <v>96.765787999999986</v>
      </c>
      <c r="L4603" s="39" t="s">
        <v>4889</v>
      </c>
      <c r="M4603" s="46">
        <f>DATE(YEAR(F4603),MONTH(F4603),1)</f>
        <v>45901</v>
      </c>
      <c r="N4603" s="47" t="str">
        <f>IF(B4603="",N4602,B4603)</f>
        <v>Keswick Equity AG</v>
      </c>
    </row>
    <row r="4604" spans="1:14" ht="15.75" x14ac:dyDescent="0.5">
      <c r="A4604" s="7"/>
      <c r="B4604" s="26"/>
      <c r="C4604" s="26"/>
      <c r="D4604" s="12">
        <v>2445.35</v>
      </c>
      <c r="E4604" s="13" t="s">
        <v>3812</v>
      </c>
      <c r="F4604" s="27">
        <v>46002</v>
      </c>
      <c r="G4604" s="27">
        <v>45674</v>
      </c>
      <c r="H4604" s="14">
        <v>2571701.54</v>
      </c>
      <c r="I4604" s="15">
        <v>1</v>
      </c>
      <c r="J4604" s="13" t="s">
        <v>340</v>
      </c>
      <c r="K4604" s="36">
        <f>D4604*VLOOKUP(L4604,Assumptions!$B$5:$C$11,2,FALSE)</f>
        <v>83.87550499999999</v>
      </c>
      <c r="L4604" s="39" t="s">
        <v>4889</v>
      </c>
      <c r="M4604" s="46">
        <f>DATE(YEAR(F4604),MONTH(F4604),1)</f>
        <v>45992</v>
      </c>
      <c r="N4604" s="47" t="str">
        <f>IF(B4604="",N4603,B4604)</f>
        <v>Keswick Equity AG</v>
      </c>
    </row>
    <row r="4605" spans="1:14" ht="15.75" x14ac:dyDescent="0.5">
      <c r="A4605" s="7"/>
      <c r="B4605" s="26"/>
      <c r="C4605" s="26"/>
      <c r="D4605" s="12">
        <v>2930.13</v>
      </c>
      <c r="E4605" s="13" t="s">
        <v>3811</v>
      </c>
      <c r="F4605" s="27">
        <v>45923</v>
      </c>
      <c r="G4605" s="27">
        <v>45674</v>
      </c>
      <c r="H4605" s="14">
        <v>1691877.01</v>
      </c>
      <c r="I4605" s="15">
        <v>1</v>
      </c>
      <c r="J4605" s="13" t="s">
        <v>340</v>
      </c>
      <c r="K4605" s="36">
        <f>D4605*VLOOKUP(L4605,Assumptions!$B$5:$C$11,2,FALSE)</f>
        <v>100.50345899999999</v>
      </c>
      <c r="L4605" s="39" t="s">
        <v>4889</v>
      </c>
      <c r="M4605" s="46">
        <f>DATE(YEAR(F4605),MONTH(F4605),1)</f>
        <v>45901</v>
      </c>
      <c r="N4605" s="47" t="str">
        <f>IF(B4605="",N4604,B4605)</f>
        <v>Keswick Equity AG</v>
      </c>
    </row>
    <row r="4606" spans="1:14" ht="15.75" x14ac:dyDescent="0.5">
      <c r="A4606" s="7"/>
      <c r="B4606" s="26"/>
      <c r="C4606" s="26"/>
      <c r="D4606" s="12">
        <v>2979.39</v>
      </c>
      <c r="E4606" s="13" t="s">
        <v>3809</v>
      </c>
      <c r="F4606" s="27">
        <v>45791</v>
      </c>
      <c r="G4606" s="27">
        <v>45695</v>
      </c>
      <c r="H4606" s="14">
        <v>2889023.98</v>
      </c>
      <c r="I4606" s="15">
        <v>1</v>
      </c>
      <c r="J4606" s="13" t="s">
        <v>340</v>
      </c>
      <c r="K4606" s="36">
        <f>D4606*VLOOKUP(L4606,Assumptions!$B$5:$C$11,2,FALSE)</f>
        <v>102.19307699999999</v>
      </c>
      <c r="L4606" s="39" t="s">
        <v>4889</v>
      </c>
      <c r="M4606" s="46">
        <f>DATE(YEAR(F4606),MONTH(F4606),1)</f>
        <v>45778</v>
      </c>
      <c r="N4606" s="47" t="str">
        <f>IF(B4606="",N4605,B4606)</f>
        <v>Keswick Equity AG</v>
      </c>
    </row>
    <row r="4607" spans="1:14" ht="15.75" x14ac:dyDescent="0.5">
      <c r="A4607" s="7"/>
      <c r="B4607" s="26"/>
      <c r="C4607" s="26"/>
      <c r="D4607" s="12">
        <v>1122.81</v>
      </c>
      <c r="E4607" s="13" t="s">
        <v>3813</v>
      </c>
      <c r="F4607" s="27">
        <v>45820</v>
      </c>
      <c r="G4607" s="27">
        <v>45695</v>
      </c>
      <c r="H4607" s="14">
        <v>2316711.58</v>
      </c>
      <c r="I4607" s="15">
        <v>1</v>
      </c>
      <c r="J4607" s="13" t="s">
        <v>340</v>
      </c>
      <c r="K4607" s="36">
        <f>D4607*VLOOKUP(L4607,Assumptions!$B$5:$C$11,2,FALSE)</f>
        <v>38.512382999999993</v>
      </c>
      <c r="L4607" s="39" t="s">
        <v>4889</v>
      </c>
      <c r="M4607" s="46">
        <f>DATE(YEAR(F4607),MONTH(F4607),1)</f>
        <v>45809</v>
      </c>
      <c r="N4607" s="47" t="str">
        <f>IF(B4607="",N4606,B4607)</f>
        <v>Keswick Equity AG</v>
      </c>
    </row>
    <row r="4608" spans="1:14" ht="15.75" x14ac:dyDescent="0.5">
      <c r="A4608" s="7"/>
      <c r="B4608" s="26"/>
      <c r="C4608" s="26"/>
      <c r="D4608" s="12">
        <v>1579.82</v>
      </c>
      <c r="E4608" s="13" t="s">
        <v>3814</v>
      </c>
      <c r="F4608" s="27">
        <v>45735</v>
      </c>
      <c r="G4608" s="27">
        <v>45714</v>
      </c>
      <c r="H4608" s="14">
        <v>2364113.02</v>
      </c>
      <c r="I4608" s="15">
        <v>1</v>
      </c>
      <c r="J4608" s="13" t="s">
        <v>340</v>
      </c>
      <c r="K4608" s="36">
        <f>D4608*VLOOKUP(L4608,Assumptions!$B$5:$C$11,2,FALSE)</f>
        <v>54.187825999999994</v>
      </c>
      <c r="L4608" s="39" t="s">
        <v>4889</v>
      </c>
      <c r="M4608" s="46">
        <f>DATE(YEAR(F4608),MONTH(F4608),1)</f>
        <v>45717</v>
      </c>
      <c r="N4608" s="47" t="str">
        <f>IF(B4608="",N4607,B4608)</f>
        <v>Keswick Equity AG</v>
      </c>
    </row>
    <row r="4609" spans="1:14" ht="15.75" x14ac:dyDescent="0.5">
      <c r="A4609" s="7"/>
      <c r="B4609" s="26"/>
      <c r="C4609" s="26"/>
      <c r="D4609" s="12">
        <v>2662.17</v>
      </c>
      <c r="E4609" s="13" t="s">
        <v>3815</v>
      </c>
      <c r="F4609" s="27">
        <v>45808</v>
      </c>
      <c r="G4609" s="27">
        <v>45744</v>
      </c>
      <c r="H4609" s="14">
        <v>2037635.77</v>
      </c>
      <c r="I4609" s="15">
        <v>5</v>
      </c>
      <c r="J4609" s="13" t="s">
        <v>346</v>
      </c>
      <c r="K4609" s="36">
        <f>D4609*VLOOKUP(L4609,Assumptions!$B$5:$C$11,2,FALSE)</f>
        <v>91.312430999999989</v>
      </c>
      <c r="L4609" s="39" t="s">
        <v>4889</v>
      </c>
      <c r="M4609" s="46">
        <f>DATE(YEAR(F4609),MONTH(F4609),1)</f>
        <v>45778</v>
      </c>
      <c r="N4609" s="47" t="str">
        <f>IF(B4609="",N4608,B4609)</f>
        <v>Keswick Equity AG</v>
      </c>
    </row>
    <row r="4610" spans="1:14" ht="15.75" x14ac:dyDescent="0.5">
      <c r="A4610" s="7"/>
      <c r="B4610" s="26"/>
      <c r="C4610" s="26"/>
      <c r="D4610" s="12">
        <v>408.46</v>
      </c>
      <c r="E4610" s="13" t="s">
        <v>3792</v>
      </c>
      <c r="F4610" s="27">
        <v>45807</v>
      </c>
      <c r="G4610" s="27">
        <v>45799</v>
      </c>
      <c r="H4610" s="14">
        <v>2098190.9300000002</v>
      </c>
      <c r="I4610" s="15">
        <v>4</v>
      </c>
      <c r="J4610" s="13" t="s">
        <v>301</v>
      </c>
      <c r="K4610" s="36">
        <f>D4610*VLOOKUP(L4610,Assumptions!$B$5:$C$11,2,FALSE)</f>
        <v>14.010177999999998</v>
      </c>
      <c r="L4610" s="39" t="s">
        <v>4889</v>
      </c>
      <c r="M4610" s="46">
        <f>DATE(YEAR(F4610),MONTH(F4610),1)</f>
        <v>45778</v>
      </c>
      <c r="N4610" s="47" t="str">
        <f>IF(B4610="",N4609,B4610)</f>
        <v>Keswick Equity AG</v>
      </c>
    </row>
    <row r="4611" spans="1:14" ht="15.75" x14ac:dyDescent="0.5">
      <c r="A4611" s="7"/>
      <c r="B4611" s="26"/>
      <c r="C4611" s="26"/>
      <c r="D4611" s="12">
        <v>274.42</v>
      </c>
      <c r="E4611" s="13" t="s">
        <v>3792</v>
      </c>
      <c r="F4611" s="27">
        <v>45807</v>
      </c>
      <c r="G4611" s="27">
        <v>45799</v>
      </c>
      <c r="H4611" s="14">
        <v>1754394.08</v>
      </c>
      <c r="I4611" s="15">
        <v>2</v>
      </c>
      <c r="J4611" s="13" t="s">
        <v>301</v>
      </c>
      <c r="K4611" s="36">
        <f>D4611*VLOOKUP(L4611,Assumptions!$B$5:$C$11,2,FALSE)</f>
        <v>9.4126060000000003</v>
      </c>
      <c r="L4611" s="39" t="s">
        <v>4889</v>
      </c>
      <c r="M4611" s="46">
        <f>DATE(YEAR(F4611),MONTH(F4611),1)</f>
        <v>45778</v>
      </c>
      <c r="N4611" s="47" t="str">
        <f>IF(B4611="",N4610,B4611)</f>
        <v>Keswick Equity AG</v>
      </c>
    </row>
    <row r="4612" spans="1:14" ht="15.75" x14ac:dyDescent="0.5">
      <c r="A4612" s="7"/>
      <c r="B4612" s="25" t="s">
        <v>204</v>
      </c>
      <c r="C4612" s="25"/>
      <c r="D4612" s="12">
        <v>2108.56</v>
      </c>
      <c r="E4612" s="13" t="s">
        <v>3816</v>
      </c>
      <c r="F4612" s="27">
        <v>44252</v>
      </c>
      <c r="G4612" s="27">
        <v>44246</v>
      </c>
      <c r="H4612" s="14">
        <v>5733.07</v>
      </c>
      <c r="I4612" s="15">
        <v>1</v>
      </c>
      <c r="J4612" s="13" t="s">
        <v>307</v>
      </c>
      <c r="K4612" s="36">
        <f>D4612*VLOOKUP(L4612,Assumptions!$B$5:$C$11,2,FALSE)</f>
        <v>72.323607999999993</v>
      </c>
      <c r="L4612" s="39" t="s">
        <v>4889</v>
      </c>
      <c r="M4612" s="46">
        <f>DATE(YEAR(F4612),MONTH(F4612),1)</f>
        <v>44228</v>
      </c>
      <c r="N4612" s="47" t="str">
        <f>IF(B4612="",N4611,B4612)</f>
        <v>Newbury Securities AG</v>
      </c>
    </row>
    <row r="4613" spans="1:14" ht="15.75" x14ac:dyDescent="0.5">
      <c r="A4613" s="7"/>
      <c r="B4613" s="26"/>
      <c r="C4613" s="26"/>
      <c r="D4613" s="12">
        <v>3059.72</v>
      </c>
      <c r="E4613" s="13" t="s">
        <v>3817</v>
      </c>
      <c r="F4613" s="27">
        <v>44260</v>
      </c>
      <c r="G4613" s="27">
        <v>44256</v>
      </c>
      <c r="H4613" s="14">
        <v>4862.6000000000004</v>
      </c>
      <c r="I4613" s="15">
        <v>1</v>
      </c>
      <c r="J4613" s="13" t="s">
        <v>307</v>
      </c>
      <c r="K4613" s="36">
        <f>D4613*VLOOKUP(L4613,Assumptions!$B$5:$C$11,2,FALSE)</f>
        <v>104.94839599999999</v>
      </c>
      <c r="L4613" s="39" t="s">
        <v>4889</v>
      </c>
      <c r="M4613" s="46">
        <f>DATE(YEAR(F4613),MONTH(F4613),1)</f>
        <v>44256</v>
      </c>
      <c r="N4613" s="47" t="str">
        <f>IF(B4613="",N4612,B4613)</f>
        <v>Newbury Securities AG</v>
      </c>
    </row>
    <row r="4614" spans="1:14" ht="15.75" x14ac:dyDescent="0.5">
      <c r="A4614" s="7"/>
      <c r="B4614" s="26"/>
      <c r="C4614" s="26"/>
      <c r="D4614" s="12">
        <v>3016.07</v>
      </c>
      <c r="E4614" s="13" t="s">
        <v>3817</v>
      </c>
      <c r="F4614" s="27">
        <v>44278</v>
      </c>
      <c r="G4614" s="27">
        <v>44256</v>
      </c>
      <c r="H4614" s="14">
        <v>7082.25</v>
      </c>
      <c r="I4614" s="15">
        <v>1</v>
      </c>
      <c r="J4614" s="13" t="s">
        <v>307</v>
      </c>
      <c r="K4614" s="36">
        <f>D4614*VLOOKUP(L4614,Assumptions!$B$5:$C$11,2,FALSE)</f>
        <v>103.451201</v>
      </c>
      <c r="L4614" s="39" t="s">
        <v>4889</v>
      </c>
      <c r="M4614" s="46">
        <f>DATE(YEAR(F4614),MONTH(F4614),1)</f>
        <v>44256</v>
      </c>
      <c r="N4614" s="47" t="str">
        <f>IF(B4614="",N4613,B4614)</f>
        <v>Newbury Securities AG</v>
      </c>
    </row>
    <row r="4615" spans="1:14" ht="15.75" x14ac:dyDescent="0.5">
      <c r="A4615" s="7"/>
      <c r="B4615" s="25" t="s">
        <v>205</v>
      </c>
      <c r="C4615" s="25"/>
      <c r="D4615" s="14">
        <v>22279.18</v>
      </c>
      <c r="E4615" s="13" t="s">
        <v>3818</v>
      </c>
      <c r="F4615" s="27">
        <v>44280</v>
      </c>
      <c r="G4615" s="27">
        <v>44237</v>
      </c>
      <c r="H4615" s="14">
        <v>113639.32</v>
      </c>
      <c r="I4615" s="15">
        <v>1</v>
      </c>
      <c r="J4615" s="13" t="s">
        <v>304</v>
      </c>
      <c r="K4615" s="36">
        <f>D4615*VLOOKUP(L4615,Assumptions!$B$5:$C$11,2,FALSE)</f>
        <v>22279.18</v>
      </c>
      <c r="L4615" s="39" t="s">
        <v>4883</v>
      </c>
      <c r="M4615" s="46">
        <f>DATE(YEAR(F4615),MONTH(F4615),1)</f>
        <v>44256</v>
      </c>
      <c r="N4615" s="47" t="str">
        <f>IF(B4615="",N4614,B4615)</f>
        <v>Northbridge Strategies LLP</v>
      </c>
    </row>
    <row r="4616" spans="1:14" ht="15.75" x14ac:dyDescent="0.5">
      <c r="A4616" s="7"/>
      <c r="B4616" s="26"/>
      <c r="C4616" s="26"/>
      <c r="D4616" s="14">
        <v>13727.22</v>
      </c>
      <c r="E4616" s="13" t="s">
        <v>3819</v>
      </c>
      <c r="F4616" s="27">
        <v>44280</v>
      </c>
      <c r="G4616" s="27">
        <v>44237</v>
      </c>
      <c r="H4616" s="14">
        <v>115484.23</v>
      </c>
      <c r="I4616" s="15">
        <v>20</v>
      </c>
      <c r="J4616" s="13" t="s">
        <v>305</v>
      </c>
      <c r="K4616" s="36">
        <f>D4616*VLOOKUP(L4616,Assumptions!$B$5:$C$11,2,FALSE)</f>
        <v>13727.22</v>
      </c>
      <c r="L4616" s="39" t="s">
        <v>4883</v>
      </c>
      <c r="M4616" s="46">
        <f>DATE(YEAR(F4616),MONTH(F4616),1)</f>
        <v>44256</v>
      </c>
      <c r="N4616" s="47" t="str">
        <f>IF(B4616="",N4615,B4616)</f>
        <v>Northbridge Strategies LLP</v>
      </c>
    </row>
    <row r="4617" spans="1:14" ht="15.75" x14ac:dyDescent="0.5">
      <c r="A4617" s="7"/>
      <c r="B4617" s="26"/>
      <c r="C4617" s="26"/>
      <c r="D4617" s="14">
        <v>20964.46</v>
      </c>
      <c r="E4617" s="13" t="s">
        <v>3820</v>
      </c>
      <c r="F4617" s="27">
        <v>44280</v>
      </c>
      <c r="G4617" s="27">
        <v>44237</v>
      </c>
      <c r="H4617" s="14">
        <v>84770.32</v>
      </c>
      <c r="I4617" s="15">
        <v>5</v>
      </c>
      <c r="J4617" s="13" t="s">
        <v>300</v>
      </c>
      <c r="K4617" s="36">
        <f>D4617*VLOOKUP(L4617,Assumptions!$B$5:$C$11,2,FALSE)</f>
        <v>20964.46</v>
      </c>
      <c r="L4617" s="39" t="s">
        <v>4883</v>
      </c>
      <c r="M4617" s="46">
        <f>DATE(YEAR(F4617),MONTH(F4617),1)</f>
        <v>44256</v>
      </c>
      <c r="N4617" s="47" t="str">
        <f>IF(B4617="",N4616,B4617)</f>
        <v>Northbridge Strategies LLP</v>
      </c>
    </row>
    <row r="4618" spans="1:14" ht="15.75" x14ac:dyDescent="0.5">
      <c r="A4618" s="7"/>
      <c r="B4618" s="26"/>
      <c r="C4618" s="26"/>
      <c r="D4618" s="14">
        <v>16981.439999999999</v>
      </c>
      <c r="E4618" s="13" t="s">
        <v>3821</v>
      </c>
      <c r="F4618" s="27">
        <v>44525</v>
      </c>
      <c r="G4618" s="27">
        <v>44237</v>
      </c>
      <c r="H4618" s="14">
        <v>103527.54</v>
      </c>
      <c r="I4618" s="15">
        <v>5</v>
      </c>
      <c r="J4618" s="13" t="s">
        <v>300</v>
      </c>
      <c r="K4618" s="36">
        <f>D4618*VLOOKUP(L4618,Assumptions!$B$5:$C$11,2,FALSE)</f>
        <v>16981.439999999999</v>
      </c>
      <c r="L4618" s="39" t="s">
        <v>4883</v>
      </c>
      <c r="M4618" s="46">
        <f>DATE(YEAR(F4618),MONTH(F4618),1)</f>
        <v>44501</v>
      </c>
      <c r="N4618" s="47" t="str">
        <f>IF(B4618="",N4617,B4618)</f>
        <v>Northbridge Strategies LLP</v>
      </c>
    </row>
    <row r="4619" spans="1:14" ht="15.75" x14ac:dyDescent="0.5">
      <c r="A4619" s="7"/>
      <c r="B4619" s="26"/>
      <c r="C4619" s="26"/>
      <c r="D4619" s="14">
        <v>35544.53</v>
      </c>
      <c r="E4619" s="13" t="s">
        <v>3822</v>
      </c>
      <c r="F4619" s="27">
        <v>44876</v>
      </c>
      <c r="G4619" s="27">
        <v>44545</v>
      </c>
      <c r="H4619" s="14">
        <v>120981.88</v>
      </c>
      <c r="I4619" s="15">
        <v>10</v>
      </c>
      <c r="J4619" s="13" t="s">
        <v>300</v>
      </c>
      <c r="K4619" s="36">
        <f>D4619*VLOOKUP(L4619,Assumptions!$B$5:$C$11,2,FALSE)</f>
        <v>35544.53</v>
      </c>
      <c r="L4619" s="39" t="s">
        <v>4883</v>
      </c>
      <c r="M4619" s="46">
        <f>DATE(YEAR(F4619),MONTH(F4619),1)</f>
        <v>44866</v>
      </c>
      <c r="N4619" s="47" t="str">
        <f>IF(B4619="",N4618,B4619)</f>
        <v>Northbridge Strategies LLP</v>
      </c>
    </row>
    <row r="4620" spans="1:14" ht="15.75" x14ac:dyDescent="0.5">
      <c r="A4620" s="7"/>
      <c r="B4620" s="26"/>
      <c r="C4620" s="26"/>
      <c r="D4620" s="14">
        <v>39173.32</v>
      </c>
      <c r="E4620" s="13" t="s">
        <v>3823</v>
      </c>
      <c r="F4620" s="27">
        <v>44876</v>
      </c>
      <c r="G4620" s="27">
        <v>44545</v>
      </c>
      <c r="H4620" s="14">
        <v>126139.12</v>
      </c>
      <c r="I4620" s="15">
        <v>1</v>
      </c>
      <c r="J4620" s="13" t="s">
        <v>304</v>
      </c>
      <c r="K4620" s="36">
        <f>D4620*VLOOKUP(L4620,Assumptions!$B$5:$C$11,2,FALSE)</f>
        <v>39173.32</v>
      </c>
      <c r="L4620" s="39" t="s">
        <v>4883</v>
      </c>
      <c r="M4620" s="46">
        <f>DATE(YEAR(F4620),MONTH(F4620),1)</f>
        <v>44866</v>
      </c>
      <c r="N4620" s="47" t="str">
        <f>IF(B4620="",N4619,B4620)</f>
        <v>Northbridge Strategies LLP</v>
      </c>
    </row>
    <row r="4621" spans="1:14" ht="15.75" x14ac:dyDescent="0.5">
      <c r="A4621" s="7"/>
      <c r="B4621" s="26"/>
      <c r="C4621" s="26"/>
      <c r="D4621" s="14">
        <v>31262.22</v>
      </c>
      <c r="E4621" s="13" t="s">
        <v>3824</v>
      </c>
      <c r="F4621" s="27">
        <v>45212</v>
      </c>
      <c r="G4621" s="27">
        <v>44944</v>
      </c>
      <c r="H4621" s="14">
        <v>129674.34</v>
      </c>
      <c r="I4621" s="15">
        <v>10</v>
      </c>
      <c r="J4621" s="13" t="s">
        <v>300</v>
      </c>
      <c r="K4621" s="36">
        <f>D4621*VLOOKUP(L4621,Assumptions!$B$5:$C$11,2,FALSE)</f>
        <v>31262.22</v>
      </c>
      <c r="L4621" s="39" t="s">
        <v>4883</v>
      </c>
      <c r="M4621" s="46">
        <f>DATE(YEAR(F4621),MONTH(F4621),1)</f>
        <v>45200</v>
      </c>
      <c r="N4621" s="47" t="str">
        <f>IF(B4621="",N4620,B4621)</f>
        <v>Northbridge Strategies LLP</v>
      </c>
    </row>
    <row r="4622" spans="1:14" ht="15.75" x14ac:dyDescent="0.5">
      <c r="A4622" s="7"/>
      <c r="B4622" s="26"/>
      <c r="C4622" s="26"/>
      <c r="D4622" s="14">
        <v>41389.660000000003</v>
      </c>
      <c r="E4622" s="13" t="s">
        <v>3825</v>
      </c>
      <c r="F4622" s="27">
        <v>45212</v>
      </c>
      <c r="G4622" s="27">
        <v>44944</v>
      </c>
      <c r="H4622" s="14">
        <v>122070.33</v>
      </c>
      <c r="I4622" s="15">
        <v>1</v>
      </c>
      <c r="J4622" s="13" t="s">
        <v>304</v>
      </c>
      <c r="K4622" s="36">
        <f>D4622*VLOOKUP(L4622,Assumptions!$B$5:$C$11,2,FALSE)</f>
        <v>41389.660000000003</v>
      </c>
      <c r="L4622" s="39" t="s">
        <v>4883</v>
      </c>
      <c r="M4622" s="46">
        <f>DATE(YEAR(F4622),MONTH(F4622),1)</f>
        <v>45200</v>
      </c>
      <c r="N4622" s="47" t="str">
        <f>IF(B4622="",N4621,B4622)</f>
        <v>Northbridge Strategies LLP</v>
      </c>
    </row>
    <row r="4623" spans="1:14" ht="15.75" x14ac:dyDescent="0.5">
      <c r="A4623" s="7"/>
      <c r="B4623" s="26"/>
      <c r="C4623" s="26"/>
      <c r="D4623" s="14">
        <v>44066.879999999997</v>
      </c>
      <c r="E4623" s="13" t="s">
        <v>3826</v>
      </c>
      <c r="F4623" s="27">
        <v>45571</v>
      </c>
      <c r="G4623" s="27">
        <v>45225</v>
      </c>
      <c r="H4623" s="14">
        <v>103737.99</v>
      </c>
      <c r="I4623" s="15">
        <v>1</v>
      </c>
      <c r="J4623" s="13" t="s">
        <v>304</v>
      </c>
      <c r="K4623" s="36">
        <f>D4623*VLOOKUP(L4623,Assumptions!$B$5:$C$11,2,FALSE)</f>
        <v>44066.879999999997</v>
      </c>
      <c r="L4623" s="39" t="s">
        <v>4883</v>
      </c>
      <c r="M4623" s="46">
        <f>DATE(YEAR(F4623),MONTH(F4623),1)</f>
        <v>45566</v>
      </c>
      <c r="N4623" s="47" t="str">
        <f>IF(B4623="",N4622,B4623)</f>
        <v>Northbridge Strategies LLP</v>
      </c>
    </row>
    <row r="4624" spans="1:14" ht="15.75" x14ac:dyDescent="0.5">
      <c r="A4624" s="7"/>
      <c r="B4624" s="26"/>
      <c r="C4624" s="26"/>
      <c r="D4624" s="14">
        <v>33819.19</v>
      </c>
      <c r="E4624" s="13" t="s">
        <v>3827</v>
      </c>
      <c r="F4624" s="27">
        <v>45571</v>
      </c>
      <c r="G4624" s="27">
        <v>45225</v>
      </c>
      <c r="H4624" s="14">
        <v>135412.68</v>
      </c>
      <c r="I4624" s="15">
        <v>10</v>
      </c>
      <c r="J4624" s="13" t="s">
        <v>300</v>
      </c>
      <c r="K4624" s="36">
        <f>D4624*VLOOKUP(L4624,Assumptions!$B$5:$C$11,2,FALSE)</f>
        <v>33819.19</v>
      </c>
      <c r="L4624" s="39" t="s">
        <v>4883</v>
      </c>
      <c r="M4624" s="46">
        <f>DATE(YEAR(F4624),MONTH(F4624),1)</f>
        <v>45566</v>
      </c>
      <c r="N4624" s="47" t="str">
        <f>IF(B4624="",N4623,B4624)</f>
        <v>Northbridge Strategies LLP</v>
      </c>
    </row>
    <row r="4625" spans="1:14" ht="15.75" x14ac:dyDescent="0.5">
      <c r="A4625" s="7"/>
      <c r="B4625" s="25" t="s">
        <v>206</v>
      </c>
      <c r="C4625" s="25"/>
      <c r="D4625" s="12">
        <v>3221.59</v>
      </c>
      <c r="E4625" s="13" t="s">
        <v>3828</v>
      </c>
      <c r="F4625" s="27">
        <v>44211</v>
      </c>
      <c r="G4625" s="27">
        <v>44113</v>
      </c>
      <c r="H4625" s="14">
        <v>7718.05</v>
      </c>
      <c r="I4625" s="15">
        <v>1</v>
      </c>
      <c r="J4625" s="13" t="s">
        <v>307</v>
      </c>
      <c r="K4625" s="36">
        <f>D4625*VLOOKUP(L4625,Assumptions!$B$5:$C$11,2,FALSE)</f>
        <v>110.50053699999999</v>
      </c>
      <c r="L4625" s="39" t="s">
        <v>4889</v>
      </c>
      <c r="M4625" s="46">
        <f>DATE(YEAR(F4625),MONTH(F4625),1)</f>
        <v>44197</v>
      </c>
      <c r="N4625" s="47" t="str">
        <f>IF(B4625="",N4624,B4625)</f>
        <v>Briar Trust AG</v>
      </c>
    </row>
    <row r="4626" spans="1:14" ht="15.75" x14ac:dyDescent="0.5">
      <c r="A4626" s="7"/>
      <c r="B4626" s="26"/>
      <c r="C4626" s="26"/>
      <c r="D4626" s="14">
        <v>2505.94</v>
      </c>
      <c r="E4626" s="13" t="s">
        <v>3829</v>
      </c>
      <c r="F4626" s="27">
        <v>44267</v>
      </c>
      <c r="G4626" s="27">
        <v>44244</v>
      </c>
      <c r="H4626" s="14">
        <v>7255.48</v>
      </c>
      <c r="I4626" s="15">
        <v>1</v>
      </c>
      <c r="J4626" s="13" t="s">
        <v>307</v>
      </c>
      <c r="K4626" s="36">
        <f>D4626*VLOOKUP(L4626,Assumptions!$B$5:$C$11,2,FALSE)</f>
        <v>2505.94</v>
      </c>
      <c r="L4626" s="39" t="s">
        <v>4883</v>
      </c>
      <c r="M4626" s="46">
        <f>DATE(YEAR(F4626),MONTH(F4626),1)</f>
        <v>44256</v>
      </c>
      <c r="N4626" s="47" t="str">
        <f>IF(B4626="",N4625,B4626)</f>
        <v>Briar Trust AG</v>
      </c>
    </row>
    <row r="4627" spans="1:14" ht="15.75" x14ac:dyDescent="0.5">
      <c r="A4627" s="7"/>
      <c r="B4627" s="26"/>
      <c r="C4627" s="26"/>
      <c r="D4627" s="14">
        <v>2503.4299999999998</v>
      </c>
      <c r="E4627" s="13" t="s">
        <v>3830</v>
      </c>
      <c r="F4627" s="27">
        <v>44308</v>
      </c>
      <c r="G4627" s="27">
        <v>44280</v>
      </c>
      <c r="H4627" s="14">
        <v>8033.1</v>
      </c>
      <c r="I4627" s="15">
        <v>1</v>
      </c>
      <c r="J4627" s="13" t="s">
        <v>307</v>
      </c>
      <c r="K4627" s="36">
        <f>D4627*VLOOKUP(L4627,Assumptions!$B$5:$C$11,2,FALSE)</f>
        <v>2503.4299999999998</v>
      </c>
      <c r="L4627" s="39" t="s">
        <v>4883</v>
      </c>
      <c r="M4627" s="46">
        <f>DATE(YEAR(F4627),MONTH(F4627),1)</f>
        <v>44287</v>
      </c>
      <c r="N4627" s="47" t="str">
        <f>IF(B4627="",N4626,B4627)</f>
        <v>Briar Trust AG</v>
      </c>
    </row>
    <row r="4628" spans="1:14" ht="15.75" x14ac:dyDescent="0.5">
      <c r="A4628" s="7"/>
      <c r="B4628" s="25" t="s">
        <v>207</v>
      </c>
      <c r="C4628" s="25"/>
      <c r="D4628" s="12">
        <v>2248.11</v>
      </c>
      <c r="E4628" s="13" t="s">
        <v>3831</v>
      </c>
      <c r="F4628" s="27">
        <v>44316</v>
      </c>
      <c r="G4628" s="27">
        <v>44306</v>
      </c>
      <c r="H4628" s="14">
        <v>1979.67</v>
      </c>
      <c r="I4628" s="15">
        <v>1</v>
      </c>
      <c r="J4628" s="13" t="s">
        <v>307</v>
      </c>
      <c r="K4628" s="36">
        <f>D4628*VLOOKUP(L4628,Assumptions!$B$5:$C$11,2,FALSE)</f>
        <v>77.110173000000003</v>
      </c>
      <c r="L4628" s="39" t="s">
        <v>4889</v>
      </c>
      <c r="M4628" s="46">
        <f>DATE(YEAR(F4628),MONTH(F4628),1)</f>
        <v>44287</v>
      </c>
      <c r="N4628" s="47" t="str">
        <f>IF(B4628="",N4627,B4628)</f>
        <v>Redwood Private</v>
      </c>
    </row>
    <row r="4629" spans="1:14" ht="15.75" x14ac:dyDescent="0.5">
      <c r="A4629" s="7"/>
      <c r="B4629" s="26"/>
      <c r="C4629" s="26"/>
      <c r="D4629" s="12">
        <v>13197.8</v>
      </c>
      <c r="E4629" s="13" t="s">
        <v>3832</v>
      </c>
      <c r="F4629" s="27">
        <v>45720</v>
      </c>
      <c r="G4629" s="27">
        <v>45695</v>
      </c>
      <c r="H4629" s="14">
        <v>2173.0100000000002</v>
      </c>
      <c r="I4629" s="15">
        <v>14</v>
      </c>
      <c r="J4629" s="13" t="s">
        <v>301</v>
      </c>
      <c r="K4629" s="36">
        <f>D4629*VLOOKUP(L4629,Assumptions!$B$5:$C$11,2,FALSE)</f>
        <v>452.68453999999991</v>
      </c>
      <c r="L4629" s="39" t="s">
        <v>4889</v>
      </c>
      <c r="M4629" s="46">
        <f>DATE(YEAR(F4629),MONTH(F4629),1)</f>
        <v>45717</v>
      </c>
      <c r="N4629" s="47" t="str">
        <f>IF(B4629="",N4628,B4629)</f>
        <v>Redwood Private</v>
      </c>
    </row>
    <row r="4630" spans="1:14" ht="15.75" x14ac:dyDescent="0.5">
      <c r="A4630" s="7"/>
      <c r="B4630" s="26"/>
      <c r="C4630" s="26"/>
      <c r="D4630" s="12">
        <v>18770.64</v>
      </c>
      <c r="E4630" s="13" t="s">
        <v>3833</v>
      </c>
      <c r="F4630" s="27">
        <v>45720</v>
      </c>
      <c r="G4630" s="27">
        <v>45695</v>
      </c>
      <c r="H4630" s="14">
        <v>1521.87</v>
      </c>
      <c r="I4630" s="15">
        <v>2</v>
      </c>
      <c r="J4630" s="13" t="s">
        <v>300</v>
      </c>
      <c r="K4630" s="36">
        <f>D4630*VLOOKUP(L4630,Assumptions!$B$5:$C$11,2,FALSE)</f>
        <v>643.83295199999998</v>
      </c>
      <c r="L4630" s="39" t="s">
        <v>4889</v>
      </c>
      <c r="M4630" s="46">
        <f>DATE(YEAR(F4630),MONTH(F4630),1)</f>
        <v>45717</v>
      </c>
      <c r="N4630" s="47" t="str">
        <f>IF(B4630="",N4629,B4630)</f>
        <v>Redwood Private</v>
      </c>
    </row>
    <row r="4631" spans="1:14" ht="15.75" x14ac:dyDescent="0.5">
      <c r="A4631" s="7"/>
      <c r="B4631" s="25" t="s">
        <v>208</v>
      </c>
      <c r="C4631" s="25"/>
      <c r="D4631" s="12">
        <v>1082.5999999999999</v>
      </c>
      <c r="E4631" s="13" t="s">
        <v>3834</v>
      </c>
      <c r="F4631" s="27">
        <v>44720</v>
      </c>
      <c r="G4631" s="27">
        <v>44699</v>
      </c>
      <c r="H4631" s="14">
        <v>513.74</v>
      </c>
      <c r="I4631" s="15">
        <v>6</v>
      </c>
      <c r="J4631" s="13" t="s">
        <v>315</v>
      </c>
      <c r="K4631" s="36">
        <f>D4631*VLOOKUP(L4631,Assumptions!$B$5:$C$11,2,FALSE)</f>
        <v>37.133179999999996</v>
      </c>
      <c r="L4631" s="39" t="s">
        <v>4889</v>
      </c>
      <c r="M4631" s="46">
        <f>DATE(YEAR(F4631),MONTH(F4631),1)</f>
        <v>44713</v>
      </c>
      <c r="N4631" s="47" t="str">
        <f>IF(B4631="",N4630,B4631)</f>
        <v>Ivybrook Capital</v>
      </c>
    </row>
    <row r="4632" spans="1:14" ht="15.75" x14ac:dyDescent="0.5">
      <c r="A4632" s="7"/>
      <c r="B4632" s="25" t="s">
        <v>209</v>
      </c>
      <c r="C4632" s="25"/>
      <c r="D4632" s="12">
        <v>28382.62</v>
      </c>
      <c r="E4632" s="13" t="s">
        <v>3835</v>
      </c>
      <c r="F4632" s="27">
        <v>45447</v>
      </c>
      <c r="G4632" s="27">
        <v>45215</v>
      </c>
      <c r="H4632" s="14">
        <v>0</v>
      </c>
      <c r="I4632" s="15">
        <v>4</v>
      </c>
      <c r="J4632" s="13" t="s">
        <v>300</v>
      </c>
      <c r="K4632" s="36">
        <f>D4632*VLOOKUP(L4632,Assumptions!$B$5:$C$11,2,FALSE)</f>
        <v>973.52386599999988</v>
      </c>
      <c r="L4632" s="39" t="s">
        <v>4889</v>
      </c>
      <c r="M4632" s="46">
        <f>DATE(YEAR(F4632),MONTH(F4632),1)</f>
        <v>45444</v>
      </c>
      <c r="N4632" s="47" t="str">
        <f>IF(B4632="",N4631,B4632)</f>
        <v>Hawthorn Markets</v>
      </c>
    </row>
    <row r="4633" spans="1:14" ht="15.75" x14ac:dyDescent="0.5">
      <c r="A4633" s="7"/>
      <c r="B4633" s="26"/>
      <c r="C4633" s="26"/>
      <c r="D4633" s="12">
        <v>22694.42</v>
      </c>
      <c r="E4633" s="13" t="s">
        <v>3835</v>
      </c>
      <c r="F4633" s="27">
        <v>45447</v>
      </c>
      <c r="G4633" s="27">
        <v>45215</v>
      </c>
      <c r="H4633" s="14">
        <v>0</v>
      </c>
      <c r="I4633" s="15">
        <v>4</v>
      </c>
      <c r="J4633" s="13" t="s">
        <v>300</v>
      </c>
      <c r="K4633" s="36">
        <f>D4633*VLOOKUP(L4633,Assumptions!$B$5:$C$11,2,FALSE)</f>
        <v>778.41860599999984</v>
      </c>
      <c r="L4633" s="39" t="s">
        <v>4889</v>
      </c>
      <c r="M4633" s="46">
        <f>DATE(YEAR(F4633),MONTH(F4633),1)</f>
        <v>45444</v>
      </c>
      <c r="N4633" s="47" t="str">
        <f>IF(B4633="",N4632,B4633)</f>
        <v>Hawthorn Markets</v>
      </c>
    </row>
    <row r="4634" spans="1:14" ht="15.75" x14ac:dyDescent="0.5">
      <c r="A4634" s="7"/>
      <c r="B4634" s="26"/>
      <c r="C4634" s="26"/>
      <c r="D4634" s="12">
        <v>21579.14</v>
      </c>
      <c r="E4634" s="13" t="s">
        <v>3836</v>
      </c>
      <c r="F4634" s="27">
        <v>45447</v>
      </c>
      <c r="G4634" s="27">
        <v>45215</v>
      </c>
      <c r="H4634" s="14">
        <v>0</v>
      </c>
      <c r="I4634" s="15">
        <v>13</v>
      </c>
      <c r="J4634" s="13" t="s">
        <v>322</v>
      </c>
      <c r="K4634" s="36">
        <f>D4634*VLOOKUP(L4634,Assumptions!$B$5:$C$11,2,FALSE)</f>
        <v>740.16450199999997</v>
      </c>
      <c r="L4634" s="39" t="s">
        <v>4889</v>
      </c>
      <c r="M4634" s="46">
        <f>DATE(YEAR(F4634),MONTH(F4634),1)</f>
        <v>45444</v>
      </c>
      <c r="N4634" s="47" t="str">
        <f>IF(B4634="",N4633,B4634)</f>
        <v>Hawthorn Markets</v>
      </c>
    </row>
    <row r="4635" spans="1:14" ht="15.75" x14ac:dyDescent="0.5">
      <c r="A4635" s="7"/>
      <c r="B4635" s="26"/>
      <c r="C4635" s="26"/>
      <c r="D4635" s="12">
        <v>29989.01</v>
      </c>
      <c r="E4635" s="13" t="s">
        <v>3837</v>
      </c>
      <c r="F4635" s="27">
        <v>45447</v>
      </c>
      <c r="G4635" s="27">
        <v>45215</v>
      </c>
      <c r="H4635" s="14">
        <v>0</v>
      </c>
      <c r="I4635" s="15">
        <v>13</v>
      </c>
      <c r="J4635" s="13" t="s">
        <v>336</v>
      </c>
      <c r="K4635" s="36">
        <f>D4635*VLOOKUP(L4635,Assumptions!$B$5:$C$11,2,FALSE)</f>
        <v>1028.6230429999998</v>
      </c>
      <c r="L4635" s="39" t="s">
        <v>4889</v>
      </c>
      <c r="M4635" s="46">
        <f>DATE(YEAR(F4635),MONTH(F4635),1)</f>
        <v>45444</v>
      </c>
      <c r="N4635" s="47" t="str">
        <f>IF(B4635="",N4634,B4635)</f>
        <v>Hawthorn Markets</v>
      </c>
    </row>
    <row r="4636" spans="1:14" ht="15.75" x14ac:dyDescent="0.5">
      <c r="A4636" s="7"/>
      <c r="B4636" s="26"/>
      <c r="C4636" s="26"/>
      <c r="D4636" s="12">
        <v>33810.730000000003</v>
      </c>
      <c r="E4636" s="13" t="s">
        <v>3838</v>
      </c>
      <c r="F4636" s="27">
        <v>45447</v>
      </c>
      <c r="G4636" s="27">
        <v>45215</v>
      </c>
      <c r="H4636" s="14">
        <v>0</v>
      </c>
      <c r="I4636" s="15">
        <v>13</v>
      </c>
      <c r="J4636" s="13" t="s">
        <v>333</v>
      </c>
      <c r="K4636" s="36">
        <f>D4636*VLOOKUP(L4636,Assumptions!$B$5:$C$11,2,FALSE)</f>
        <v>1159.7080390000001</v>
      </c>
      <c r="L4636" s="39" t="s">
        <v>4889</v>
      </c>
      <c r="M4636" s="46">
        <f>DATE(YEAR(F4636),MONTH(F4636),1)</f>
        <v>45444</v>
      </c>
      <c r="N4636" s="47" t="str">
        <f>IF(B4636="",N4635,B4636)</f>
        <v>Hawthorn Markets</v>
      </c>
    </row>
    <row r="4637" spans="1:14" ht="15.75" x14ac:dyDescent="0.5">
      <c r="A4637" s="7"/>
      <c r="B4637" s="26"/>
      <c r="C4637" s="26"/>
      <c r="D4637" s="12">
        <v>34752.74</v>
      </c>
      <c r="E4637" s="13" t="s">
        <v>3839</v>
      </c>
      <c r="F4637" s="27">
        <v>45447</v>
      </c>
      <c r="G4637" s="27">
        <v>45215</v>
      </c>
      <c r="H4637" s="14">
        <v>0</v>
      </c>
      <c r="I4637" s="15">
        <v>13</v>
      </c>
      <c r="J4637" s="13" t="s">
        <v>328</v>
      </c>
      <c r="K4637" s="36">
        <f>D4637*VLOOKUP(L4637,Assumptions!$B$5:$C$11,2,FALSE)</f>
        <v>1192.0189819999998</v>
      </c>
      <c r="L4637" s="39" t="s">
        <v>4889</v>
      </c>
      <c r="M4637" s="46">
        <f>DATE(YEAR(F4637),MONTH(F4637),1)</f>
        <v>45444</v>
      </c>
      <c r="N4637" s="47" t="str">
        <f>IF(B4637="",N4636,B4637)</f>
        <v>Hawthorn Markets</v>
      </c>
    </row>
    <row r="4638" spans="1:14" ht="15.75" x14ac:dyDescent="0.5">
      <c r="A4638" s="7"/>
      <c r="B4638" s="26"/>
      <c r="C4638" s="26"/>
      <c r="D4638" s="12">
        <v>29683.48</v>
      </c>
      <c r="E4638" s="13" t="s">
        <v>3840</v>
      </c>
      <c r="F4638" s="27">
        <v>45447</v>
      </c>
      <c r="G4638" s="27">
        <v>45215</v>
      </c>
      <c r="H4638" s="14">
        <v>0</v>
      </c>
      <c r="I4638" s="15">
        <v>1</v>
      </c>
      <c r="J4638" s="13" t="s">
        <v>311</v>
      </c>
      <c r="K4638" s="36">
        <f>D4638*VLOOKUP(L4638,Assumptions!$B$5:$C$11,2,FALSE)</f>
        <v>1018.1433639999999</v>
      </c>
      <c r="L4638" s="39" t="s">
        <v>4889</v>
      </c>
      <c r="M4638" s="46">
        <f>DATE(YEAR(F4638),MONTH(F4638),1)</f>
        <v>45444</v>
      </c>
      <c r="N4638" s="47" t="str">
        <f>IF(B4638="",N4637,B4638)</f>
        <v>Hawthorn Markets</v>
      </c>
    </row>
    <row r="4639" spans="1:14" ht="15.75" x14ac:dyDescent="0.5">
      <c r="A4639" s="7"/>
      <c r="B4639" s="26"/>
      <c r="C4639" s="26"/>
      <c r="D4639" s="12">
        <v>28114.82</v>
      </c>
      <c r="E4639" s="13" t="s">
        <v>3841</v>
      </c>
      <c r="F4639" s="27">
        <v>45447</v>
      </c>
      <c r="G4639" s="27">
        <v>45215</v>
      </c>
      <c r="H4639" s="14">
        <v>0</v>
      </c>
      <c r="I4639" s="15">
        <v>1</v>
      </c>
      <c r="J4639" s="13" t="s">
        <v>310</v>
      </c>
      <c r="K4639" s="36">
        <f>D4639*VLOOKUP(L4639,Assumptions!$B$5:$C$11,2,FALSE)</f>
        <v>964.33832599999994</v>
      </c>
      <c r="L4639" s="39" t="s">
        <v>4889</v>
      </c>
      <c r="M4639" s="46">
        <f>DATE(YEAR(F4639),MONTH(F4639),1)</f>
        <v>45444</v>
      </c>
      <c r="N4639" s="47" t="str">
        <f>IF(B4639="",N4638,B4639)</f>
        <v>Hawthorn Markets</v>
      </c>
    </row>
    <row r="4640" spans="1:14" ht="15.75" x14ac:dyDescent="0.5">
      <c r="A4640" s="7"/>
      <c r="B4640" s="26"/>
      <c r="C4640" s="26"/>
      <c r="D4640" s="12">
        <v>32222.77</v>
      </c>
      <c r="E4640" s="13" t="s">
        <v>3842</v>
      </c>
      <c r="F4640" s="27">
        <v>45447</v>
      </c>
      <c r="G4640" s="27">
        <v>45215</v>
      </c>
      <c r="H4640" s="14">
        <v>0</v>
      </c>
      <c r="I4640" s="15">
        <v>1</v>
      </c>
      <c r="J4640" s="13" t="s">
        <v>318</v>
      </c>
      <c r="K4640" s="36">
        <f>D4640*VLOOKUP(L4640,Assumptions!$B$5:$C$11,2,FALSE)</f>
        <v>1105.2410109999998</v>
      </c>
      <c r="L4640" s="39" t="s">
        <v>4889</v>
      </c>
      <c r="M4640" s="46">
        <f>DATE(YEAR(F4640),MONTH(F4640),1)</f>
        <v>45444</v>
      </c>
      <c r="N4640" s="47" t="str">
        <f>IF(B4640="",N4639,B4640)</f>
        <v>Hawthorn Markets</v>
      </c>
    </row>
    <row r="4641" spans="1:14" ht="15.75" x14ac:dyDescent="0.5">
      <c r="A4641" s="7"/>
      <c r="B4641" s="26"/>
      <c r="C4641" s="26"/>
      <c r="D4641" s="12">
        <v>25241.66</v>
      </c>
      <c r="E4641" s="13" t="s">
        <v>3843</v>
      </c>
      <c r="F4641" s="27">
        <v>45447</v>
      </c>
      <c r="G4641" s="27">
        <v>45215</v>
      </c>
      <c r="H4641" s="14">
        <v>0</v>
      </c>
      <c r="I4641" s="15">
        <v>1</v>
      </c>
      <c r="J4641" s="13" t="s">
        <v>309</v>
      </c>
      <c r="K4641" s="36">
        <f>D4641*VLOOKUP(L4641,Assumptions!$B$5:$C$11,2,FALSE)</f>
        <v>865.78893799999992</v>
      </c>
      <c r="L4641" s="39" t="s">
        <v>4889</v>
      </c>
      <c r="M4641" s="46">
        <f>DATE(YEAR(F4641),MONTH(F4641),1)</f>
        <v>45444</v>
      </c>
      <c r="N4641" s="47" t="str">
        <f>IF(B4641="",N4640,B4641)</f>
        <v>Hawthorn Markets</v>
      </c>
    </row>
    <row r="4642" spans="1:14" ht="15.75" x14ac:dyDescent="0.5">
      <c r="A4642" s="7"/>
      <c r="B4642" s="26"/>
      <c r="C4642" s="26"/>
      <c r="D4642" s="12">
        <v>29954.79</v>
      </c>
      <c r="E4642" s="13" t="s">
        <v>3844</v>
      </c>
      <c r="F4642" s="27">
        <v>45447</v>
      </c>
      <c r="G4642" s="27">
        <v>45215</v>
      </c>
      <c r="H4642" s="14">
        <v>0</v>
      </c>
      <c r="I4642" s="15">
        <v>1</v>
      </c>
      <c r="J4642" s="13" t="s">
        <v>312</v>
      </c>
      <c r="K4642" s="36">
        <f>D4642*VLOOKUP(L4642,Assumptions!$B$5:$C$11,2,FALSE)</f>
        <v>1027.4492969999999</v>
      </c>
      <c r="L4642" s="39" t="s">
        <v>4889</v>
      </c>
      <c r="M4642" s="46">
        <f>DATE(YEAR(F4642),MONTH(F4642),1)</f>
        <v>45444</v>
      </c>
      <c r="N4642" s="47" t="str">
        <f>IF(B4642="",N4641,B4642)</f>
        <v>Hawthorn Markets</v>
      </c>
    </row>
    <row r="4643" spans="1:14" ht="15.75" x14ac:dyDescent="0.5">
      <c r="A4643" s="7"/>
      <c r="B4643" s="26"/>
      <c r="C4643" s="26"/>
      <c r="D4643" s="12">
        <v>33259.769999999997</v>
      </c>
      <c r="E4643" s="13" t="s">
        <v>3835</v>
      </c>
      <c r="F4643" s="27">
        <v>45447</v>
      </c>
      <c r="G4643" s="27">
        <v>45215</v>
      </c>
      <c r="H4643" s="14">
        <v>0</v>
      </c>
      <c r="I4643" s="15">
        <v>4</v>
      </c>
      <c r="J4643" s="13" t="s">
        <v>300</v>
      </c>
      <c r="K4643" s="36">
        <f>D4643*VLOOKUP(L4643,Assumptions!$B$5:$C$11,2,FALSE)</f>
        <v>1140.8101109999998</v>
      </c>
      <c r="L4643" s="39" t="s">
        <v>4889</v>
      </c>
      <c r="M4643" s="46">
        <f>DATE(YEAR(F4643),MONTH(F4643),1)</f>
        <v>45444</v>
      </c>
      <c r="N4643" s="47" t="str">
        <f>IF(B4643="",N4642,B4643)</f>
        <v>Hawthorn Markets</v>
      </c>
    </row>
    <row r="4644" spans="1:14" ht="15.75" x14ac:dyDescent="0.5">
      <c r="A4644" s="7"/>
      <c r="B4644" s="26"/>
      <c r="C4644" s="26"/>
      <c r="D4644" s="12">
        <v>26091.03</v>
      </c>
      <c r="E4644" s="13" t="s">
        <v>3845</v>
      </c>
      <c r="F4644" s="27">
        <v>45447</v>
      </c>
      <c r="G4644" s="27">
        <v>45215</v>
      </c>
      <c r="H4644" s="14">
        <v>0</v>
      </c>
      <c r="I4644" s="15">
        <v>4</v>
      </c>
      <c r="J4644" s="13" t="s">
        <v>330</v>
      </c>
      <c r="K4644" s="36">
        <f>D4644*VLOOKUP(L4644,Assumptions!$B$5:$C$11,2,FALSE)</f>
        <v>894.92232899999988</v>
      </c>
      <c r="L4644" s="39" t="s">
        <v>4889</v>
      </c>
      <c r="M4644" s="46">
        <f>DATE(YEAR(F4644),MONTH(F4644),1)</f>
        <v>45444</v>
      </c>
      <c r="N4644" s="47" t="str">
        <f>IF(B4644="",N4643,B4644)</f>
        <v>Hawthorn Markets</v>
      </c>
    </row>
    <row r="4645" spans="1:14" ht="15.75" x14ac:dyDescent="0.5">
      <c r="A4645" s="7"/>
      <c r="B4645" s="26"/>
      <c r="C4645" s="26"/>
      <c r="D4645" s="12">
        <v>33364.639999999999</v>
      </c>
      <c r="E4645" s="13" t="s">
        <v>3840</v>
      </c>
      <c r="F4645" s="27">
        <v>45447</v>
      </c>
      <c r="G4645" s="27">
        <v>45215</v>
      </c>
      <c r="H4645" s="14">
        <v>0</v>
      </c>
      <c r="I4645" s="15">
        <v>1</v>
      </c>
      <c r="J4645" s="13" t="s">
        <v>311</v>
      </c>
      <c r="K4645" s="36">
        <f>D4645*VLOOKUP(L4645,Assumptions!$B$5:$C$11,2,FALSE)</f>
        <v>1144.407152</v>
      </c>
      <c r="L4645" s="39" t="s">
        <v>4889</v>
      </c>
      <c r="M4645" s="46">
        <f>DATE(YEAR(F4645),MONTH(F4645),1)</f>
        <v>45444</v>
      </c>
      <c r="N4645" s="47" t="str">
        <f>IF(B4645="",N4644,B4645)</f>
        <v>Hawthorn Markets</v>
      </c>
    </row>
    <row r="4646" spans="1:14" ht="15.75" x14ac:dyDescent="0.5">
      <c r="A4646" s="7"/>
      <c r="B4646" s="26"/>
      <c r="C4646" s="26"/>
      <c r="D4646" s="12">
        <v>27470.16</v>
      </c>
      <c r="E4646" s="13" t="s">
        <v>3841</v>
      </c>
      <c r="F4646" s="27">
        <v>45447</v>
      </c>
      <c r="G4646" s="27">
        <v>45215</v>
      </c>
      <c r="H4646" s="14">
        <v>0</v>
      </c>
      <c r="I4646" s="15">
        <v>1</v>
      </c>
      <c r="J4646" s="13" t="s">
        <v>310</v>
      </c>
      <c r="K4646" s="36">
        <f>D4646*VLOOKUP(L4646,Assumptions!$B$5:$C$11,2,FALSE)</f>
        <v>942.2264879999999</v>
      </c>
      <c r="L4646" s="39" t="s">
        <v>4889</v>
      </c>
      <c r="M4646" s="46">
        <f>DATE(YEAR(F4646),MONTH(F4646),1)</f>
        <v>45444</v>
      </c>
      <c r="N4646" s="47" t="str">
        <f>IF(B4646="",N4645,B4646)</f>
        <v>Hawthorn Markets</v>
      </c>
    </row>
    <row r="4647" spans="1:14" ht="15.75" x14ac:dyDescent="0.5">
      <c r="A4647" s="7"/>
      <c r="B4647" s="26"/>
      <c r="C4647" s="26"/>
      <c r="D4647" s="12">
        <v>29093.67</v>
      </c>
      <c r="E4647" s="13" t="s">
        <v>3842</v>
      </c>
      <c r="F4647" s="27">
        <v>45447</v>
      </c>
      <c r="G4647" s="27">
        <v>45215</v>
      </c>
      <c r="H4647" s="14">
        <v>0</v>
      </c>
      <c r="I4647" s="15">
        <v>1</v>
      </c>
      <c r="J4647" s="13" t="s">
        <v>318</v>
      </c>
      <c r="K4647" s="36">
        <f>D4647*VLOOKUP(L4647,Assumptions!$B$5:$C$11,2,FALSE)</f>
        <v>997.91288099999986</v>
      </c>
      <c r="L4647" s="39" t="s">
        <v>4889</v>
      </c>
      <c r="M4647" s="46">
        <f>DATE(YEAR(F4647),MONTH(F4647),1)</f>
        <v>45444</v>
      </c>
      <c r="N4647" s="47" t="str">
        <f>IF(B4647="",N4646,B4647)</f>
        <v>Hawthorn Markets</v>
      </c>
    </row>
    <row r="4648" spans="1:14" ht="15.75" x14ac:dyDescent="0.5">
      <c r="A4648" s="7"/>
      <c r="B4648" s="26"/>
      <c r="C4648" s="26"/>
      <c r="D4648" s="12">
        <v>38581.42</v>
      </c>
      <c r="E4648" s="13" t="s">
        <v>3843</v>
      </c>
      <c r="F4648" s="27">
        <v>45447</v>
      </c>
      <c r="G4648" s="27">
        <v>45215</v>
      </c>
      <c r="H4648" s="14">
        <v>0</v>
      </c>
      <c r="I4648" s="15">
        <v>1</v>
      </c>
      <c r="J4648" s="13" t="s">
        <v>309</v>
      </c>
      <c r="K4648" s="36">
        <f>D4648*VLOOKUP(L4648,Assumptions!$B$5:$C$11,2,FALSE)</f>
        <v>1323.3427059999999</v>
      </c>
      <c r="L4648" s="39" t="s">
        <v>4889</v>
      </c>
      <c r="M4648" s="46">
        <f>DATE(YEAR(F4648),MONTH(F4648),1)</f>
        <v>45444</v>
      </c>
      <c r="N4648" s="47" t="str">
        <f>IF(B4648="",N4647,B4648)</f>
        <v>Hawthorn Markets</v>
      </c>
    </row>
    <row r="4649" spans="1:14" ht="15.75" x14ac:dyDescent="0.5">
      <c r="A4649" s="7"/>
      <c r="B4649" s="26"/>
      <c r="C4649" s="26"/>
      <c r="D4649" s="12">
        <v>35993.56</v>
      </c>
      <c r="E4649" s="13" t="s">
        <v>3835</v>
      </c>
      <c r="F4649" s="27">
        <v>45447</v>
      </c>
      <c r="G4649" s="27">
        <v>45215</v>
      </c>
      <c r="H4649" s="14">
        <v>0</v>
      </c>
      <c r="I4649" s="15">
        <v>4</v>
      </c>
      <c r="J4649" s="13" t="s">
        <v>300</v>
      </c>
      <c r="K4649" s="36">
        <f>D4649*VLOOKUP(L4649,Assumptions!$B$5:$C$11,2,FALSE)</f>
        <v>1234.5791079999999</v>
      </c>
      <c r="L4649" s="39" t="s">
        <v>4889</v>
      </c>
      <c r="M4649" s="46">
        <f>DATE(YEAR(F4649),MONTH(F4649),1)</f>
        <v>45444</v>
      </c>
      <c r="N4649" s="47" t="str">
        <f>IF(B4649="",N4648,B4649)</f>
        <v>Hawthorn Markets</v>
      </c>
    </row>
    <row r="4650" spans="1:14" ht="15.75" x14ac:dyDescent="0.5">
      <c r="A4650" s="7"/>
      <c r="B4650" s="26"/>
      <c r="C4650" s="26"/>
      <c r="D4650" s="12">
        <v>28443.88</v>
      </c>
      <c r="E4650" s="13" t="s">
        <v>3845</v>
      </c>
      <c r="F4650" s="27">
        <v>45447</v>
      </c>
      <c r="G4650" s="27">
        <v>45215</v>
      </c>
      <c r="H4650" s="14">
        <v>0</v>
      </c>
      <c r="I4650" s="15">
        <v>4</v>
      </c>
      <c r="J4650" s="13" t="s">
        <v>330</v>
      </c>
      <c r="K4650" s="36">
        <f>D4650*VLOOKUP(L4650,Assumptions!$B$5:$C$11,2,FALSE)</f>
        <v>975.6250839999999</v>
      </c>
      <c r="L4650" s="39" t="s">
        <v>4889</v>
      </c>
      <c r="M4650" s="46">
        <f>DATE(YEAR(F4650),MONTH(F4650),1)</f>
        <v>45444</v>
      </c>
      <c r="N4650" s="47" t="str">
        <f>IF(B4650="",N4649,B4650)</f>
        <v>Hawthorn Markets</v>
      </c>
    </row>
    <row r="4651" spans="1:14" ht="15.75" x14ac:dyDescent="0.5">
      <c r="A4651" s="7"/>
      <c r="B4651" s="26"/>
      <c r="C4651" s="26"/>
      <c r="D4651" s="12">
        <v>45297.81</v>
      </c>
      <c r="E4651" s="13" t="s">
        <v>3846</v>
      </c>
      <c r="F4651" s="27">
        <v>45447</v>
      </c>
      <c r="G4651" s="27">
        <v>45215</v>
      </c>
      <c r="H4651" s="14">
        <v>0</v>
      </c>
      <c r="I4651" s="15">
        <v>34</v>
      </c>
      <c r="J4651" s="13" t="s">
        <v>305</v>
      </c>
      <c r="K4651" s="36">
        <f>D4651*VLOOKUP(L4651,Assumptions!$B$5:$C$11,2,FALSE)</f>
        <v>1553.7148829999999</v>
      </c>
      <c r="L4651" s="39" t="s">
        <v>4889</v>
      </c>
      <c r="M4651" s="46">
        <f>DATE(YEAR(F4651),MONTH(F4651),1)</f>
        <v>45444</v>
      </c>
      <c r="N4651" s="47" t="str">
        <f>IF(B4651="",N4650,B4651)</f>
        <v>Hawthorn Markets</v>
      </c>
    </row>
    <row r="4652" spans="1:14" ht="15.75" x14ac:dyDescent="0.5">
      <c r="A4652" s="7"/>
      <c r="B4652" s="26"/>
      <c r="C4652" s="26"/>
      <c r="D4652" s="12">
        <v>44510.28</v>
      </c>
      <c r="E4652" s="13" t="s">
        <v>3847</v>
      </c>
      <c r="F4652" s="27">
        <v>45447</v>
      </c>
      <c r="G4652" s="27">
        <v>45215</v>
      </c>
      <c r="H4652" s="14">
        <v>0</v>
      </c>
      <c r="I4652" s="15">
        <v>1</v>
      </c>
      <c r="J4652" s="13" t="s">
        <v>304</v>
      </c>
      <c r="K4652" s="36">
        <f>D4652*VLOOKUP(L4652,Assumptions!$B$5:$C$11,2,FALSE)</f>
        <v>1526.7026039999998</v>
      </c>
      <c r="L4652" s="39" t="s">
        <v>4889</v>
      </c>
      <c r="M4652" s="46">
        <f>DATE(YEAR(F4652),MONTH(F4652),1)</f>
        <v>45444</v>
      </c>
      <c r="N4652" s="47" t="str">
        <f>IF(B4652="",N4651,B4652)</f>
        <v>Hawthorn Markets</v>
      </c>
    </row>
    <row r="4653" spans="1:14" ht="15.75" x14ac:dyDescent="0.5">
      <c r="A4653" s="7"/>
      <c r="B4653" s="26"/>
      <c r="C4653" s="26"/>
      <c r="D4653" s="12">
        <v>35587.769999999997</v>
      </c>
      <c r="E4653" s="13" t="s">
        <v>3848</v>
      </c>
      <c r="F4653" s="27">
        <v>45447</v>
      </c>
      <c r="G4653" s="27">
        <v>45215</v>
      </c>
      <c r="H4653" s="14">
        <v>0</v>
      </c>
      <c r="I4653" s="15">
        <v>76</v>
      </c>
      <c r="J4653" s="13" t="s">
        <v>334</v>
      </c>
      <c r="K4653" s="36">
        <f>D4653*VLOOKUP(L4653,Assumptions!$B$5:$C$11,2,FALSE)</f>
        <v>1220.6605109999998</v>
      </c>
      <c r="L4653" s="39" t="s">
        <v>4889</v>
      </c>
      <c r="M4653" s="46">
        <f>DATE(YEAR(F4653),MONTH(F4653),1)</f>
        <v>45444</v>
      </c>
      <c r="N4653" s="47" t="str">
        <f>IF(B4653="",N4652,B4653)</f>
        <v>Hawthorn Markets</v>
      </c>
    </row>
    <row r="4654" spans="1:14" ht="15.75" x14ac:dyDescent="0.5">
      <c r="A4654" s="7"/>
      <c r="B4654" s="26"/>
      <c r="C4654" s="26"/>
      <c r="D4654" s="12">
        <v>27349.98</v>
      </c>
      <c r="E4654" s="13" t="s">
        <v>3839</v>
      </c>
      <c r="F4654" s="27">
        <v>45447</v>
      </c>
      <c r="G4654" s="27">
        <v>45215</v>
      </c>
      <c r="H4654" s="14">
        <v>0</v>
      </c>
      <c r="I4654" s="15">
        <v>76</v>
      </c>
      <c r="J4654" s="13" t="s">
        <v>328</v>
      </c>
      <c r="K4654" s="36">
        <f>D4654*VLOOKUP(L4654,Assumptions!$B$5:$C$11,2,FALSE)</f>
        <v>938.10431399999993</v>
      </c>
      <c r="L4654" s="39" t="s">
        <v>4889</v>
      </c>
      <c r="M4654" s="46">
        <f>DATE(YEAR(F4654),MONTH(F4654),1)</f>
        <v>45444</v>
      </c>
      <c r="N4654" s="47" t="str">
        <f>IF(B4654="",N4653,B4654)</f>
        <v>Hawthorn Markets</v>
      </c>
    </row>
    <row r="4655" spans="1:14" ht="15.75" x14ac:dyDescent="0.5">
      <c r="A4655" s="7"/>
      <c r="B4655" s="26"/>
      <c r="C4655" s="26"/>
      <c r="D4655" s="12">
        <v>30005.200000000001</v>
      </c>
      <c r="E4655" s="13" t="s">
        <v>3838</v>
      </c>
      <c r="F4655" s="27">
        <v>45447</v>
      </c>
      <c r="G4655" s="27">
        <v>45215</v>
      </c>
      <c r="H4655" s="14">
        <v>0</v>
      </c>
      <c r="I4655" s="15">
        <v>76</v>
      </c>
      <c r="J4655" s="13" t="s">
        <v>333</v>
      </c>
      <c r="K4655" s="36">
        <f>D4655*VLOOKUP(L4655,Assumptions!$B$5:$C$11,2,FALSE)</f>
        <v>1029.1783599999999</v>
      </c>
      <c r="L4655" s="39" t="s">
        <v>4889</v>
      </c>
      <c r="M4655" s="46">
        <f>DATE(YEAR(F4655),MONTH(F4655),1)</f>
        <v>45444</v>
      </c>
      <c r="N4655" s="47" t="str">
        <f>IF(B4655="",N4654,B4655)</f>
        <v>Hawthorn Markets</v>
      </c>
    </row>
    <row r="4656" spans="1:14" ht="15.75" x14ac:dyDescent="0.5">
      <c r="A4656" s="7"/>
      <c r="B4656" s="26"/>
      <c r="C4656" s="26"/>
      <c r="D4656" s="12">
        <v>27313.46</v>
      </c>
      <c r="E4656" s="13" t="s">
        <v>3849</v>
      </c>
      <c r="F4656" s="27">
        <v>45447</v>
      </c>
      <c r="G4656" s="27">
        <v>45215</v>
      </c>
      <c r="H4656" s="14">
        <v>0</v>
      </c>
      <c r="I4656" s="15">
        <v>76</v>
      </c>
      <c r="J4656" s="13" t="s">
        <v>335</v>
      </c>
      <c r="K4656" s="36">
        <f>D4656*VLOOKUP(L4656,Assumptions!$B$5:$C$11,2,FALSE)</f>
        <v>936.85167799999988</v>
      </c>
      <c r="L4656" s="39" t="s">
        <v>4889</v>
      </c>
      <c r="M4656" s="46">
        <f>DATE(YEAR(F4656),MONTH(F4656),1)</f>
        <v>45444</v>
      </c>
      <c r="N4656" s="47" t="str">
        <f>IF(B4656="",N4655,B4656)</f>
        <v>Hawthorn Markets</v>
      </c>
    </row>
    <row r="4657" spans="1:14" ht="15.75" x14ac:dyDescent="0.5">
      <c r="A4657" s="7"/>
      <c r="B4657" s="26"/>
      <c r="C4657" s="26"/>
      <c r="D4657" s="12">
        <v>31335.31</v>
      </c>
      <c r="E4657" s="13" t="s">
        <v>3836</v>
      </c>
      <c r="F4657" s="27">
        <v>45447</v>
      </c>
      <c r="G4657" s="27">
        <v>45215</v>
      </c>
      <c r="H4657" s="14">
        <v>0</v>
      </c>
      <c r="I4657" s="15">
        <v>76</v>
      </c>
      <c r="J4657" s="13" t="s">
        <v>322</v>
      </c>
      <c r="K4657" s="36">
        <f>D4657*VLOOKUP(L4657,Assumptions!$B$5:$C$11,2,FALSE)</f>
        <v>1074.8011329999999</v>
      </c>
      <c r="L4657" s="39" t="s">
        <v>4889</v>
      </c>
      <c r="M4657" s="46">
        <f>DATE(YEAR(F4657),MONTH(F4657),1)</f>
        <v>45444</v>
      </c>
      <c r="N4657" s="47" t="str">
        <f>IF(B4657="",N4656,B4657)</f>
        <v>Hawthorn Markets</v>
      </c>
    </row>
    <row r="4658" spans="1:14" ht="15.75" x14ac:dyDescent="0.5">
      <c r="A4658" s="7"/>
      <c r="B4658" s="26"/>
      <c r="C4658" s="26"/>
      <c r="D4658" s="12">
        <v>33350.06</v>
      </c>
      <c r="E4658" s="13" t="s">
        <v>3837</v>
      </c>
      <c r="F4658" s="27">
        <v>45447</v>
      </c>
      <c r="G4658" s="27">
        <v>45215</v>
      </c>
      <c r="H4658" s="14">
        <v>0</v>
      </c>
      <c r="I4658" s="15">
        <v>76</v>
      </c>
      <c r="J4658" s="13" t="s">
        <v>336</v>
      </c>
      <c r="K4658" s="36">
        <f>D4658*VLOOKUP(L4658,Assumptions!$B$5:$C$11,2,FALSE)</f>
        <v>1143.9070579999998</v>
      </c>
      <c r="L4658" s="39" t="s">
        <v>4889</v>
      </c>
      <c r="M4658" s="46">
        <f>DATE(YEAR(F4658),MONTH(F4658),1)</f>
        <v>45444</v>
      </c>
      <c r="N4658" s="47" t="str">
        <f>IF(B4658="",N4657,B4658)</f>
        <v>Hawthorn Markets</v>
      </c>
    </row>
    <row r="4659" spans="1:14" ht="15.75" x14ac:dyDescent="0.5">
      <c r="A4659" s="7"/>
      <c r="B4659" s="26"/>
      <c r="C4659" s="26"/>
      <c r="D4659" s="12">
        <v>40235.49</v>
      </c>
      <c r="E4659" s="13" t="s">
        <v>3844</v>
      </c>
      <c r="F4659" s="27">
        <v>45447</v>
      </c>
      <c r="G4659" s="27">
        <v>45215</v>
      </c>
      <c r="H4659" s="14">
        <v>0</v>
      </c>
      <c r="I4659" s="15">
        <v>1</v>
      </c>
      <c r="J4659" s="13" t="s">
        <v>312</v>
      </c>
      <c r="K4659" s="36">
        <f>D4659*VLOOKUP(L4659,Assumptions!$B$5:$C$11,2,FALSE)</f>
        <v>1380.0773069999998</v>
      </c>
      <c r="L4659" s="39" t="s">
        <v>4889</v>
      </c>
      <c r="M4659" s="46">
        <f>DATE(YEAR(F4659),MONTH(F4659),1)</f>
        <v>45444</v>
      </c>
      <c r="N4659" s="47" t="str">
        <f>IF(B4659="",N4658,B4659)</f>
        <v>Hawthorn Markets</v>
      </c>
    </row>
    <row r="4660" spans="1:14" ht="15.75" x14ac:dyDescent="0.5">
      <c r="A4660" s="7"/>
      <c r="B4660" s="26"/>
      <c r="C4660" s="26"/>
      <c r="D4660" s="12">
        <v>27706.99</v>
      </c>
      <c r="E4660" s="13" t="s">
        <v>3843</v>
      </c>
      <c r="F4660" s="27">
        <v>45447</v>
      </c>
      <c r="G4660" s="27">
        <v>45215</v>
      </c>
      <c r="H4660" s="14">
        <v>0</v>
      </c>
      <c r="I4660" s="15">
        <v>1</v>
      </c>
      <c r="J4660" s="13" t="s">
        <v>309</v>
      </c>
      <c r="K4660" s="36">
        <f>D4660*VLOOKUP(L4660,Assumptions!$B$5:$C$11,2,FALSE)</f>
        <v>950.34975699999995</v>
      </c>
      <c r="L4660" s="39" t="s">
        <v>4889</v>
      </c>
      <c r="M4660" s="46">
        <f>DATE(YEAR(F4660),MONTH(F4660),1)</f>
        <v>45444</v>
      </c>
      <c r="N4660" s="47" t="str">
        <f>IF(B4660="",N4659,B4660)</f>
        <v>Hawthorn Markets</v>
      </c>
    </row>
    <row r="4661" spans="1:14" ht="15.75" x14ac:dyDescent="0.5">
      <c r="A4661" s="7"/>
      <c r="B4661" s="26"/>
      <c r="C4661" s="26"/>
      <c r="D4661" s="12">
        <v>36444.1</v>
      </c>
      <c r="E4661" s="13" t="s">
        <v>3841</v>
      </c>
      <c r="F4661" s="27">
        <v>45447</v>
      </c>
      <c r="G4661" s="27">
        <v>45215</v>
      </c>
      <c r="H4661" s="14">
        <v>0</v>
      </c>
      <c r="I4661" s="15">
        <v>1</v>
      </c>
      <c r="J4661" s="13" t="s">
        <v>310</v>
      </c>
      <c r="K4661" s="36">
        <f>D4661*VLOOKUP(L4661,Assumptions!$B$5:$C$11,2,FALSE)</f>
        <v>1250.0326299999999</v>
      </c>
      <c r="L4661" s="39" t="s">
        <v>4889</v>
      </c>
      <c r="M4661" s="46">
        <f>DATE(YEAR(F4661),MONTH(F4661),1)</f>
        <v>45444</v>
      </c>
      <c r="N4661" s="47" t="str">
        <f>IF(B4661="",N4660,B4661)</f>
        <v>Hawthorn Markets</v>
      </c>
    </row>
    <row r="4662" spans="1:14" ht="15.75" x14ac:dyDescent="0.5">
      <c r="A4662" s="7"/>
      <c r="B4662" s="26"/>
      <c r="C4662" s="26"/>
      <c r="D4662" s="12">
        <v>43437.08</v>
      </c>
      <c r="E4662" s="13" t="s">
        <v>3840</v>
      </c>
      <c r="F4662" s="27">
        <v>45447</v>
      </c>
      <c r="G4662" s="27">
        <v>45215</v>
      </c>
      <c r="H4662" s="14">
        <v>0</v>
      </c>
      <c r="I4662" s="15">
        <v>1</v>
      </c>
      <c r="J4662" s="13" t="s">
        <v>311</v>
      </c>
      <c r="K4662" s="36">
        <f>D4662*VLOOKUP(L4662,Assumptions!$B$5:$C$11,2,FALSE)</f>
        <v>1489.891844</v>
      </c>
      <c r="L4662" s="39" t="s">
        <v>4889</v>
      </c>
      <c r="M4662" s="46">
        <f>DATE(YEAR(F4662),MONTH(F4662),1)</f>
        <v>45444</v>
      </c>
      <c r="N4662" s="47" t="str">
        <f>IF(B4662="",N4661,B4662)</f>
        <v>Hawthorn Markets</v>
      </c>
    </row>
    <row r="4663" spans="1:14" ht="15.75" x14ac:dyDescent="0.5">
      <c r="A4663" s="7"/>
      <c r="B4663" s="26"/>
      <c r="C4663" s="26"/>
      <c r="D4663" s="12">
        <v>29061.91</v>
      </c>
      <c r="E4663" s="13" t="s">
        <v>3850</v>
      </c>
      <c r="F4663" s="27">
        <v>45496</v>
      </c>
      <c r="G4663" s="27">
        <v>45215</v>
      </c>
      <c r="H4663" s="14">
        <v>0</v>
      </c>
      <c r="I4663" s="15">
        <v>4</v>
      </c>
      <c r="J4663" s="13" t="s">
        <v>300</v>
      </c>
      <c r="K4663" s="36">
        <f>D4663*VLOOKUP(L4663,Assumptions!$B$5:$C$11,2,FALSE)</f>
        <v>996.82351299999993</v>
      </c>
      <c r="L4663" s="39" t="s">
        <v>4889</v>
      </c>
      <c r="M4663" s="46">
        <f>DATE(YEAR(F4663),MONTH(F4663),1)</f>
        <v>45474</v>
      </c>
      <c r="N4663" s="47" t="str">
        <f>IF(B4663="",N4662,B4663)</f>
        <v>Hawthorn Markets</v>
      </c>
    </row>
    <row r="4664" spans="1:14" ht="15.75" x14ac:dyDescent="0.5">
      <c r="A4664" s="7"/>
      <c r="B4664" s="26"/>
      <c r="C4664" s="26"/>
      <c r="D4664" s="12">
        <v>21500.87</v>
      </c>
      <c r="E4664" s="13" t="s">
        <v>3851</v>
      </c>
      <c r="F4664" s="27">
        <v>45496</v>
      </c>
      <c r="G4664" s="27">
        <v>45215</v>
      </c>
      <c r="H4664" s="14">
        <v>0</v>
      </c>
      <c r="I4664" s="15">
        <v>7</v>
      </c>
      <c r="J4664" s="13" t="s">
        <v>301</v>
      </c>
      <c r="K4664" s="36">
        <f>D4664*VLOOKUP(L4664,Assumptions!$B$5:$C$11,2,FALSE)</f>
        <v>737.47984099999985</v>
      </c>
      <c r="L4664" s="39" t="s">
        <v>4889</v>
      </c>
      <c r="M4664" s="46">
        <f>DATE(YEAR(F4664),MONTH(F4664),1)</f>
        <v>45474</v>
      </c>
      <c r="N4664" s="47" t="str">
        <f>IF(B4664="",N4663,B4664)</f>
        <v>Hawthorn Markets</v>
      </c>
    </row>
    <row r="4665" spans="1:14" ht="15.75" x14ac:dyDescent="0.5">
      <c r="A4665" s="7"/>
      <c r="B4665" s="26"/>
      <c r="C4665" s="26"/>
      <c r="D4665" s="12">
        <v>259616.37</v>
      </c>
      <c r="E4665" s="13" t="s">
        <v>3852</v>
      </c>
      <c r="F4665" s="27">
        <v>45502</v>
      </c>
      <c r="G4665" s="27">
        <v>45215</v>
      </c>
      <c r="H4665" s="14">
        <v>0</v>
      </c>
      <c r="I4665" s="15">
        <v>102</v>
      </c>
      <c r="J4665" s="13" t="s">
        <v>332</v>
      </c>
      <c r="K4665" s="36">
        <f>D4665*VLOOKUP(L4665,Assumptions!$B$5:$C$11,2,FALSE)</f>
        <v>8904.8414909999992</v>
      </c>
      <c r="L4665" s="39" t="s">
        <v>4889</v>
      </c>
      <c r="M4665" s="46">
        <f>DATE(YEAR(F4665),MONTH(F4665),1)</f>
        <v>45474</v>
      </c>
      <c r="N4665" s="47" t="str">
        <f>IF(B4665="",N4664,B4665)</f>
        <v>Hawthorn Markets</v>
      </c>
    </row>
    <row r="4666" spans="1:14" ht="15.75" x14ac:dyDescent="0.5">
      <c r="A4666" s="7"/>
      <c r="B4666" s="26"/>
      <c r="C4666" s="26"/>
      <c r="D4666" s="12">
        <v>210293.24</v>
      </c>
      <c r="E4666" s="13" t="s">
        <v>3853</v>
      </c>
      <c r="F4666" s="27">
        <v>45502</v>
      </c>
      <c r="G4666" s="27">
        <v>45215</v>
      </c>
      <c r="H4666" s="14">
        <v>0</v>
      </c>
      <c r="I4666" s="15">
        <v>2</v>
      </c>
      <c r="J4666" s="13" t="s">
        <v>348</v>
      </c>
      <c r="K4666" s="36">
        <f>D4666*VLOOKUP(L4666,Assumptions!$B$5:$C$11,2,FALSE)</f>
        <v>7213.0581319999992</v>
      </c>
      <c r="L4666" s="39" t="s">
        <v>4889</v>
      </c>
      <c r="M4666" s="46">
        <f>DATE(YEAR(F4666),MONTH(F4666),1)</f>
        <v>45474</v>
      </c>
      <c r="N4666" s="47" t="str">
        <f>IF(B4666="",N4665,B4666)</f>
        <v>Hawthorn Markets</v>
      </c>
    </row>
    <row r="4667" spans="1:14" ht="15.75" x14ac:dyDescent="0.5">
      <c r="A4667" s="7"/>
      <c r="B4667" s="26"/>
      <c r="C4667" s="26"/>
      <c r="D4667" s="12">
        <v>245987.31</v>
      </c>
      <c r="E4667" s="13" t="s">
        <v>3850</v>
      </c>
      <c r="F4667" s="27">
        <v>45502</v>
      </c>
      <c r="G4667" s="27">
        <v>45215</v>
      </c>
      <c r="H4667" s="14">
        <v>0</v>
      </c>
      <c r="I4667" s="15">
        <v>13</v>
      </c>
      <c r="J4667" s="13" t="s">
        <v>300</v>
      </c>
      <c r="K4667" s="36">
        <f>D4667*VLOOKUP(L4667,Assumptions!$B$5:$C$11,2,FALSE)</f>
        <v>8437.3647329999985</v>
      </c>
      <c r="L4667" s="39" t="s">
        <v>4889</v>
      </c>
      <c r="M4667" s="46">
        <f>DATE(YEAR(F4667),MONTH(F4667),1)</f>
        <v>45474</v>
      </c>
      <c r="N4667" s="47" t="str">
        <f>IF(B4667="",N4666,B4667)</f>
        <v>Hawthorn Markets</v>
      </c>
    </row>
    <row r="4668" spans="1:14" ht="15.75" x14ac:dyDescent="0.5">
      <c r="A4668" s="7"/>
      <c r="B4668" s="26"/>
      <c r="C4668" s="26"/>
      <c r="D4668" s="12">
        <v>237628.52</v>
      </c>
      <c r="E4668" s="13" t="s">
        <v>3851</v>
      </c>
      <c r="F4668" s="27">
        <v>45502</v>
      </c>
      <c r="G4668" s="27">
        <v>45215</v>
      </c>
      <c r="H4668" s="14">
        <v>0</v>
      </c>
      <c r="I4668" s="15">
        <v>102</v>
      </c>
      <c r="J4668" s="13" t="s">
        <v>301</v>
      </c>
      <c r="K4668" s="36">
        <f>D4668*VLOOKUP(L4668,Assumptions!$B$5:$C$11,2,FALSE)</f>
        <v>8150.6582359999993</v>
      </c>
      <c r="L4668" s="39" t="s">
        <v>4889</v>
      </c>
      <c r="M4668" s="46">
        <f>DATE(YEAR(F4668),MONTH(F4668),1)</f>
        <v>45474</v>
      </c>
      <c r="N4668" s="47" t="str">
        <f>IF(B4668="",N4667,B4668)</f>
        <v>Hawthorn Markets</v>
      </c>
    </row>
    <row r="4669" spans="1:14" ht="15.75" x14ac:dyDescent="0.5">
      <c r="A4669" s="7"/>
      <c r="B4669" s="26"/>
      <c r="C4669" s="26"/>
      <c r="D4669" s="12">
        <v>175891.31</v>
      </c>
      <c r="E4669" s="13" t="s">
        <v>3854</v>
      </c>
      <c r="F4669" s="27">
        <v>45502</v>
      </c>
      <c r="G4669" s="27">
        <v>45215</v>
      </c>
      <c r="H4669" s="14">
        <v>0</v>
      </c>
      <c r="I4669" s="15">
        <v>1</v>
      </c>
      <c r="J4669" s="13" t="s">
        <v>304</v>
      </c>
      <c r="K4669" s="36">
        <f>D4669*VLOOKUP(L4669,Assumptions!$B$5:$C$11,2,FALSE)</f>
        <v>6033.0719329999993</v>
      </c>
      <c r="L4669" s="39" t="s">
        <v>4889</v>
      </c>
      <c r="M4669" s="46">
        <f>DATE(YEAR(F4669),MONTH(F4669),1)</f>
        <v>45474</v>
      </c>
      <c r="N4669" s="47" t="str">
        <f>IF(B4669="",N4668,B4669)</f>
        <v>Hawthorn Markets</v>
      </c>
    </row>
    <row r="4670" spans="1:14" ht="15.75" x14ac:dyDescent="0.5">
      <c r="A4670" s="7"/>
      <c r="B4670" s="26"/>
      <c r="C4670" s="26"/>
      <c r="D4670" s="12">
        <v>257176.83</v>
      </c>
      <c r="E4670" s="13" t="s">
        <v>3855</v>
      </c>
      <c r="F4670" s="27">
        <v>45502</v>
      </c>
      <c r="G4670" s="27">
        <v>45215</v>
      </c>
      <c r="H4670" s="14">
        <v>0</v>
      </c>
      <c r="I4670" s="15">
        <v>89</v>
      </c>
      <c r="J4670" s="13" t="s">
        <v>305</v>
      </c>
      <c r="K4670" s="36">
        <f>D4670*VLOOKUP(L4670,Assumptions!$B$5:$C$11,2,FALSE)</f>
        <v>8821.1652689999992</v>
      </c>
      <c r="L4670" s="39" t="s">
        <v>4889</v>
      </c>
      <c r="M4670" s="46">
        <f>DATE(YEAR(F4670),MONTH(F4670),1)</f>
        <v>45474</v>
      </c>
      <c r="N4670" s="47" t="str">
        <f>IF(B4670="",N4669,B4670)</f>
        <v>Hawthorn Markets</v>
      </c>
    </row>
    <row r="4671" spans="1:14" ht="15.75" x14ac:dyDescent="0.5">
      <c r="A4671" s="7"/>
      <c r="B4671" s="26"/>
      <c r="C4671" s="26"/>
      <c r="D4671" s="12">
        <v>184367.73</v>
      </c>
      <c r="E4671" s="13" t="s">
        <v>3856</v>
      </c>
      <c r="F4671" s="27">
        <v>45502</v>
      </c>
      <c r="G4671" s="27">
        <v>45215</v>
      </c>
      <c r="H4671" s="14">
        <v>0</v>
      </c>
      <c r="I4671" s="15">
        <v>13</v>
      </c>
      <c r="J4671" s="13" t="s">
        <v>330</v>
      </c>
      <c r="K4671" s="36">
        <f>D4671*VLOOKUP(L4671,Assumptions!$B$5:$C$11,2,FALSE)</f>
        <v>6323.8131389999999</v>
      </c>
      <c r="L4671" s="39" t="s">
        <v>4889</v>
      </c>
      <c r="M4671" s="46">
        <f>DATE(YEAR(F4671),MONTH(F4671),1)</f>
        <v>45474</v>
      </c>
      <c r="N4671" s="47" t="str">
        <f>IF(B4671="",N4670,B4671)</f>
        <v>Hawthorn Markets</v>
      </c>
    </row>
    <row r="4672" spans="1:14" ht="15.75" x14ac:dyDescent="0.5">
      <c r="A4672" s="7"/>
      <c r="B4672" s="26"/>
      <c r="C4672" s="26"/>
      <c r="D4672" s="12">
        <v>212940.45</v>
      </c>
      <c r="E4672" s="13" t="s">
        <v>3850</v>
      </c>
      <c r="F4672" s="27">
        <v>45502</v>
      </c>
      <c r="G4672" s="27">
        <v>45215</v>
      </c>
      <c r="H4672" s="14">
        <v>0</v>
      </c>
      <c r="I4672" s="15">
        <v>13</v>
      </c>
      <c r="J4672" s="13" t="s">
        <v>300</v>
      </c>
      <c r="K4672" s="36">
        <f>D4672*VLOOKUP(L4672,Assumptions!$B$5:$C$11,2,FALSE)</f>
        <v>7303.8574349999999</v>
      </c>
      <c r="L4672" s="39" t="s">
        <v>4889</v>
      </c>
      <c r="M4672" s="46">
        <f>DATE(YEAR(F4672),MONTH(F4672),1)</f>
        <v>45474</v>
      </c>
      <c r="N4672" s="47" t="str">
        <f>IF(B4672="",N4671,B4672)</f>
        <v>Hawthorn Markets</v>
      </c>
    </row>
    <row r="4673" spans="1:14" ht="15.75" x14ac:dyDescent="0.5">
      <c r="A4673" s="7"/>
      <c r="B4673" s="26"/>
      <c r="C4673" s="26"/>
      <c r="D4673" s="12">
        <v>206450.48</v>
      </c>
      <c r="E4673" s="13" t="s">
        <v>3857</v>
      </c>
      <c r="F4673" s="27">
        <v>45502</v>
      </c>
      <c r="G4673" s="27">
        <v>45215</v>
      </c>
      <c r="H4673" s="14">
        <v>0</v>
      </c>
      <c r="I4673" s="15">
        <v>1</v>
      </c>
      <c r="J4673" s="13" t="s">
        <v>311</v>
      </c>
      <c r="K4673" s="36">
        <f>D4673*VLOOKUP(L4673,Assumptions!$B$5:$C$11,2,FALSE)</f>
        <v>7081.2514639999999</v>
      </c>
      <c r="L4673" s="39" t="s">
        <v>4889</v>
      </c>
      <c r="M4673" s="46">
        <f>DATE(YEAR(F4673),MONTH(F4673),1)</f>
        <v>45474</v>
      </c>
      <c r="N4673" s="47" t="str">
        <f>IF(B4673="",N4672,B4673)</f>
        <v>Hawthorn Markets</v>
      </c>
    </row>
    <row r="4674" spans="1:14" ht="15.75" x14ac:dyDescent="0.5">
      <c r="A4674" s="7"/>
      <c r="B4674" s="26"/>
      <c r="C4674" s="26"/>
      <c r="D4674" s="12">
        <v>217705.16</v>
      </c>
      <c r="E4674" s="13" t="s">
        <v>3858</v>
      </c>
      <c r="F4674" s="27">
        <v>45502</v>
      </c>
      <c r="G4674" s="27">
        <v>45215</v>
      </c>
      <c r="H4674" s="14">
        <v>0</v>
      </c>
      <c r="I4674" s="15">
        <v>1</v>
      </c>
      <c r="J4674" s="13" t="s">
        <v>310</v>
      </c>
      <c r="K4674" s="36">
        <f>D4674*VLOOKUP(L4674,Assumptions!$B$5:$C$11,2,FALSE)</f>
        <v>7467.2869879999998</v>
      </c>
      <c r="L4674" s="39" t="s">
        <v>4889</v>
      </c>
      <c r="M4674" s="46">
        <f>DATE(YEAR(F4674),MONTH(F4674),1)</f>
        <v>45474</v>
      </c>
      <c r="N4674" s="47" t="str">
        <f>IF(B4674="",N4673,B4674)</f>
        <v>Hawthorn Markets</v>
      </c>
    </row>
    <row r="4675" spans="1:14" ht="15.75" x14ac:dyDescent="0.5">
      <c r="A4675" s="7"/>
      <c r="B4675" s="26"/>
      <c r="C4675" s="26"/>
      <c r="D4675" s="12">
        <v>198470.62</v>
      </c>
      <c r="E4675" s="13" t="s">
        <v>3859</v>
      </c>
      <c r="F4675" s="27">
        <v>45502</v>
      </c>
      <c r="G4675" s="27">
        <v>45215</v>
      </c>
      <c r="H4675" s="14">
        <v>0</v>
      </c>
      <c r="I4675" s="15">
        <v>1</v>
      </c>
      <c r="J4675" s="13" t="s">
        <v>318</v>
      </c>
      <c r="K4675" s="36">
        <f>D4675*VLOOKUP(L4675,Assumptions!$B$5:$C$11,2,FALSE)</f>
        <v>6807.5422659999995</v>
      </c>
      <c r="L4675" s="39" t="s">
        <v>4889</v>
      </c>
      <c r="M4675" s="46">
        <f>DATE(YEAR(F4675),MONTH(F4675),1)</f>
        <v>45474</v>
      </c>
      <c r="N4675" s="47" t="str">
        <f>IF(B4675="",N4674,B4675)</f>
        <v>Hawthorn Markets</v>
      </c>
    </row>
    <row r="4676" spans="1:14" ht="15.75" x14ac:dyDescent="0.5">
      <c r="A4676" s="7"/>
      <c r="B4676" s="26"/>
      <c r="C4676" s="26"/>
      <c r="D4676" s="12">
        <v>193048.65</v>
      </c>
      <c r="E4676" s="13" t="s">
        <v>3860</v>
      </c>
      <c r="F4676" s="27">
        <v>45502</v>
      </c>
      <c r="G4676" s="27">
        <v>45215</v>
      </c>
      <c r="H4676" s="14">
        <v>0</v>
      </c>
      <c r="I4676" s="15">
        <v>1</v>
      </c>
      <c r="J4676" s="13" t="s">
        <v>309</v>
      </c>
      <c r="K4676" s="36">
        <f>D4676*VLOOKUP(L4676,Assumptions!$B$5:$C$11,2,FALSE)</f>
        <v>6621.568694999999</v>
      </c>
      <c r="L4676" s="39" t="s">
        <v>4889</v>
      </c>
      <c r="M4676" s="46">
        <f>DATE(YEAR(F4676),MONTH(F4676),1)</f>
        <v>45474</v>
      </c>
      <c r="N4676" s="47" t="str">
        <f>IF(B4676="",N4675,B4676)</f>
        <v>Hawthorn Markets</v>
      </c>
    </row>
    <row r="4677" spans="1:14" ht="15.75" x14ac:dyDescent="0.5">
      <c r="A4677" s="7"/>
      <c r="B4677" s="26"/>
      <c r="C4677" s="26"/>
      <c r="D4677" s="12">
        <v>293869.27</v>
      </c>
      <c r="E4677" s="13" t="s">
        <v>3850</v>
      </c>
      <c r="F4677" s="27">
        <v>45502</v>
      </c>
      <c r="G4677" s="27">
        <v>45215</v>
      </c>
      <c r="H4677" s="14">
        <v>0</v>
      </c>
      <c r="I4677" s="15">
        <v>14</v>
      </c>
      <c r="J4677" s="13" t="s">
        <v>300</v>
      </c>
      <c r="K4677" s="36">
        <f>D4677*VLOOKUP(L4677,Assumptions!$B$5:$C$11,2,FALSE)</f>
        <v>10079.715961</v>
      </c>
      <c r="L4677" s="39" t="s">
        <v>4889</v>
      </c>
      <c r="M4677" s="46">
        <f>DATE(YEAR(F4677),MONTH(F4677),1)</f>
        <v>45474</v>
      </c>
      <c r="N4677" s="47" t="str">
        <f>IF(B4677="",N4676,B4677)</f>
        <v>Hawthorn Markets</v>
      </c>
    </row>
    <row r="4678" spans="1:14" ht="15.75" x14ac:dyDescent="0.5">
      <c r="A4678" s="7"/>
      <c r="B4678" s="26"/>
      <c r="C4678" s="26"/>
      <c r="D4678" s="12">
        <v>300320.5</v>
      </c>
      <c r="E4678" s="13" t="s">
        <v>3856</v>
      </c>
      <c r="F4678" s="27">
        <v>45502</v>
      </c>
      <c r="G4678" s="27">
        <v>45215</v>
      </c>
      <c r="H4678" s="14">
        <v>0</v>
      </c>
      <c r="I4678" s="15">
        <v>14</v>
      </c>
      <c r="J4678" s="13" t="s">
        <v>330</v>
      </c>
      <c r="K4678" s="36">
        <f>D4678*VLOOKUP(L4678,Assumptions!$B$5:$C$11,2,FALSE)</f>
        <v>10300.993149999998</v>
      </c>
      <c r="L4678" s="39" t="s">
        <v>4889</v>
      </c>
      <c r="M4678" s="46">
        <f>DATE(YEAR(F4678),MONTH(F4678),1)</f>
        <v>45474</v>
      </c>
      <c r="N4678" s="47" t="str">
        <f>IF(B4678="",N4677,B4678)</f>
        <v>Hawthorn Markets</v>
      </c>
    </row>
    <row r="4679" spans="1:14" ht="15.75" x14ac:dyDescent="0.5">
      <c r="A4679" s="7"/>
      <c r="B4679" s="26"/>
      <c r="C4679" s="26"/>
      <c r="D4679" s="12">
        <v>272378.90999999997</v>
      </c>
      <c r="E4679" s="13" t="s">
        <v>3851</v>
      </c>
      <c r="F4679" s="27">
        <v>45502</v>
      </c>
      <c r="G4679" s="27">
        <v>45215</v>
      </c>
      <c r="H4679" s="14">
        <v>0</v>
      </c>
      <c r="I4679" s="15">
        <v>158</v>
      </c>
      <c r="J4679" s="13" t="s">
        <v>301</v>
      </c>
      <c r="K4679" s="36">
        <f>D4679*VLOOKUP(L4679,Assumptions!$B$5:$C$11,2,FALSE)</f>
        <v>9342.5966129999979</v>
      </c>
      <c r="L4679" s="39" t="s">
        <v>4889</v>
      </c>
      <c r="M4679" s="46">
        <f>DATE(YEAR(F4679),MONTH(F4679),1)</f>
        <v>45474</v>
      </c>
      <c r="N4679" s="47" t="str">
        <f>IF(B4679="",N4678,B4679)</f>
        <v>Hawthorn Markets</v>
      </c>
    </row>
    <row r="4680" spans="1:14" ht="15.75" x14ac:dyDescent="0.5">
      <c r="A4680" s="7"/>
      <c r="B4680" s="26"/>
      <c r="C4680" s="26"/>
      <c r="D4680" s="12">
        <v>284031.14</v>
      </c>
      <c r="E4680" s="13" t="s">
        <v>3855</v>
      </c>
      <c r="F4680" s="27">
        <v>45502</v>
      </c>
      <c r="G4680" s="27">
        <v>45215</v>
      </c>
      <c r="H4680" s="14">
        <v>0</v>
      </c>
      <c r="I4680" s="15">
        <v>160</v>
      </c>
      <c r="J4680" s="13" t="s">
        <v>305</v>
      </c>
      <c r="K4680" s="36">
        <f>D4680*VLOOKUP(L4680,Assumptions!$B$5:$C$11,2,FALSE)</f>
        <v>9742.268102</v>
      </c>
      <c r="L4680" s="39" t="s">
        <v>4889</v>
      </c>
      <c r="M4680" s="46">
        <f>DATE(YEAR(F4680),MONTH(F4680),1)</f>
        <v>45474</v>
      </c>
      <c r="N4680" s="47" t="str">
        <f>IF(B4680="",N4679,B4680)</f>
        <v>Hawthorn Markets</v>
      </c>
    </row>
    <row r="4681" spans="1:14" ht="15.75" x14ac:dyDescent="0.5">
      <c r="A4681" s="7"/>
      <c r="B4681" s="26"/>
      <c r="C4681" s="26"/>
      <c r="D4681" s="12">
        <v>362126.81</v>
      </c>
      <c r="E4681" s="13" t="s">
        <v>3854</v>
      </c>
      <c r="F4681" s="27">
        <v>45502</v>
      </c>
      <c r="G4681" s="27">
        <v>45215</v>
      </c>
      <c r="H4681" s="14">
        <v>0</v>
      </c>
      <c r="I4681" s="15">
        <v>1</v>
      </c>
      <c r="J4681" s="13" t="s">
        <v>304</v>
      </c>
      <c r="K4681" s="36">
        <f>D4681*VLOOKUP(L4681,Assumptions!$B$5:$C$11,2,FALSE)</f>
        <v>12420.949583</v>
      </c>
      <c r="L4681" s="39" t="s">
        <v>4889</v>
      </c>
      <c r="M4681" s="46">
        <f>DATE(YEAR(F4681),MONTH(F4681),1)</f>
        <v>45474</v>
      </c>
      <c r="N4681" s="47" t="str">
        <f>IF(B4681="",N4680,B4681)</f>
        <v>Hawthorn Markets</v>
      </c>
    </row>
    <row r="4682" spans="1:14" ht="15.75" x14ac:dyDescent="0.5">
      <c r="A4682" s="7"/>
      <c r="B4682" s="26"/>
      <c r="C4682" s="26"/>
      <c r="D4682" s="12">
        <v>272829.49</v>
      </c>
      <c r="E4682" s="13" t="s">
        <v>3861</v>
      </c>
      <c r="F4682" s="27">
        <v>45502</v>
      </c>
      <c r="G4682" s="27">
        <v>45215</v>
      </c>
      <c r="H4682" s="14">
        <v>0</v>
      </c>
      <c r="I4682" s="15">
        <v>159</v>
      </c>
      <c r="J4682" s="13" t="s">
        <v>331</v>
      </c>
      <c r="K4682" s="36">
        <f>D4682*VLOOKUP(L4682,Assumptions!$B$5:$C$11,2,FALSE)</f>
        <v>9358.0515069999983</v>
      </c>
      <c r="L4682" s="39" t="s">
        <v>4889</v>
      </c>
      <c r="M4682" s="46">
        <f>DATE(YEAR(F4682),MONTH(F4682),1)</f>
        <v>45474</v>
      </c>
      <c r="N4682" s="47" t="str">
        <f>IF(B4682="",N4681,B4682)</f>
        <v>Hawthorn Markets</v>
      </c>
    </row>
    <row r="4683" spans="1:14" ht="15.75" x14ac:dyDescent="0.5">
      <c r="A4683" s="7"/>
      <c r="B4683" s="26"/>
      <c r="C4683" s="26"/>
      <c r="D4683" s="12">
        <v>244399.48</v>
      </c>
      <c r="E4683" s="13" t="s">
        <v>3862</v>
      </c>
      <c r="F4683" s="27">
        <v>45502</v>
      </c>
      <c r="G4683" s="27">
        <v>45215</v>
      </c>
      <c r="H4683" s="14">
        <v>0</v>
      </c>
      <c r="I4683" s="15">
        <v>158</v>
      </c>
      <c r="J4683" s="13" t="s">
        <v>319</v>
      </c>
      <c r="K4683" s="36">
        <f>D4683*VLOOKUP(L4683,Assumptions!$B$5:$C$11,2,FALSE)</f>
        <v>8382.9021639999992</v>
      </c>
      <c r="L4683" s="39" t="s">
        <v>4889</v>
      </c>
      <c r="M4683" s="46">
        <f>DATE(YEAR(F4683),MONTH(F4683),1)</f>
        <v>45474</v>
      </c>
      <c r="N4683" s="47" t="str">
        <f>IF(B4683="",N4682,B4683)</f>
        <v>Hawthorn Markets</v>
      </c>
    </row>
    <row r="4684" spans="1:14" ht="15.75" x14ac:dyDescent="0.5">
      <c r="A4684" s="7"/>
      <c r="B4684" s="26"/>
      <c r="C4684" s="26"/>
      <c r="D4684" s="12">
        <v>234012.62</v>
      </c>
      <c r="E4684" s="13" t="s">
        <v>3863</v>
      </c>
      <c r="F4684" s="27">
        <v>45502</v>
      </c>
      <c r="G4684" s="27">
        <v>45215</v>
      </c>
      <c r="H4684" s="14">
        <v>0</v>
      </c>
      <c r="I4684" s="15">
        <v>158</v>
      </c>
      <c r="J4684" s="13" t="s">
        <v>328</v>
      </c>
      <c r="K4684" s="36">
        <f>D4684*VLOOKUP(L4684,Assumptions!$B$5:$C$11,2,FALSE)</f>
        <v>8026.632865999999</v>
      </c>
      <c r="L4684" s="39" t="s">
        <v>4889</v>
      </c>
      <c r="M4684" s="46">
        <f>DATE(YEAR(F4684),MONTH(F4684),1)</f>
        <v>45474</v>
      </c>
      <c r="N4684" s="47" t="str">
        <f>IF(B4684="",N4683,B4684)</f>
        <v>Hawthorn Markets</v>
      </c>
    </row>
    <row r="4685" spans="1:14" ht="15.75" x14ac:dyDescent="0.5">
      <c r="A4685" s="7"/>
      <c r="B4685" s="26"/>
      <c r="C4685" s="26"/>
      <c r="D4685" s="12">
        <v>267822.24</v>
      </c>
      <c r="E4685" s="13" t="s">
        <v>3864</v>
      </c>
      <c r="F4685" s="27">
        <v>45502</v>
      </c>
      <c r="G4685" s="27">
        <v>45215</v>
      </c>
      <c r="H4685" s="14">
        <v>0</v>
      </c>
      <c r="I4685" s="15">
        <v>158</v>
      </c>
      <c r="J4685" s="13" t="s">
        <v>333</v>
      </c>
      <c r="K4685" s="36">
        <f>D4685*VLOOKUP(L4685,Assumptions!$B$5:$C$11,2,FALSE)</f>
        <v>9186.3028319999994</v>
      </c>
      <c r="L4685" s="39" t="s">
        <v>4889</v>
      </c>
      <c r="M4685" s="46">
        <f>DATE(YEAR(F4685),MONTH(F4685),1)</f>
        <v>45474</v>
      </c>
      <c r="N4685" s="47" t="str">
        <f>IF(B4685="",N4684,B4685)</f>
        <v>Hawthorn Markets</v>
      </c>
    </row>
    <row r="4686" spans="1:14" ht="15.75" x14ac:dyDescent="0.5">
      <c r="A4686" s="7"/>
      <c r="B4686" s="26"/>
      <c r="C4686" s="26"/>
      <c r="D4686" s="12">
        <v>215519.31</v>
      </c>
      <c r="E4686" s="13" t="s">
        <v>3865</v>
      </c>
      <c r="F4686" s="27">
        <v>45502</v>
      </c>
      <c r="G4686" s="27">
        <v>45215</v>
      </c>
      <c r="H4686" s="14">
        <v>0</v>
      </c>
      <c r="I4686" s="15">
        <v>158</v>
      </c>
      <c r="J4686" s="13" t="s">
        <v>334</v>
      </c>
      <c r="K4686" s="36">
        <f>D4686*VLOOKUP(L4686,Assumptions!$B$5:$C$11,2,FALSE)</f>
        <v>7392.3123329999989</v>
      </c>
      <c r="L4686" s="39" t="s">
        <v>4889</v>
      </c>
      <c r="M4686" s="46">
        <f>DATE(YEAR(F4686),MONTH(F4686),1)</f>
        <v>45474</v>
      </c>
      <c r="N4686" s="47" t="str">
        <f>IF(B4686="",N4685,B4686)</f>
        <v>Hawthorn Markets</v>
      </c>
    </row>
    <row r="4687" spans="1:14" ht="15.75" x14ac:dyDescent="0.5">
      <c r="A4687" s="7"/>
      <c r="B4687" s="26"/>
      <c r="C4687" s="26"/>
      <c r="D4687" s="12">
        <v>279911.15000000002</v>
      </c>
      <c r="E4687" s="13" t="s">
        <v>3866</v>
      </c>
      <c r="F4687" s="27">
        <v>45502</v>
      </c>
      <c r="G4687" s="27">
        <v>45215</v>
      </c>
      <c r="H4687" s="14">
        <v>0</v>
      </c>
      <c r="I4687" s="15">
        <v>158</v>
      </c>
      <c r="J4687" s="13" t="s">
        <v>336</v>
      </c>
      <c r="K4687" s="36">
        <f>D4687*VLOOKUP(L4687,Assumptions!$B$5:$C$11,2,FALSE)</f>
        <v>9600.9524450000008</v>
      </c>
      <c r="L4687" s="39" t="s">
        <v>4889</v>
      </c>
      <c r="M4687" s="46">
        <f>DATE(YEAR(F4687),MONTH(F4687),1)</f>
        <v>45474</v>
      </c>
      <c r="N4687" s="47" t="str">
        <f>IF(B4687="",N4686,B4687)</f>
        <v>Hawthorn Markets</v>
      </c>
    </row>
    <row r="4688" spans="1:14" ht="15.75" x14ac:dyDescent="0.5">
      <c r="A4688" s="7"/>
      <c r="B4688" s="26"/>
      <c r="C4688" s="26"/>
      <c r="D4688" s="12">
        <v>312121.25</v>
      </c>
      <c r="E4688" s="13" t="s">
        <v>3867</v>
      </c>
      <c r="F4688" s="27">
        <v>45502</v>
      </c>
      <c r="G4688" s="27">
        <v>45215</v>
      </c>
      <c r="H4688" s="14">
        <v>0</v>
      </c>
      <c r="I4688" s="15">
        <v>158</v>
      </c>
      <c r="J4688" s="13" t="s">
        <v>322</v>
      </c>
      <c r="K4688" s="36">
        <f>D4688*VLOOKUP(L4688,Assumptions!$B$5:$C$11,2,FALSE)</f>
        <v>10705.758875</v>
      </c>
      <c r="L4688" s="39" t="s">
        <v>4889</v>
      </c>
      <c r="M4688" s="46">
        <f>DATE(YEAR(F4688),MONTH(F4688),1)</f>
        <v>45474</v>
      </c>
      <c r="N4688" s="47" t="str">
        <f>IF(B4688="",N4687,B4688)</f>
        <v>Hawthorn Markets</v>
      </c>
    </row>
    <row r="4689" spans="1:14" ht="15.75" x14ac:dyDescent="0.5">
      <c r="A4689" s="7"/>
      <c r="B4689" s="26"/>
      <c r="C4689" s="26"/>
      <c r="D4689" s="12">
        <v>246832.02</v>
      </c>
      <c r="E4689" s="13" t="s">
        <v>3868</v>
      </c>
      <c r="F4689" s="27">
        <v>45502</v>
      </c>
      <c r="G4689" s="27">
        <v>45215</v>
      </c>
      <c r="H4689" s="14">
        <v>0</v>
      </c>
      <c r="I4689" s="15">
        <v>158</v>
      </c>
      <c r="J4689" s="13" t="s">
        <v>335</v>
      </c>
      <c r="K4689" s="36">
        <f>D4689*VLOOKUP(L4689,Assumptions!$B$5:$C$11,2,FALSE)</f>
        <v>8466.3382859999983</v>
      </c>
      <c r="L4689" s="39" t="s">
        <v>4889</v>
      </c>
      <c r="M4689" s="46">
        <f>DATE(YEAR(F4689),MONTH(F4689),1)</f>
        <v>45474</v>
      </c>
      <c r="N4689" s="47" t="str">
        <f>IF(B4689="",N4688,B4689)</f>
        <v>Hawthorn Markets</v>
      </c>
    </row>
    <row r="4690" spans="1:14" ht="15.75" x14ac:dyDescent="0.5">
      <c r="A4690" s="7"/>
      <c r="B4690" s="26"/>
      <c r="C4690" s="26"/>
      <c r="D4690" s="12">
        <v>223248.89</v>
      </c>
      <c r="E4690" s="13" t="s">
        <v>3852</v>
      </c>
      <c r="F4690" s="27">
        <v>45502</v>
      </c>
      <c r="G4690" s="27">
        <v>45215</v>
      </c>
      <c r="H4690" s="14">
        <v>0</v>
      </c>
      <c r="I4690" s="15">
        <v>158</v>
      </c>
      <c r="J4690" s="13" t="s">
        <v>332</v>
      </c>
      <c r="K4690" s="36">
        <f>D4690*VLOOKUP(L4690,Assumptions!$B$5:$C$11,2,FALSE)</f>
        <v>7657.4369269999997</v>
      </c>
      <c r="L4690" s="39" t="s">
        <v>4889</v>
      </c>
      <c r="M4690" s="46">
        <f>DATE(YEAR(F4690),MONTH(F4690),1)</f>
        <v>45474</v>
      </c>
      <c r="N4690" s="47" t="str">
        <f>IF(B4690="",N4689,B4690)</f>
        <v>Hawthorn Markets</v>
      </c>
    </row>
    <row r="4691" spans="1:14" ht="15.75" x14ac:dyDescent="0.5">
      <c r="A4691" s="7"/>
      <c r="B4691" s="26"/>
      <c r="C4691" s="26"/>
      <c r="D4691" s="12">
        <v>248321.24</v>
      </c>
      <c r="E4691" s="13" t="s">
        <v>3850</v>
      </c>
      <c r="F4691" s="27">
        <v>45502</v>
      </c>
      <c r="G4691" s="27">
        <v>45215</v>
      </c>
      <c r="H4691" s="14">
        <v>0</v>
      </c>
      <c r="I4691" s="15">
        <v>14</v>
      </c>
      <c r="J4691" s="13" t="s">
        <v>300</v>
      </c>
      <c r="K4691" s="36">
        <f>D4691*VLOOKUP(L4691,Assumptions!$B$5:$C$11,2,FALSE)</f>
        <v>8517.4185319999997</v>
      </c>
      <c r="L4691" s="39" t="s">
        <v>4889</v>
      </c>
      <c r="M4691" s="46">
        <f>DATE(YEAR(F4691),MONTH(F4691),1)</f>
        <v>45474</v>
      </c>
      <c r="N4691" s="47" t="str">
        <f>IF(B4691="",N4690,B4691)</f>
        <v>Hawthorn Markets</v>
      </c>
    </row>
    <row r="4692" spans="1:14" ht="15.75" x14ac:dyDescent="0.5">
      <c r="A4692" s="7"/>
      <c r="B4692" s="26"/>
      <c r="C4692" s="26"/>
      <c r="D4692" s="12">
        <v>293210.38</v>
      </c>
      <c r="E4692" s="13" t="s">
        <v>3856</v>
      </c>
      <c r="F4692" s="27">
        <v>45502</v>
      </c>
      <c r="G4692" s="27">
        <v>45215</v>
      </c>
      <c r="H4692" s="14">
        <v>0</v>
      </c>
      <c r="I4692" s="15">
        <v>14</v>
      </c>
      <c r="J4692" s="13" t="s">
        <v>330</v>
      </c>
      <c r="K4692" s="36">
        <f>D4692*VLOOKUP(L4692,Assumptions!$B$5:$C$11,2,FALSE)</f>
        <v>10057.116033999999</v>
      </c>
      <c r="L4692" s="39" t="s">
        <v>4889</v>
      </c>
      <c r="M4692" s="46">
        <f>DATE(YEAR(F4692),MONTH(F4692),1)</f>
        <v>45474</v>
      </c>
      <c r="N4692" s="47" t="str">
        <f>IF(B4692="",N4691,B4692)</f>
        <v>Hawthorn Markets</v>
      </c>
    </row>
    <row r="4693" spans="1:14" ht="15.75" x14ac:dyDescent="0.5">
      <c r="A4693" s="7"/>
      <c r="B4693" s="26"/>
      <c r="C4693" s="26"/>
      <c r="D4693" s="12">
        <v>310269.95</v>
      </c>
      <c r="E4693" s="13" t="s">
        <v>3857</v>
      </c>
      <c r="F4693" s="27">
        <v>45502</v>
      </c>
      <c r="G4693" s="27">
        <v>45215</v>
      </c>
      <c r="H4693" s="14">
        <v>0</v>
      </c>
      <c r="I4693" s="15">
        <v>1</v>
      </c>
      <c r="J4693" s="13" t="s">
        <v>311</v>
      </c>
      <c r="K4693" s="36">
        <f>D4693*VLOOKUP(L4693,Assumptions!$B$5:$C$11,2,FALSE)</f>
        <v>10642.259285</v>
      </c>
      <c r="L4693" s="39" t="s">
        <v>4889</v>
      </c>
      <c r="M4693" s="46">
        <f>DATE(YEAR(F4693),MONTH(F4693),1)</f>
        <v>45474</v>
      </c>
      <c r="N4693" s="47" t="str">
        <f>IF(B4693="",N4692,B4693)</f>
        <v>Hawthorn Markets</v>
      </c>
    </row>
    <row r="4694" spans="1:14" ht="15.75" x14ac:dyDescent="0.5">
      <c r="A4694" s="7"/>
      <c r="B4694" s="26"/>
      <c r="C4694" s="26"/>
      <c r="D4694" s="12">
        <v>339847.33</v>
      </c>
      <c r="E4694" s="13" t="s">
        <v>3858</v>
      </c>
      <c r="F4694" s="27">
        <v>45502</v>
      </c>
      <c r="G4694" s="27">
        <v>45215</v>
      </c>
      <c r="H4694" s="14">
        <v>0</v>
      </c>
      <c r="I4694" s="15">
        <v>1</v>
      </c>
      <c r="J4694" s="13" t="s">
        <v>310</v>
      </c>
      <c r="K4694" s="36">
        <f>D4694*VLOOKUP(L4694,Assumptions!$B$5:$C$11,2,FALSE)</f>
        <v>11656.763418999999</v>
      </c>
      <c r="L4694" s="39" t="s">
        <v>4889</v>
      </c>
      <c r="M4694" s="46">
        <f>DATE(YEAR(F4694),MONTH(F4694),1)</f>
        <v>45474</v>
      </c>
      <c r="N4694" s="47" t="str">
        <f>IF(B4694="",N4693,B4694)</f>
        <v>Hawthorn Markets</v>
      </c>
    </row>
    <row r="4695" spans="1:14" ht="15.75" x14ac:dyDescent="0.5">
      <c r="A4695" s="7"/>
      <c r="B4695" s="26"/>
      <c r="C4695" s="26"/>
      <c r="D4695" s="12">
        <v>283441.57</v>
      </c>
      <c r="E4695" s="13" t="s">
        <v>3860</v>
      </c>
      <c r="F4695" s="27">
        <v>45502</v>
      </c>
      <c r="G4695" s="27">
        <v>45215</v>
      </c>
      <c r="H4695" s="14">
        <v>0</v>
      </c>
      <c r="I4695" s="15">
        <v>1</v>
      </c>
      <c r="J4695" s="13" t="s">
        <v>309</v>
      </c>
      <c r="K4695" s="36">
        <f>D4695*VLOOKUP(L4695,Assumptions!$B$5:$C$11,2,FALSE)</f>
        <v>9722.0458509999989</v>
      </c>
      <c r="L4695" s="39" t="s">
        <v>4889</v>
      </c>
      <c r="M4695" s="46">
        <f>DATE(YEAR(F4695),MONTH(F4695),1)</f>
        <v>45474</v>
      </c>
      <c r="N4695" s="47" t="str">
        <f>IF(B4695="",N4694,B4695)</f>
        <v>Hawthorn Markets</v>
      </c>
    </row>
    <row r="4696" spans="1:14" ht="15.75" x14ac:dyDescent="0.5">
      <c r="A4696" s="7"/>
      <c r="B4696" s="26"/>
      <c r="C4696" s="26"/>
      <c r="D4696" s="12">
        <v>315542.17</v>
      </c>
      <c r="E4696" s="13" t="s">
        <v>3859</v>
      </c>
      <c r="F4696" s="27">
        <v>45502</v>
      </c>
      <c r="G4696" s="27">
        <v>45215</v>
      </c>
      <c r="H4696" s="14">
        <v>0</v>
      </c>
      <c r="I4696" s="15">
        <v>1</v>
      </c>
      <c r="J4696" s="13" t="s">
        <v>318</v>
      </c>
      <c r="K4696" s="36">
        <f>D4696*VLOOKUP(L4696,Assumptions!$B$5:$C$11,2,FALSE)</f>
        <v>10823.096430999998</v>
      </c>
      <c r="L4696" s="39" t="s">
        <v>4889</v>
      </c>
      <c r="M4696" s="46">
        <f>DATE(YEAR(F4696),MONTH(F4696),1)</f>
        <v>45474</v>
      </c>
      <c r="N4696" s="47" t="str">
        <f>IF(B4696="",N4695,B4696)</f>
        <v>Hawthorn Markets</v>
      </c>
    </row>
    <row r="4697" spans="1:14" ht="15.75" x14ac:dyDescent="0.5">
      <c r="A4697" s="7"/>
      <c r="B4697" s="26"/>
      <c r="C4697" s="26"/>
      <c r="D4697" s="12">
        <v>15044.08</v>
      </c>
      <c r="E4697" s="13" t="s">
        <v>3850</v>
      </c>
      <c r="F4697" s="27">
        <v>45497</v>
      </c>
      <c r="G4697" s="27">
        <v>45264</v>
      </c>
      <c r="H4697" s="14">
        <v>0</v>
      </c>
      <c r="I4697" s="15">
        <v>3</v>
      </c>
      <c r="J4697" s="13" t="s">
        <v>300</v>
      </c>
      <c r="K4697" s="36">
        <f>D4697*VLOOKUP(L4697,Assumptions!$B$5:$C$11,2,FALSE)</f>
        <v>516.01194399999997</v>
      </c>
      <c r="L4697" s="39" t="s">
        <v>4889</v>
      </c>
      <c r="M4697" s="46">
        <f>DATE(YEAR(F4697),MONTH(F4697),1)</f>
        <v>45474</v>
      </c>
      <c r="N4697" s="47" t="str">
        <f>IF(B4697="",N4696,B4697)</f>
        <v>Hawthorn Markets</v>
      </c>
    </row>
    <row r="4698" spans="1:14" ht="15.75" x14ac:dyDescent="0.5">
      <c r="A4698" s="7"/>
      <c r="B4698" s="26"/>
      <c r="C4698" s="26"/>
      <c r="D4698" s="12">
        <v>15189.54</v>
      </c>
      <c r="E4698" s="13" t="s">
        <v>3850</v>
      </c>
      <c r="F4698" s="27">
        <v>45497</v>
      </c>
      <c r="G4698" s="27">
        <v>45264</v>
      </c>
      <c r="H4698" s="14">
        <v>0</v>
      </c>
      <c r="I4698" s="15">
        <v>2.75</v>
      </c>
      <c r="J4698" s="13" t="s">
        <v>300</v>
      </c>
      <c r="K4698" s="36">
        <f>D4698*VLOOKUP(L4698,Assumptions!$B$5:$C$11,2,FALSE)</f>
        <v>521.00122199999998</v>
      </c>
      <c r="L4698" s="39" t="s">
        <v>4889</v>
      </c>
      <c r="M4698" s="46">
        <f>DATE(YEAR(F4698),MONTH(F4698),1)</f>
        <v>45474</v>
      </c>
      <c r="N4698" s="47" t="str">
        <f>IF(B4698="",N4697,B4698)</f>
        <v>Hawthorn Markets</v>
      </c>
    </row>
    <row r="4699" spans="1:14" ht="15.75" x14ac:dyDescent="0.5">
      <c r="A4699" s="7"/>
      <c r="B4699" s="26"/>
      <c r="C4699" s="26"/>
      <c r="D4699" s="12">
        <v>8567.16</v>
      </c>
      <c r="E4699" s="13" t="s">
        <v>3835</v>
      </c>
      <c r="F4699" s="27">
        <v>45446</v>
      </c>
      <c r="G4699" s="27">
        <v>45420</v>
      </c>
      <c r="H4699" s="14">
        <v>0</v>
      </c>
      <c r="I4699" s="15">
        <v>1</v>
      </c>
      <c r="J4699" s="13" t="s">
        <v>300</v>
      </c>
      <c r="K4699" s="36">
        <f>D4699*VLOOKUP(L4699,Assumptions!$B$5:$C$11,2,FALSE)</f>
        <v>293.85358799999995</v>
      </c>
      <c r="L4699" s="39" t="s">
        <v>4889</v>
      </c>
      <c r="M4699" s="46">
        <f>DATE(YEAR(F4699),MONTH(F4699),1)</f>
        <v>45444</v>
      </c>
      <c r="N4699" s="47" t="str">
        <f>IF(B4699="",N4698,B4699)</f>
        <v>Hawthorn Markets</v>
      </c>
    </row>
    <row r="4700" spans="1:14" ht="15.75" x14ac:dyDescent="0.5">
      <c r="A4700" s="7"/>
      <c r="B4700" s="26"/>
      <c r="C4700" s="26"/>
      <c r="D4700" s="12">
        <v>7835.21</v>
      </c>
      <c r="E4700" s="13" t="s">
        <v>3845</v>
      </c>
      <c r="F4700" s="27">
        <v>45446</v>
      </c>
      <c r="G4700" s="27">
        <v>45420</v>
      </c>
      <c r="H4700" s="14">
        <v>0</v>
      </c>
      <c r="I4700" s="15">
        <v>2</v>
      </c>
      <c r="J4700" s="13" t="s">
        <v>330</v>
      </c>
      <c r="K4700" s="36">
        <f>D4700*VLOOKUP(L4700,Assumptions!$B$5:$C$11,2,FALSE)</f>
        <v>268.747703</v>
      </c>
      <c r="L4700" s="39" t="s">
        <v>4889</v>
      </c>
      <c r="M4700" s="46">
        <f>DATE(YEAR(F4700),MONTH(F4700),1)</f>
        <v>45444</v>
      </c>
      <c r="N4700" s="47" t="str">
        <f>IF(B4700="",N4699,B4700)</f>
        <v>Hawthorn Markets</v>
      </c>
    </row>
    <row r="4701" spans="1:14" ht="15.75" x14ac:dyDescent="0.5">
      <c r="A4701" s="7"/>
      <c r="B4701" s="26"/>
      <c r="C4701" s="26"/>
      <c r="D4701" s="12">
        <v>20994.85</v>
      </c>
      <c r="E4701" s="13" t="s">
        <v>3869</v>
      </c>
      <c r="F4701" s="27">
        <v>45861</v>
      </c>
      <c r="G4701" s="27">
        <v>45560</v>
      </c>
      <c r="H4701" s="14">
        <v>0</v>
      </c>
      <c r="I4701" s="15">
        <v>3</v>
      </c>
      <c r="J4701" s="13" t="s">
        <v>300</v>
      </c>
      <c r="K4701" s="36">
        <f>D4701*VLOOKUP(L4701,Assumptions!$B$5:$C$11,2,FALSE)</f>
        <v>720.12335499999995</v>
      </c>
      <c r="L4701" s="39" t="s">
        <v>4889</v>
      </c>
      <c r="M4701" s="46">
        <f>DATE(YEAR(F4701),MONTH(F4701),1)</f>
        <v>45839</v>
      </c>
      <c r="N4701" s="47" t="str">
        <f>IF(B4701="",N4700,B4701)</f>
        <v>Hawthorn Markets</v>
      </c>
    </row>
    <row r="4702" spans="1:14" ht="15.75" x14ac:dyDescent="0.5">
      <c r="A4702" s="7"/>
      <c r="B4702" s="26"/>
      <c r="C4702" s="26"/>
      <c r="D4702" s="12">
        <v>303448.15000000002</v>
      </c>
      <c r="E4702" s="13" t="s">
        <v>3869</v>
      </c>
      <c r="F4702" s="27">
        <v>45866</v>
      </c>
      <c r="G4702" s="27">
        <v>45560</v>
      </c>
      <c r="H4702" s="14">
        <v>0</v>
      </c>
      <c r="I4702" s="15">
        <v>15</v>
      </c>
      <c r="J4702" s="13" t="s">
        <v>300</v>
      </c>
      <c r="K4702" s="36">
        <f>D4702*VLOOKUP(L4702,Assumptions!$B$5:$C$11,2,FALSE)</f>
        <v>10408.271545</v>
      </c>
      <c r="L4702" s="39" t="s">
        <v>4889</v>
      </c>
      <c r="M4702" s="46">
        <f>DATE(YEAR(F4702),MONTH(F4702),1)</f>
        <v>45839</v>
      </c>
      <c r="N4702" s="47" t="str">
        <f>IF(B4702="",N4701,B4702)</f>
        <v>Hawthorn Markets</v>
      </c>
    </row>
    <row r="4703" spans="1:14" ht="15.75" x14ac:dyDescent="0.5">
      <c r="A4703" s="7"/>
      <c r="B4703" s="26"/>
      <c r="C4703" s="26"/>
      <c r="D4703" s="12">
        <v>310768.07</v>
      </c>
      <c r="E4703" s="13" t="s">
        <v>3870</v>
      </c>
      <c r="F4703" s="27">
        <v>45866</v>
      </c>
      <c r="G4703" s="27">
        <v>45560</v>
      </c>
      <c r="H4703" s="14">
        <v>0</v>
      </c>
      <c r="I4703" s="15">
        <v>15</v>
      </c>
      <c r="J4703" s="13" t="s">
        <v>330</v>
      </c>
      <c r="K4703" s="36">
        <f>D4703*VLOOKUP(L4703,Assumptions!$B$5:$C$11,2,FALSE)</f>
        <v>10659.344800999999</v>
      </c>
      <c r="L4703" s="39" t="s">
        <v>4889</v>
      </c>
      <c r="M4703" s="46">
        <f>DATE(YEAR(F4703),MONTH(F4703),1)</f>
        <v>45839</v>
      </c>
      <c r="N4703" s="47" t="str">
        <f>IF(B4703="",N4702,B4703)</f>
        <v>Hawthorn Markets</v>
      </c>
    </row>
    <row r="4704" spans="1:14" ht="15.75" x14ac:dyDescent="0.5">
      <c r="A4704" s="7"/>
      <c r="B4704" s="26"/>
      <c r="C4704" s="26"/>
      <c r="D4704" s="12">
        <v>259922.19</v>
      </c>
      <c r="E4704" s="13" t="s">
        <v>3871</v>
      </c>
      <c r="F4704" s="27">
        <v>45866</v>
      </c>
      <c r="G4704" s="27">
        <v>45560</v>
      </c>
      <c r="H4704" s="14">
        <v>0</v>
      </c>
      <c r="I4704" s="15">
        <v>110</v>
      </c>
      <c r="J4704" s="13" t="s">
        <v>301</v>
      </c>
      <c r="K4704" s="36">
        <f>D4704*VLOOKUP(L4704,Assumptions!$B$5:$C$11,2,FALSE)</f>
        <v>8915.3311169999997</v>
      </c>
      <c r="L4704" s="39" t="s">
        <v>4889</v>
      </c>
      <c r="M4704" s="46">
        <f>DATE(YEAR(F4704),MONTH(F4704),1)</f>
        <v>45839</v>
      </c>
      <c r="N4704" s="47" t="str">
        <f>IF(B4704="",N4703,B4704)</f>
        <v>Hawthorn Markets</v>
      </c>
    </row>
    <row r="4705" spans="1:14" ht="15.75" x14ac:dyDescent="0.5">
      <c r="A4705" s="7"/>
      <c r="B4705" s="26"/>
      <c r="C4705" s="26"/>
      <c r="D4705" s="12">
        <v>264707.36</v>
      </c>
      <c r="E4705" s="13" t="s">
        <v>3872</v>
      </c>
      <c r="F4705" s="27">
        <v>45866</v>
      </c>
      <c r="G4705" s="27">
        <v>45560</v>
      </c>
      <c r="H4705" s="14">
        <v>0</v>
      </c>
      <c r="I4705" s="15">
        <v>110</v>
      </c>
      <c r="J4705" s="13" t="s">
        <v>305</v>
      </c>
      <c r="K4705" s="36">
        <f>D4705*VLOOKUP(L4705,Assumptions!$B$5:$C$11,2,FALSE)</f>
        <v>9079.4624479999984</v>
      </c>
      <c r="L4705" s="39" t="s">
        <v>4889</v>
      </c>
      <c r="M4705" s="46">
        <f>DATE(YEAR(F4705),MONTH(F4705),1)</f>
        <v>45839</v>
      </c>
      <c r="N4705" s="47" t="str">
        <f>IF(B4705="",N4704,B4705)</f>
        <v>Hawthorn Markets</v>
      </c>
    </row>
    <row r="4706" spans="1:14" ht="15.75" x14ac:dyDescent="0.5">
      <c r="A4706" s="7"/>
      <c r="B4706" s="26"/>
      <c r="C4706" s="26"/>
      <c r="D4706" s="12">
        <v>240235.48</v>
      </c>
      <c r="E4706" s="13" t="s">
        <v>3873</v>
      </c>
      <c r="F4706" s="27">
        <v>45866</v>
      </c>
      <c r="G4706" s="27">
        <v>45560</v>
      </c>
      <c r="H4706" s="14">
        <v>0</v>
      </c>
      <c r="I4706" s="15">
        <v>1</v>
      </c>
      <c r="J4706" s="13" t="s">
        <v>304</v>
      </c>
      <c r="K4706" s="36">
        <f>D4706*VLOOKUP(L4706,Assumptions!$B$5:$C$11,2,FALSE)</f>
        <v>8240.0769639999999</v>
      </c>
      <c r="L4706" s="39" t="s">
        <v>4889</v>
      </c>
      <c r="M4706" s="46">
        <f>DATE(YEAR(F4706),MONTH(F4706),1)</f>
        <v>45839</v>
      </c>
      <c r="N4706" s="47" t="str">
        <f>IF(B4706="",N4705,B4706)</f>
        <v>Hawthorn Markets</v>
      </c>
    </row>
    <row r="4707" spans="1:14" ht="15.75" x14ac:dyDescent="0.5">
      <c r="A4707" s="7"/>
      <c r="B4707" s="26"/>
      <c r="C4707" s="26"/>
      <c r="D4707" s="12">
        <v>243431.59</v>
      </c>
      <c r="E4707" s="13" t="s">
        <v>3874</v>
      </c>
      <c r="F4707" s="27">
        <v>45866</v>
      </c>
      <c r="G4707" s="27">
        <v>45560</v>
      </c>
      <c r="H4707" s="14">
        <v>0</v>
      </c>
      <c r="I4707" s="15">
        <v>110</v>
      </c>
      <c r="J4707" s="13" t="s">
        <v>331</v>
      </c>
      <c r="K4707" s="36">
        <f>D4707*VLOOKUP(L4707,Assumptions!$B$5:$C$11,2,FALSE)</f>
        <v>8349.7035369999994</v>
      </c>
      <c r="L4707" s="39" t="s">
        <v>4889</v>
      </c>
      <c r="M4707" s="46">
        <f>DATE(YEAR(F4707),MONTH(F4707),1)</f>
        <v>45839</v>
      </c>
      <c r="N4707" s="47" t="str">
        <f>IF(B4707="",N4706,B4707)</f>
        <v>Hawthorn Markets</v>
      </c>
    </row>
    <row r="4708" spans="1:14" ht="15.75" x14ac:dyDescent="0.5">
      <c r="A4708" s="7"/>
      <c r="B4708" s="26"/>
      <c r="C4708" s="26"/>
      <c r="D4708" s="12">
        <v>217365.88</v>
      </c>
      <c r="E4708" s="13" t="s">
        <v>3875</v>
      </c>
      <c r="F4708" s="27">
        <v>45866</v>
      </c>
      <c r="G4708" s="27">
        <v>45560</v>
      </c>
      <c r="H4708" s="14">
        <v>0</v>
      </c>
      <c r="I4708" s="15">
        <v>110</v>
      </c>
      <c r="J4708" s="13" t="s">
        <v>332</v>
      </c>
      <c r="K4708" s="36">
        <f>D4708*VLOOKUP(L4708,Assumptions!$B$5:$C$11,2,FALSE)</f>
        <v>7455.649684</v>
      </c>
      <c r="L4708" s="39" t="s">
        <v>4889</v>
      </c>
      <c r="M4708" s="46">
        <f>DATE(YEAR(F4708),MONTH(F4708),1)</f>
        <v>45839</v>
      </c>
      <c r="N4708" s="47" t="str">
        <f>IF(B4708="",N4707,B4708)</f>
        <v>Hawthorn Markets</v>
      </c>
    </row>
    <row r="4709" spans="1:14" ht="15.75" x14ac:dyDescent="0.5">
      <c r="A4709" s="7"/>
      <c r="B4709" s="26"/>
      <c r="C4709" s="26"/>
      <c r="D4709" s="12">
        <v>213742.99</v>
      </c>
      <c r="E4709" s="13" t="s">
        <v>3876</v>
      </c>
      <c r="F4709" s="27">
        <v>45866</v>
      </c>
      <c r="G4709" s="27">
        <v>45560</v>
      </c>
      <c r="H4709" s="14">
        <v>0</v>
      </c>
      <c r="I4709" s="15">
        <v>2</v>
      </c>
      <c r="J4709" s="13" t="s">
        <v>307</v>
      </c>
      <c r="K4709" s="36">
        <f>D4709*VLOOKUP(L4709,Assumptions!$B$5:$C$11,2,FALSE)</f>
        <v>7331.3845569999994</v>
      </c>
      <c r="L4709" s="39" t="s">
        <v>4889</v>
      </c>
      <c r="M4709" s="46">
        <f>DATE(YEAR(F4709),MONTH(F4709),1)</f>
        <v>45839</v>
      </c>
      <c r="N4709" s="47" t="str">
        <f>IF(B4709="",N4708,B4709)</f>
        <v>Hawthorn Markets</v>
      </c>
    </row>
    <row r="4710" spans="1:14" ht="15.75" x14ac:dyDescent="0.5">
      <c r="A4710" s="7"/>
      <c r="B4710" s="26"/>
      <c r="C4710" s="26"/>
      <c r="D4710" s="12">
        <v>275552.48</v>
      </c>
      <c r="E4710" s="13" t="s">
        <v>3869</v>
      </c>
      <c r="F4710" s="27">
        <v>45866</v>
      </c>
      <c r="G4710" s="27">
        <v>45560</v>
      </c>
      <c r="H4710" s="14">
        <v>0</v>
      </c>
      <c r="I4710" s="15">
        <v>15</v>
      </c>
      <c r="J4710" s="13" t="s">
        <v>300</v>
      </c>
      <c r="K4710" s="36">
        <f>D4710*VLOOKUP(L4710,Assumptions!$B$5:$C$11,2,FALSE)</f>
        <v>9451.4500639999987</v>
      </c>
      <c r="L4710" s="39" t="s">
        <v>4889</v>
      </c>
      <c r="M4710" s="46">
        <f>DATE(YEAR(F4710),MONTH(F4710),1)</f>
        <v>45839</v>
      </c>
      <c r="N4710" s="47" t="str">
        <f>IF(B4710="",N4709,B4710)</f>
        <v>Hawthorn Markets</v>
      </c>
    </row>
    <row r="4711" spans="1:14" ht="15.75" x14ac:dyDescent="0.5">
      <c r="A4711" s="7"/>
      <c r="B4711" s="26"/>
      <c r="C4711" s="26"/>
      <c r="D4711" s="12">
        <v>234346.72</v>
      </c>
      <c r="E4711" s="13" t="s">
        <v>3877</v>
      </c>
      <c r="F4711" s="27">
        <v>45866</v>
      </c>
      <c r="G4711" s="27">
        <v>45560</v>
      </c>
      <c r="H4711" s="14">
        <v>0</v>
      </c>
      <c r="I4711" s="15">
        <v>110</v>
      </c>
      <c r="J4711" s="13" t="s">
        <v>336</v>
      </c>
      <c r="K4711" s="36">
        <f>D4711*VLOOKUP(L4711,Assumptions!$B$5:$C$11,2,FALSE)</f>
        <v>8038.0924959999993</v>
      </c>
      <c r="L4711" s="39" t="s">
        <v>4889</v>
      </c>
      <c r="M4711" s="46">
        <f>DATE(YEAR(F4711),MONTH(F4711),1)</f>
        <v>45839</v>
      </c>
      <c r="N4711" s="47" t="str">
        <f>IF(B4711="",N4710,B4711)</f>
        <v>Hawthorn Markets</v>
      </c>
    </row>
    <row r="4712" spans="1:14" ht="15.75" x14ac:dyDescent="0.5">
      <c r="A4712" s="7"/>
      <c r="B4712" s="26"/>
      <c r="C4712" s="26"/>
      <c r="D4712" s="12">
        <v>205690.61</v>
      </c>
      <c r="E4712" s="13" t="s">
        <v>3878</v>
      </c>
      <c r="F4712" s="27">
        <v>45866</v>
      </c>
      <c r="G4712" s="27">
        <v>45560</v>
      </c>
      <c r="H4712" s="14">
        <v>0</v>
      </c>
      <c r="I4712" s="15">
        <v>110</v>
      </c>
      <c r="J4712" s="13" t="s">
        <v>322</v>
      </c>
      <c r="K4712" s="36">
        <f>D4712*VLOOKUP(L4712,Assumptions!$B$5:$C$11,2,FALSE)</f>
        <v>7055.1879229999986</v>
      </c>
      <c r="L4712" s="39" t="s">
        <v>4889</v>
      </c>
      <c r="M4712" s="46">
        <f>DATE(YEAR(F4712),MONTH(F4712),1)</f>
        <v>45839</v>
      </c>
      <c r="N4712" s="47" t="str">
        <f>IF(B4712="",N4711,B4712)</f>
        <v>Hawthorn Markets</v>
      </c>
    </row>
    <row r="4713" spans="1:14" ht="15.75" x14ac:dyDescent="0.5">
      <c r="A4713" s="7"/>
      <c r="B4713" s="26"/>
      <c r="C4713" s="26"/>
      <c r="D4713" s="12">
        <v>313619.52</v>
      </c>
      <c r="E4713" s="13" t="s">
        <v>3879</v>
      </c>
      <c r="F4713" s="27">
        <v>45866</v>
      </c>
      <c r="G4713" s="27">
        <v>45560</v>
      </c>
      <c r="H4713" s="14">
        <v>0</v>
      </c>
      <c r="I4713" s="15">
        <v>110</v>
      </c>
      <c r="J4713" s="13" t="s">
        <v>328</v>
      </c>
      <c r="K4713" s="36">
        <f>D4713*VLOOKUP(L4713,Assumptions!$B$5:$C$11,2,FALSE)</f>
        <v>10757.149535999999</v>
      </c>
      <c r="L4713" s="39" t="s">
        <v>4889</v>
      </c>
      <c r="M4713" s="46">
        <f>DATE(YEAR(F4713),MONTH(F4713),1)</f>
        <v>45839</v>
      </c>
      <c r="N4713" s="47" t="str">
        <f>IF(B4713="",N4712,B4713)</f>
        <v>Hawthorn Markets</v>
      </c>
    </row>
    <row r="4714" spans="1:14" ht="15.75" x14ac:dyDescent="0.5">
      <c r="A4714" s="7"/>
      <c r="B4714" s="26"/>
      <c r="C4714" s="26"/>
      <c r="D4714" s="12">
        <v>295953.34000000003</v>
      </c>
      <c r="E4714" s="13" t="s">
        <v>3880</v>
      </c>
      <c r="F4714" s="27">
        <v>45866</v>
      </c>
      <c r="G4714" s="27">
        <v>45560</v>
      </c>
      <c r="H4714" s="14">
        <v>0</v>
      </c>
      <c r="I4714" s="15">
        <v>110</v>
      </c>
      <c r="J4714" s="13" t="s">
        <v>335</v>
      </c>
      <c r="K4714" s="36">
        <f>D4714*VLOOKUP(L4714,Assumptions!$B$5:$C$11,2,FALSE)</f>
        <v>10151.199562</v>
      </c>
      <c r="L4714" s="39" t="s">
        <v>4889</v>
      </c>
      <c r="M4714" s="46">
        <f>DATE(YEAR(F4714),MONTH(F4714),1)</f>
        <v>45839</v>
      </c>
      <c r="N4714" s="47" t="str">
        <f>IF(B4714="",N4713,B4714)</f>
        <v>Hawthorn Markets</v>
      </c>
    </row>
    <row r="4715" spans="1:14" ht="15.75" x14ac:dyDescent="0.5">
      <c r="A4715" s="7"/>
      <c r="B4715" s="26"/>
      <c r="C4715" s="26"/>
      <c r="D4715" s="12">
        <v>267247.06</v>
      </c>
      <c r="E4715" s="13" t="s">
        <v>3881</v>
      </c>
      <c r="F4715" s="27">
        <v>45866</v>
      </c>
      <c r="G4715" s="27">
        <v>45560</v>
      </c>
      <c r="H4715" s="14">
        <v>0</v>
      </c>
      <c r="I4715" s="15">
        <v>110</v>
      </c>
      <c r="J4715" s="13" t="s">
        <v>334</v>
      </c>
      <c r="K4715" s="36">
        <f>D4715*VLOOKUP(L4715,Assumptions!$B$5:$C$11,2,FALSE)</f>
        <v>9166.5741579999994</v>
      </c>
      <c r="L4715" s="39" t="s">
        <v>4889</v>
      </c>
      <c r="M4715" s="46">
        <f>DATE(YEAR(F4715),MONTH(F4715),1)</f>
        <v>45839</v>
      </c>
      <c r="N4715" s="47" t="str">
        <f>IF(B4715="",N4714,B4715)</f>
        <v>Hawthorn Markets</v>
      </c>
    </row>
    <row r="4716" spans="1:14" ht="15.75" x14ac:dyDescent="0.5">
      <c r="A4716" s="7"/>
      <c r="B4716" s="26"/>
      <c r="C4716" s="26"/>
      <c r="D4716" s="12">
        <v>217781.88</v>
      </c>
      <c r="E4716" s="13" t="s">
        <v>3882</v>
      </c>
      <c r="F4716" s="27">
        <v>45866</v>
      </c>
      <c r="G4716" s="27">
        <v>45560</v>
      </c>
      <c r="H4716" s="14">
        <v>0</v>
      </c>
      <c r="I4716" s="15">
        <v>110</v>
      </c>
      <c r="J4716" s="13" t="s">
        <v>333</v>
      </c>
      <c r="K4716" s="36">
        <f>D4716*VLOOKUP(L4716,Assumptions!$B$5:$C$11,2,FALSE)</f>
        <v>7469.9184839999998</v>
      </c>
      <c r="L4716" s="39" t="s">
        <v>4889</v>
      </c>
      <c r="M4716" s="46">
        <f>DATE(YEAR(F4716),MONTH(F4716),1)</f>
        <v>45839</v>
      </c>
      <c r="N4716" s="47" t="str">
        <f>IF(B4716="",N4715,B4716)</f>
        <v>Hawthorn Markets</v>
      </c>
    </row>
    <row r="4717" spans="1:14" ht="15.75" x14ac:dyDescent="0.5">
      <c r="A4717" s="7"/>
      <c r="B4717" s="26"/>
      <c r="C4717" s="26"/>
      <c r="D4717" s="12">
        <v>287894.28999999998</v>
      </c>
      <c r="E4717" s="13" t="s">
        <v>3883</v>
      </c>
      <c r="F4717" s="27">
        <v>45866</v>
      </c>
      <c r="G4717" s="27">
        <v>45560</v>
      </c>
      <c r="H4717" s="14">
        <v>0</v>
      </c>
      <c r="I4717" s="15">
        <v>110</v>
      </c>
      <c r="J4717" s="13" t="s">
        <v>319</v>
      </c>
      <c r="K4717" s="36">
        <f>D4717*VLOOKUP(L4717,Assumptions!$B$5:$C$11,2,FALSE)</f>
        <v>9874.7741469999983</v>
      </c>
      <c r="L4717" s="39" t="s">
        <v>4889</v>
      </c>
      <c r="M4717" s="46">
        <f>DATE(YEAR(F4717),MONTH(F4717),1)</f>
        <v>45839</v>
      </c>
      <c r="N4717" s="47" t="str">
        <f>IF(B4717="",N4716,B4717)</f>
        <v>Hawthorn Markets</v>
      </c>
    </row>
    <row r="4718" spans="1:14" ht="15.75" x14ac:dyDescent="0.5">
      <c r="A4718" s="7"/>
      <c r="B4718" s="26"/>
      <c r="C4718" s="26"/>
      <c r="D4718" s="12">
        <v>260911.97</v>
      </c>
      <c r="E4718" s="13" t="s">
        <v>3869</v>
      </c>
      <c r="F4718" s="27">
        <v>45866</v>
      </c>
      <c r="G4718" s="27">
        <v>45560</v>
      </c>
      <c r="H4718" s="14">
        <v>0</v>
      </c>
      <c r="I4718" s="15">
        <v>13</v>
      </c>
      <c r="J4718" s="13" t="s">
        <v>300</v>
      </c>
      <c r="K4718" s="36">
        <f>D4718*VLOOKUP(L4718,Assumptions!$B$5:$C$11,2,FALSE)</f>
        <v>8949.2805709999993</v>
      </c>
      <c r="L4718" s="39" t="s">
        <v>4889</v>
      </c>
      <c r="M4718" s="46">
        <f>DATE(YEAR(F4718),MONTH(F4718),1)</f>
        <v>45839</v>
      </c>
      <c r="N4718" s="47" t="str">
        <f>IF(B4718="",N4717,B4718)</f>
        <v>Hawthorn Markets</v>
      </c>
    </row>
    <row r="4719" spans="1:14" ht="15.75" x14ac:dyDescent="0.5">
      <c r="A4719" s="7"/>
      <c r="B4719" s="26"/>
      <c r="C4719" s="26"/>
      <c r="D4719" s="12">
        <v>244984.26</v>
      </c>
      <c r="E4719" s="13" t="s">
        <v>3870</v>
      </c>
      <c r="F4719" s="27">
        <v>45866</v>
      </c>
      <c r="G4719" s="27">
        <v>45560</v>
      </c>
      <c r="H4719" s="14">
        <v>0</v>
      </c>
      <c r="I4719" s="15">
        <v>13</v>
      </c>
      <c r="J4719" s="13" t="s">
        <v>330</v>
      </c>
      <c r="K4719" s="36">
        <f>D4719*VLOOKUP(L4719,Assumptions!$B$5:$C$11,2,FALSE)</f>
        <v>8402.9601179999991</v>
      </c>
      <c r="L4719" s="39" t="s">
        <v>4889</v>
      </c>
      <c r="M4719" s="46">
        <f>DATE(YEAR(F4719),MONTH(F4719),1)</f>
        <v>45839</v>
      </c>
      <c r="N4719" s="47" t="str">
        <f>IF(B4719="",N4718,B4719)</f>
        <v>Hawthorn Markets</v>
      </c>
    </row>
    <row r="4720" spans="1:14" ht="15.75" x14ac:dyDescent="0.5">
      <c r="A4720" s="7"/>
      <c r="B4720" s="26"/>
      <c r="C4720" s="26"/>
      <c r="D4720" s="12">
        <v>277207.25</v>
      </c>
      <c r="E4720" s="13" t="s">
        <v>3873</v>
      </c>
      <c r="F4720" s="27">
        <v>45866</v>
      </c>
      <c r="G4720" s="27">
        <v>45560</v>
      </c>
      <c r="H4720" s="14">
        <v>0</v>
      </c>
      <c r="I4720" s="15">
        <v>1</v>
      </c>
      <c r="J4720" s="13" t="s">
        <v>304</v>
      </c>
      <c r="K4720" s="36">
        <f>D4720*VLOOKUP(L4720,Assumptions!$B$5:$C$11,2,FALSE)</f>
        <v>9508.2086749999999</v>
      </c>
      <c r="L4720" s="39" t="s">
        <v>4889</v>
      </c>
      <c r="M4720" s="46">
        <f>DATE(YEAR(F4720),MONTH(F4720),1)</f>
        <v>45839</v>
      </c>
      <c r="N4720" s="47" t="str">
        <f>IF(B4720="",N4719,B4720)</f>
        <v>Hawthorn Markets</v>
      </c>
    </row>
    <row r="4721" spans="1:14" ht="15.75" x14ac:dyDescent="0.5">
      <c r="A4721" s="7"/>
      <c r="B4721" s="26"/>
      <c r="C4721" s="26"/>
      <c r="D4721" s="12">
        <v>170747.14</v>
      </c>
      <c r="E4721" s="13" t="s">
        <v>3872</v>
      </c>
      <c r="F4721" s="27">
        <v>45866</v>
      </c>
      <c r="G4721" s="27">
        <v>45560</v>
      </c>
      <c r="H4721" s="14">
        <v>0</v>
      </c>
      <c r="I4721" s="15">
        <v>100</v>
      </c>
      <c r="J4721" s="13" t="s">
        <v>305</v>
      </c>
      <c r="K4721" s="36">
        <f>D4721*VLOOKUP(L4721,Assumptions!$B$5:$C$11,2,FALSE)</f>
        <v>5856.626902</v>
      </c>
      <c r="L4721" s="39" t="s">
        <v>4889</v>
      </c>
      <c r="M4721" s="46">
        <f>DATE(YEAR(F4721),MONTH(F4721),1)</f>
        <v>45839</v>
      </c>
      <c r="N4721" s="47" t="str">
        <f>IF(B4721="",N4720,B4721)</f>
        <v>Hawthorn Markets</v>
      </c>
    </row>
    <row r="4722" spans="1:14" ht="15.75" x14ac:dyDescent="0.5">
      <c r="A4722" s="7"/>
      <c r="B4722" s="26"/>
      <c r="C4722" s="26"/>
      <c r="D4722" s="12">
        <v>182141.93</v>
      </c>
      <c r="E4722" s="13" t="s">
        <v>3871</v>
      </c>
      <c r="F4722" s="27">
        <v>45866</v>
      </c>
      <c r="G4722" s="27">
        <v>45560</v>
      </c>
      <c r="H4722" s="14">
        <v>0</v>
      </c>
      <c r="I4722" s="15">
        <v>100</v>
      </c>
      <c r="J4722" s="13" t="s">
        <v>301</v>
      </c>
      <c r="K4722" s="36">
        <f>D4722*VLOOKUP(L4722,Assumptions!$B$5:$C$11,2,FALSE)</f>
        <v>6247.468198999999</v>
      </c>
      <c r="L4722" s="39" t="s">
        <v>4889</v>
      </c>
      <c r="M4722" s="46">
        <f>DATE(YEAR(F4722),MONTH(F4722),1)</f>
        <v>45839</v>
      </c>
      <c r="N4722" s="47" t="str">
        <f>IF(B4722="",N4721,B4722)</f>
        <v>Hawthorn Markets</v>
      </c>
    </row>
    <row r="4723" spans="1:14" ht="15.75" x14ac:dyDescent="0.5">
      <c r="A4723" s="7"/>
      <c r="B4723" s="26"/>
      <c r="C4723" s="26"/>
      <c r="D4723" s="12">
        <v>200598.32</v>
      </c>
      <c r="E4723" s="13" t="s">
        <v>3884</v>
      </c>
      <c r="F4723" s="27">
        <v>45866</v>
      </c>
      <c r="G4723" s="27">
        <v>45560</v>
      </c>
      <c r="H4723" s="14">
        <v>0</v>
      </c>
      <c r="I4723" s="15">
        <v>2</v>
      </c>
      <c r="J4723" s="13" t="s">
        <v>348</v>
      </c>
      <c r="K4723" s="36">
        <f>D4723*VLOOKUP(L4723,Assumptions!$B$5:$C$11,2,FALSE)</f>
        <v>6880.5223759999999</v>
      </c>
      <c r="L4723" s="39" t="s">
        <v>4889</v>
      </c>
      <c r="M4723" s="46">
        <f>DATE(YEAR(F4723),MONTH(F4723),1)</f>
        <v>45839</v>
      </c>
      <c r="N4723" s="47" t="str">
        <f>IF(B4723="",N4722,B4723)</f>
        <v>Hawthorn Markets</v>
      </c>
    </row>
    <row r="4724" spans="1:14" ht="15.75" x14ac:dyDescent="0.5">
      <c r="A4724" s="7"/>
      <c r="B4724" s="26"/>
      <c r="C4724" s="26"/>
      <c r="D4724" s="12">
        <v>250237.99</v>
      </c>
      <c r="E4724" s="13" t="s">
        <v>3875</v>
      </c>
      <c r="F4724" s="27">
        <v>45866</v>
      </c>
      <c r="G4724" s="27">
        <v>45560</v>
      </c>
      <c r="H4724" s="14">
        <v>0</v>
      </c>
      <c r="I4724" s="15">
        <v>100</v>
      </c>
      <c r="J4724" s="13" t="s">
        <v>332</v>
      </c>
      <c r="K4724" s="36">
        <f>D4724*VLOOKUP(L4724,Assumptions!$B$5:$C$11,2,FALSE)</f>
        <v>8583.1630569999998</v>
      </c>
      <c r="L4724" s="39" t="s">
        <v>4889</v>
      </c>
      <c r="M4724" s="46">
        <f>DATE(YEAR(F4724),MONTH(F4724),1)</f>
        <v>45839</v>
      </c>
      <c r="N4724" s="47" t="str">
        <f>IF(B4724="",N4723,B4724)</f>
        <v>Hawthorn Markets</v>
      </c>
    </row>
    <row r="4725" spans="1:14" ht="15.75" x14ac:dyDescent="0.5">
      <c r="A4725" s="7"/>
      <c r="B4725" s="26"/>
      <c r="C4725" s="26"/>
      <c r="D4725" s="12">
        <v>181088.46</v>
      </c>
      <c r="E4725" s="13" t="s">
        <v>3869</v>
      </c>
      <c r="F4725" s="27">
        <v>45866</v>
      </c>
      <c r="G4725" s="27">
        <v>45560</v>
      </c>
      <c r="H4725" s="14">
        <v>0</v>
      </c>
      <c r="I4725" s="15">
        <v>13</v>
      </c>
      <c r="J4725" s="13" t="s">
        <v>300</v>
      </c>
      <c r="K4725" s="36">
        <f>D4725*VLOOKUP(L4725,Assumptions!$B$5:$C$11,2,FALSE)</f>
        <v>6211.3341779999992</v>
      </c>
      <c r="L4725" s="39" t="s">
        <v>4889</v>
      </c>
      <c r="M4725" s="46">
        <f>DATE(YEAR(F4725),MONTH(F4725),1)</f>
        <v>45839</v>
      </c>
      <c r="N4725" s="47" t="str">
        <f>IF(B4725="",N4724,B4725)</f>
        <v>Hawthorn Markets</v>
      </c>
    </row>
    <row r="4726" spans="1:14" ht="15.75" x14ac:dyDescent="0.5">
      <c r="A4726" s="7"/>
      <c r="B4726" s="26"/>
      <c r="C4726" s="26"/>
      <c r="D4726" s="12">
        <v>278981.77</v>
      </c>
      <c r="E4726" s="13" t="s">
        <v>3876</v>
      </c>
      <c r="F4726" s="27">
        <v>45866</v>
      </c>
      <c r="G4726" s="27">
        <v>45560</v>
      </c>
      <c r="H4726" s="14">
        <v>0</v>
      </c>
      <c r="I4726" s="15">
        <v>2</v>
      </c>
      <c r="J4726" s="13" t="s">
        <v>307</v>
      </c>
      <c r="K4726" s="36">
        <f>D4726*VLOOKUP(L4726,Assumptions!$B$5:$C$11,2,FALSE)</f>
        <v>9569.0747109999993</v>
      </c>
      <c r="L4726" s="39" t="s">
        <v>4889</v>
      </c>
      <c r="M4726" s="46">
        <f>DATE(YEAR(F4726),MONTH(F4726),1)</f>
        <v>45839</v>
      </c>
      <c r="N4726" s="47" t="str">
        <f>IF(B4726="",N4725,B4726)</f>
        <v>Hawthorn Markets</v>
      </c>
    </row>
    <row r="4727" spans="1:14" ht="15.75" x14ac:dyDescent="0.5">
      <c r="A4727" s="7"/>
      <c r="B4727" s="26"/>
      <c r="C4727" s="26"/>
      <c r="D4727" s="12">
        <v>17844.23</v>
      </c>
      <c r="E4727" s="13" t="s">
        <v>3885</v>
      </c>
      <c r="F4727" s="27">
        <v>45671</v>
      </c>
      <c r="G4727" s="27">
        <v>45568</v>
      </c>
      <c r="H4727" s="14">
        <v>0</v>
      </c>
      <c r="I4727" s="15">
        <v>4</v>
      </c>
      <c r="J4727" s="13" t="s">
        <v>307</v>
      </c>
      <c r="K4727" s="36">
        <f>D4727*VLOOKUP(L4727,Assumptions!$B$5:$C$11,2,FALSE)</f>
        <v>612.05708899999991</v>
      </c>
      <c r="L4727" s="39" t="s">
        <v>4889</v>
      </c>
      <c r="M4727" s="46">
        <f>DATE(YEAR(F4727),MONTH(F4727),1)</f>
        <v>45658</v>
      </c>
      <c r="N4727" s="47" t="str">
        <f>IF(B4727="",N4726,B4727)</f>
        <v>Hawthorn Markets</v>
      </c>
    </row>
    <row r="4728" spans="1:14" ht="15.75" x14ac:dyDescent="0.5">
      <c r="A4728" s="7"/>
      <c r="B4728" s="26"/>
      <c r="C4728" s="26"/>
      <c r="D4728" s="12">
        <v>23933.23</v>
      </c>
      <c r="E4728" s="13" t="s">
        <v>3886</v>
      </c>
      <c r="F4728" s="27">
        <v>45811</v>
      </c>
      <c r="G4728" s="27">
        <v>45581</v>
      </c>
      <c r="H4728" s="14">
        <v>0</v>
      </c>
      <c r="I4728" s="15">
        <v>4</v>
      </c>
      <c r="J4728" s="13" t="s">
        <v>300</v>
      </c>
      <c r="K4728" s="36">
        <f>D4728*VLOOKUP(L4728,Assumptions!$B$5:$C$11,2,FALSE)</f>
        <v>820.90978899999993</v>
      </c>
      <c r="L4728" s="39" t="s">
        <v>4889</v>
      </c>
      <c r="M4728" s="46">
        <f>DATE(YEAR(F4728),MONTH(F4728),1)</f>
        <v>45809</v>
      </c>
      <c r="N4728" s="47" t="str">
        <f>IF(B4728="",N4727,B4728)</f>
        <v>Hawthorn Markets</v>
      </c>
    </row>
    <row r="4729" spans="1:14" ht="15.75" x14ac:dyDescent="0.5">
      <c r="A4729" s="7"/>
      <c r="B4729" s="26"/>
      <c r="C4729" s="26"/>
      <c r="D4729" s="12">
        <v>24100.51</v>
      </c>
      <c r="E4729" s="13" t="s">
        <v>3887</v>
      </c>
      <c r="F4729" s="27">
        <v>45811</v>
      </c>
      <c r="G4729" s="27">
        <v>45581</v>
      </c>
      <c r="H4729" s="14">
        <v>0</v>
      </c>
      <c r="I4729" s="15">
        <v>11</v>
      </c>
      <c r="J4729" s="13" t="s">
        <v>336</v>
      </c>
      <c r="K4729" s="36">
        <f>D4729*VLOOKUP(L4729,Assumptions!$B$5:$C$11,2,FALSE)</f>
        <v>826.64749299999983</v>
      </c>
      <c r="L4729" s="39" t="s">
        <v>4889</v>
      </c>
      <c r="M4729" s="46">
        <f>DATE(YEAR(F4729),MONTH(F4729),1)</f>
        <v>45809</v>
      </c>
      <c r="N4729" s="47" t="str">
        <f>IF(B4729="",N4728,B4729)</f>
        <v>Hawthorn Markets</v>
      </c>
    </row>
    <row r="4730" spans="1:14" ht="15.75" x14ac:dyDescent="0.5">
      <c r="A4730" s="7"/>
      <c r="B4730" s="26"/>
      <c r="C4730" s="26"/>
      <c r="D4730" s="12">
        <v>24743.119999999999</v>
      </c>
      <c r="E4730" s="13" t="s">
        <v>3888</v>
      </c>
      <c r="F4730" s="27">
        <v>45811</v>
      </c>
      <c r="G4730" s="27">
        <v>45581</v>
      </c>
      <c r="H4730" s="14">
        <v>0</v>
      </c>
      <c r="I4730" s="15">
        <v>11</v>
      </c>
      <c r="J4730" s="13" t="s">
        <v>322</v>
      </c>
      <c r="K4730" s="36">
        <f>D4730*VLOOKUP(L4730,Assumptions!$B$5:$C$11,2,FALSE)</f>
        <v>848.68901599999992</v>
      </c>
      <c r="L4730" s="39" t="s">
        <v>4889</v>
      </c>
      <c r="M4730" s="46">
        <f>DATE(YEAR(F4730),MONTH(F4730),1)</f>
        <v>45809</v>
      </c>
      <c r="N4730" s="47" t="str">
        <f>IF(B4730="",N4729,B4730)</f>
        <v>Hawthorn Markets</v>
      </c>
    </row>
    <row r="4731" spans="1:14" ht="15.75" x14ac:dyDescent="0.5">
      <c r="A4731" s="7"/>
      <c r="B4731" s="26"/>
      <c r="C4731" s="26"/>
      <c r="D4731" s="12">
        <v>21497.79</v>
      </c>
      <c r="E4731" s="13" t="s">
        <v>3889</v>
      </c>
      <c r="F4731" s="27">
        <v>45811</v>
      </c>
      <c r="G4731" s="27">
        <v>45581</v>
      </c>
      <c r="H4731" s="14">
        <v>0</v>
      </c>
      <c r="I4731" s="15">
        <v>11</v>
      </c>
      <c r="J4731" s="13" t="s">
        <v>328</v>
      </c>
      <c r="K4731" s="36">
        <f>D4731*VLOOKUP(L4731,Assumptions!$B$5:$C$11,2,FALSE)</f>
        <v>737.37419699999998</v>
      </c>
      <c r="L4731" s="39" t="s">
        <v>4889</v>
      </c>
      <c r="M4731" s="46">
        <f>DATE(YEAR(F4731),MONTH(F4731),1)</f>
        <v>45809</v>
      </c>
      <c r="N4731" s="47" t="str">
        <f>IF(B4731="",N4730,B4731)</f>
        <v>Hawthorn Markets</v>
      </c>
    </row>
    <row r="4732" spans="1:14" ht="15.75" x14ac:dyDescent="0.5">
      <c r="A4732" s="7"/>
      <c r="B4732" s="26"/>
      <c r="C4732" s="26"/>
      <c r="D4732" s="12">
        <v>32318.720000000001</v>
      </c>
      <c r="E4732" s="13" t="s">
        <v>3890</v>
      </c>
      <c r="F4732" s="27">
        <v>45811</v>
      </c>
      <c r="G4732" s="27">
        <v>45581</v>
      </c>
      <c r="H4732" s="14">
        <v>0</v>
      </c>
      <c r="I4732" s="15">
        <v>11</v>
      </c>
      <c r="J4732" s="13" t="s">
        <v>335</v>
      </c>
      <c r="K4732" s="36">
        <f>D4732*VLOOKUP(L4732,Assumptions!$B$5:$C$11,2,FALSE)</f>
        <v>1108.5320959999999</v>
      </c>
      <c r="L4732" s="39" t="s">
        <v>4889</v>
      </c>
      <c r="M4732" s="46">
        <f>DATE(YEAR(F4732),MONTH(F4732),1)</f>
        <v>45809</v>
      </c>
      <c r="N4732" s="47" t="str">
        <f>IF(B4732="",N4731,B4732)</f>
        <v>Hawthorn Markets</v>
      </c>
    </row>
    <row r="4733" spans="1:14" ht="15.75" x14ac:dyDescent="0.5">
      <c r="A4733" s="7"/>
      <c r="B4733" s="26"/>
      <c r="C4733" s="26"/>
      <c r="D4733" s="12">
        <v>25855.88</v>
      </c>
      <c r="E4733" s="13" t="s">
        <v>3891</v>
      </c>
      <c r="F4733" s="27">
        <v>45811</v>
      </c>
      <c r="G4733" s="27">
        <v>45581</v>
      </c>
      <c r="H4733" s="14">
        <v>0</v>
      </c>
      <c r="I4733" s="15">
        <v>11</v>
      </c>
      <c r="J4733" s="13" t="s">
        <v>334</v>
      </c>
      <c r="K4733" s="36">
        <f>D4733*VLOOKUP(L4733,Assumptions!$B$5:$C$11,2,FALSE)</f>
        <v>886.85668399999997</v>
      </c>
      <c r="L4733" s="39" t="s">
        <v>4889</v>
      </c>
      <c r="M4733" s="46">
        <f>DATE(YEAR(F4733),MONTH(F4733),1)</f>
        <v>45809</v>
      </c>
      <c r="N4733" s="47" t="str">
        <f>IF(B4733="",N4732,B4733)</f>
        <v>Hawthorn Markets</v>
      </c>
    </row>
    <row r="4734" spans="1:14" ht="15.75" x14ac:dyDescent="0.5">
      <c r="A4734" s="7"/>
      <c r="B4734" s="26"/>
      <c r="C4734" s="26"/>
      <c r="D4734" s="12">
        <v>34753.980000000003</v>
      </c>
      <c r="E4734" s="13" t="s">
        <v>3892</v>
      </c>
      <c r="F4734" s="27">
        <v>45811</v>
      </c>
      <c r="G4734" s="27">
        <v>45581</v>
      </c>
      <c r="H4734" s="14">
        <v>0</v>
      </c>
      <c r="I4734" s="15">
        <v>11</v>
      </c>
      <c r="J4734" s="13" t="s">
        <v>333</v>
      </c>
      <c r="K4734" s="36">
        <f>D4734*VLOOKUP(L4734,Assumptions!$B$5:$C$11,2,FALSE)</f>
        <v>1192.061514</v>
      </c>
      <c r="L4734" s="39" t="s">
        <v>4889</v>
      </c>
      <c r="M4734" s="46">
        <f>DATE(YEAR(F4734),MONTH(F4734),1)</f>
        <v>45809</v>
      </c>
      <c r="N4734" s="47" t="str">
        <f>IF(B4734="",N4733,B4734)</f>
        <v>Hawthorn Markets</v>
      </c>
    </row>
    <row r="4735" spans="1:14" ht="15.75" x14ac:dyDescent="0.5">
      <c r="A4735" s="7"/>
      <c r="B4735" s="26"/>
      <c r="C4735" s="26"/>
      <c r="D4735" s="12">
        <v>23442.81</v>
      </c>
      <c r="E4735" s="13" t="s">
        <v>3893</v>
      </c>
      <c r="F4735" s="27">
        <v>45811</v>
      </c>
      <c r="G4735" s="27">
        <v>45581</v>
      </c>
      <c r="H4735" s="14">
        <v>0</v>
      </c>
      <c r="I4735" s="15">
        <v>11</v>
      </c>
      <c r="J4735" s="13" t="s">
        <v>332</v>
      </c>
      <c r="K4735" s="36">
        <f>D4735*VLOOKUP(L4735,Assumptions!$B$5:$C$11,2,FALSE)</f>
        <v>804.08838300000002</v>
      </c>
      <c r="L4735" s="39" t="s">
        <v>4889</v>
      </c>
      <c r="M4735" s="46">
        <f>DATE(YEAR(F4735),MONTH(F4735),1)</f>
        <v>45809</v>
      </c>
      <c r="N4735" s="47" t="str">
        <f>IF(B4735="",N4734,B4735)</f>
        <v>Hawthorn Markets</v>
      </c>
    </row>
    <row r="4736" spans="1:14" ht="15.75" x14ac:dyDescent="0.5">
      <c r="A4736" s="7"/>
      <c r="B4736" s="26"/>
      <c r="C4736" s="26"/>
      <c r="D4736" s="12">
        <v>24084.33</v>
      </c>
      <c r="E4736" s="13" t="s">
        <v>3894</v>
      </c>
      <c r="F4736" s="27">
        <v>45811</v>
      </c>
      <c r="G4736" s="27">
        <v>45581</v>
      </c>
      <c r="H4736" s="14">
        <v>0</v>
      </c>
      <c r="I4736" s="15">
        <v>1</v>
      </c>
      <c r="J4736" s="13" t="s">
        <v>312</v>
      </c>
      <c r="K4736" s="36">
        <f>D4736*VLOOKUP(L4736,Assumptions!$B$5:$C$11,2,FALSE)</f>
        <v>826.09251900000004</v>
      </c>
      <c r="L4736" s="39" t="s">
        <v>4889</v>
      </c>
      <c r="M4736" s="46">
        <f>DATE(YEAR(F4736),MONTH(F4736),1)</f>
        <v>45809</v>
      </c>
      <c r="N4736" s="47" t="str">
        <f>IF(B4736="",N4735,B4736)</f>
        <v>Hawthorn Markets</v>
      </c>
    </row>
    <row r="4737" spans="1:14" ht="15.75" x14ac:dyDescent="0.5">
      <c r="A4737" s="7"/>
      <c r="B4737" s="26"/>
      <c r="C4737" s="26"/>
      <c r="D4737" s="12">
        <v>22762</v>
      </c>
      <c r="E4737" s="13" t="s">
        <v>3895</v>
      </c>
      <c r="F4737" s="27">
        <v>45811</v>
      </c>
      <c r="G4737" s="27">
        <v>45581</v>
      </c>
      <c r="H4737" s="14">
        <v>0</v>
      </c>
      <c r="I4737" s="15">
        <v>1</v>
      </c>
      <c r="J4737" s="13" t="s">
        <v>311</v>
      </c>
      <c r="K4737" s="36">
        <f>D4737*VLOOKUP(L4737,Assumptions!$B$5:$C$11,2,FALSE)</f>
        <v>780.73659999999995</v>
      </c>
      <c r="L4737" s="39" t="s">
        <v>4889</v>
      </c>
      <c r="M4737" s="46">
        <f>DATE(YEAR(F4737),MONTH(F4737),1)</f>
        <v>45809</v>
      </c>
      <c r="N4737" s="47" t="str">
        <f>IF(B4737="",N4736,B4737)</f>
        <v>Hawthorn Markets</v>
      </c>
    </row>
    <row r="4738" spans="1:14" ht="15.75" x14ac:dyDescent="0.5">
      <c r="A4738" s="7"/>
      <c r="B4738" s="26"/>
      <c r="C4738" s="26"/>
      <c r="D4738" s="12">
        <v>27297.24</v>
      </c>
      <c r="E4738" s="13" t="s">
        <v>3896</v>
      </c>
      <c r="F4738" s="27">
        <v>45811</v>
      </c>
      <c r="G4738" s="27">
        <v>45581</v>
      </c>
      <c r="H4738" s="14">
        <v>0</v>
      </c>
      <c r="I4738" s="15">
        <v>1</v>
      </c>
      <c r="J4738" s="13" t="s">
        <v>310</v>
      </c>
      <c r="K4738" s="36">
        <f>D4738*VLOOKUP(L4738,Assumptions!$B$5:$C$11,2,FALSE)</f>
        <v>936.29533200000003</v>
      </c>
      <c r="L4738" s="39" t="s">
        <v>4889</v>
      </c>
      <c r="M4738" s="46">
        <f>DATE(YEAR(F4738),MONTH(F4738),1)</f>
        <v>45809</v>
      </c>
      <c r="N4738" s="47" t="str">
        <f>IF(B4738="",N4737,B4738)</f>
        <v>Hawthorn Markets</v>
      </c>
    </row>
    <row r="4739" spans="1:14" ht="15.75" x14ac:dyDescent="0.5">
      <c r="A4739" s="7"/>
      <c r="B4739" s="26"/>
      <c r="C4739" s="26"/>
      <c r="D4739" s="12">
        <v>31984.720000000001</v>
      </c>
      <c r="E4739" s="13" t="s">
        <v>3897</v>
      </c>
      <c r="F4739" s="27">
        <v>45811</v>
      </c>
      <c r="G4739" s="27">
        <v>45581</v>
      </c>
      <c r="H4739" s="14">
        <v>0</v>
      </c>
      <c r="I4739" s="15">
        <v>1</v>
      </c>
      <c r="J4739" s="13" t="s">
        <v>318</v>
      </c>
      <c r="K4739" s="36">
        <f>D4739*VLOOKUP(L4739,Assumptions!$B$5:$C$11,2,FALSE)</f>
        <v>1097.0758960000001</v>
      </c>
      <c r="L4739" s="39" t="s">
        <v>4889</v>
      </c>
      <c r="M4739" s="46">
        <f>DATE(YEAR(F4739),MONTH(F4739),1)</f>
        <v>45809</v>
      </c>
      <c r="N4739" s="47" t="str">
        <f>IF(B4739="",N4738,B4739)</f>
        <v>Hawthorn Markets</v>
      </c>
    </row>
    <row r="4740" spans="1:14" ht="15.75" x14ac:dyDescent="0.5">
      <c r="A4740" s="7"/>
      <c r="B4740" s="26"/>
      <c r="C4740" s="26"/>
      <c r="D4740" s="12">
        <v>25396.48</v>
      </c>
      <c r="E4740" s="13" t="s">
        <v>3898</v>
      </c>
      <c r="F4740" s="27">
        <v>45811</v>
      </c>
      <c r="G4740" s="27">
        <v>45581</v>
      </c>
      <c r="H4740" s="14">
        <v>0</v>
      </c>
      <c r="I4740" s="15">
        <v>1</v>
      </c>
      <c r="J4740" s="13" t="s">
        <v>309</v>
      </c>
      <c r="K4740" s="36">
        <f>D4740*VLOOKUP(L4740,Assumptions!$B$5:$C$11,2,FALSE)</f>
        <v>871.09926399999995</v>
      </c>
      <c r="L4740" s="39" t="s">
        <v>4889</v>
      </c>
      <c r="M4740" s="46">
        <f>DATE(YEAR(F4740),MONTH(F4740),1)</f>
        <v>45809</v>
      </c>
      <c r="N4740" s="47" t="str">
        <f>IF(B4740="",N4739,B4740)</f>
        <v>Hawthorn Markets</v>
      </c>
    </row>
    <row r="4741" spans="1:14" ht="15.75" x14ac:dyDescent="0.5">
      <c r="A4741" s="7"/>
      <c r="B4741" s="26"/>
      <c r="C4741" s="26"/>
      <c r="D4741" s="12">
        <v>29537.94</v>
      </c>
      <c r="E4741" s="13" t="s">
        <v>3886</v>
      </c>
      <c r="F4741" s="27">
        <v>45811</v>
      </c>
      <c r="G4741" s="27">
        <v>45581</v>
      </c>
      <c r="H4741" s="14">
        <v>0</v>
      </c>
      <c r="I4741" s="15">
        <v>4</v>
      </c>
      <c r="J4741" s="13" t="s">
        <v>300</v>
      </c>
      <c r="K4741" s="36">
        <f>D4741*VLOOKUP(L4741,Assumptions!$B$5:$C$11,2,FALSE)</f>
        <v>1013.1513419999999</v>
      </c>
      <c r="L4741" s="39" t="s">
        <v>4889</v>
      </c>
      <c r="M4741" s="46">
        <f>DATE(YEAR(F4741),MONTH(F4741),1)</f>
        <v>45809</v>
      </c>
      <c r="N4741" s="47" t="str">
        <f>IF(B4741="",N4740,B4741)</f>
        <v>Hawthorn Markets</v>
      </c>
    </row>
    <row r="4742" spans="1:14" ht="15.75" x14ac:dyDescent="0.5">
      <c r="A4742" s="7"/>
      <c r="B4742" s="26"/>
      <c r="C4742" s="26"/>
      <c r="D4742" s="12">
        <v>37987.230000000003</v>
      </c>
      <c r="E4742" s="13" t="s">
        <v>3899</v>
      </c>
      <c r="F4742" s="27">
        <v>45811</v>
      </c>
      <c r="G4742" s="27">
        <v>45581</v>
      </c>
      <c r="H4742" s="14">
        <v>0</v>
      </c>
      <c r="I4742" s="15">
        <v>4</v>
      </c>
      <c r="J4742" s="13" t="s">
        <v>330</v>
      </c>
      <c r="K4742" s="36">
        <f>D4742*VLOOKUP(L4742,Assumptions!$B$5:$C$11,2,FALSE)</f>
        <v>1302.9619889999999</v>
      </c>
      <c r="L4742" s="39" t="s">
        <v>4889</v>
      </c>
      <c r="M4742" s="46">
        <f>DATE(YEAR(F4742),MONTH(F4742),1)</f>
        <v>45809</v>
      </c>
      <c r="N4742" s="47" t="str">
        <f>IF(B4742="",N4741,B4742)</f>
        <v>Hawthorn Markets</v>
      </c>
    </row>
    <row r="4743" spans="1:14" ht="15.75" x14ac:dyDescent="0.5">
      <c r="A4743" s="7"/>
      <c r="B4743" s="26"/>
      <c r="C4743" s="26"/>
      <c r="D4743" s="12">
        <v>31578.19</v>
      </c>
      <c r="E4743" s="13" t="s">
        <v>3900</v>
      </c>
      <c r="F4743" s="27">
        <v>45811</v>
      </c>
      <c r="G4743" s="27">
        <v>45581</v>
      </c>
      <c r="H4743" s="14">
        <v>0</v>
      </c>
      <c r="I4743" s="15">
        <v>1</v>
      </c>
      <c r="J4743" s="13" t="s">
        <v>304</v>
      </c>
      <c r="K4743" s="36">
        <f>D4743*VLOOKUP(L4743,Assumptions!$B$5:$C$11,2,FALSE)</f>
        <v>1083.1319169999999</v>
      </c>
      <c r="L4743" s="39" t="s">
        <v>4889</v>
      </c>
      <c r="M4743" s="46">
        <f>DATE(YEAR(F4743),MONTH(F4743),1)</f>
        <v>45809</v>
      </c>
      <c r="N4743" s="47" t="str">
        <f>IF(B4743="",N4742,B4743)</f>
        <v>Hawthorn Markets</v>
      </c>
    </row>
    <row r="4744" spans="1:14" ht="15.75" x14ac:dyDescent="0.5">
      <c r="A4744" s="7"/>
      <c r="B4744" s="26"/>
      <c r="C4744" s="26"/>
      <c r="D4744" s="12">
        <v>28005.35</v>
      </c>
      <c r="E4744" s="13" t="s">
        <v>3901</v>
      </c>
      <c r="F4744" s="27">
        <v>45811</v>
      </c>
      <c r="G4744" s="27">
        <v>45581</v>
      </c>
      <c r="H4744" s="14">
        <v>0</v>
      </c>
      <c r="I4744" s="15">
        <v>57</v>
      </c>
      <c r="J4744" s="13" t="s">
        <v>305</v>
      </c>
      <c r="K4744" s="36">
        <f>D4744*VLOOKUP(L4744,Assumptions!$B$5:$C$11,2,FALSE)</f>
        <v>960.58350499999983</v>
      </c>
      <c r="L4744" s="39" t="s">
        <v>4889</v>
      </c>
      <c r="M4744" s="46">
        <f>DATE(YEAR(F4744),MONTH(F4744),1)</f>
        <v>45809</v>
      </c>
      <c r="N4744" s="47" t="str">
        <f>IF(B4744="",N4743,B4744)</f>
        <v>Hawthorn Markets</v>
      </c>
    </row>
    <row r="4745" spans="1:14" ht="15.75" x14ac:dyDescent="0.5">
      <c r="A4745" s="7"/>
      <c r="B4745" s="26"/>
      <c r="C4745" s="26"/>
      <c r="D4745" s="12">
        <v>26102.06</v>
      </c>
      <c r="E4745" s="13" t="s">
        <v>3886</v>
      </c>
      <c r="F4745" s="27">
        <v>45811</v>
      </c>
      <c r="G4745" s="27">
        <v>45581</v>
      </c>
      <c r="H4745" s="14">
        <v>0</v>
      </c>
      <c r="I4745" s="15">
        <v>4</v>
      </c>
      <c r="J4745" s="13" t="s">
        <v>300</v>
      </c>
      <c r="K4745" s="36">
        <f>D4745*VLOOKUP(L4745,Assumptions!$B$5:$C$11,2,FALSE)</f>
        <v>895.300658</v>
      </c>
      <c r="L4745" s="39" t="s">
        <v>4889</v>
      </c>
      <c r="M4745" s="46">
        <f>DATE(YEAR(F4745),MONTH(F4745),1)</f>
        <v>45809</v>
      </c>
      <c r="N4745" s="47" t="str">
        <f>IF(B4745="",N4744,B4745)</f>
        <v>Hawthorn Markets</v>
      </c>
    </row>
    <row r="4746" spans="1:14" ht="15.75" x14ac:dyDescent="0.5">
      <c r="A4746" s="7"/>
      <c r="B4746" s="26"/>
      <c r="C4746" s="26"/>
      <c r="D4746" s="12">
        <v>28863.4</v>
      </c>
      <c r="E4746" s="13" t="s">
        <v>3901</v>
      </c>
      <c r="F4746" s="27">
        <v>45811</v>
      </c>
      <c r="G4746" s="27">
        <v>45581</v>
      </c>
      <c r="H4746" s="14">
        <v>0</v>
      </c>
      <c r="I4746" s="15">
        <v>37</v>
      </c>
      <c r="J4746" s="13" t="s">
        <v>305</v>
      </c>
      <c r="K4746" s="36">
        <f>D4746*VLOOKUP(L4746,Assumptions!$B$5:$C$11,2,FALSE)</f>
        <v>990.01461999999992</v>
      </c>
      <c r="L4746" s="39" t="s">
        <v>4889</v>
      </c>
      <c r="M4746" s="46">
        <f>DATE(YEAR(F4746),MONTH(F4746),1)</f>
        <v>45809</v>
      </c>
      <c r="N4746" s="47" t="str">
        <f>IF(B4746="",N4745,B4746)</f>
        <v>Hawthorn Markets</v>
      </c>
    </row>
    <row r="4747" spans="1:14" ht="15.75" x14ac:dyDescent="0.5">
      <c r="A4747" s="7"/>
      <c r="B4747" s="26"/>
      <c r="C4747" s="26"/>
      <c r="D4747" s="12">
        <v>23974.87</v>
      </c>
      <c r="E4747" s="13" t="s">
        <v>3900</v>
      </c>
      <c r="F4747" s="27">
        <v>45811</v>
      </c>
      <c r="G4747" s="27">
        <v>45581</v>
      </c>
      <c r="H4747" s="14">
        <v>0</v>
      </c>
      <c r="I4747" s="15">
        <v>1</v>
      </c>
      <c r="J4747" s="13" t="s">
        <v>304</v>
      </c>
      <c r="K4747" s="36">
        <f>D4747*VLOOKUP(L4747,Assumptions!$B$5:$C$11,2,FALSE)</f>
        <v>822.33804099999986</v>
      </c>
      <c r="L4747" s="39" t="s">
        <v>4889</v>
      </c>
      <c r="M4747" s="46">
        <f>DATE(YEAR(F4747),MONTH(F4747),1)</f>
        <v>45809</v>
      </c>
      <c r="N4747" s="47" t="str">
        <f>IF(B4747="",N4746,B4747)</f>
        <v>Hawthorn Markets</v>
      </c>
    </row>
    <row r="4748" spans="1:14" ht="15.75" x14ac:dyDescent="0.5">
      <c r="A4748" s="7"/>
      <c r="B4748" s="26"/>
      <c r="C4748" s="26"/>
      <c r="D4748" s="12">
        <v>10929.8</v>
      </c>
      <c r="E4748" s="13" t="s">
        <v>3902</v>
      </c>
      <c r="F4748" s="27">
        <v>45638</v>
      </c>
      <c r="G4748" s="27">
        <v>45606</v>
      </c>
      <c r="H4748" s="14">
        <v>0</v>
      </c>
      <c r="I4748" s="15">
        <v>2</v>
      </c>
      <c r="J4748" s="13" t="s">
        <v>300</v>
      </c>
      <c r="K4748" s="36">
        <f>D4748*VLOOKUP(L4748,Assumptions!$B$5:$C$11,2,FALSE)</f>
        <v>374.89213999999993</v>
      </c>
      <c r="L4748" s="39" t="s">
        <v>4889</v>
      </c>
      <c r="M4748" s="46">
        <f>DATE(YEAR(F4748),MONTH(F4748),1)</f>
        <v>45627</v>
      </c>
      <c r="N4748" s="47" t="str">
        <f>IF(B4748="",N4747,B4748)</f>
        <v>Hawthorn Markets</v>
      </c>
    </row>
    <row r="4749" spans="1:14" ht="15.75" x14ac:dyDescent="0.5">
      <c r="A4749" s="7"/>
      <c r="B4749" s="26"/>
      <c r="C4749" s="26"/>
      <c r="D4749" s="12">
        <v>12050.05</v>
      </c>
      <c r="E4749" s="13" t="s">
        <v>3903</v>
      </c>
      <c r="F4749" s="27">
        <v>45638</v>
      </c>
      <c r="G4749" s="27">
        <v>45606</v>
      </c>
      <c r="H4749" s="14">
        <v>0</v>
      </c>
      <c r="I4749" s="15">
        <v>2</v>
      </c>
      <c r="J4749" s="13" t="s">
        <v>330</v>
      </c>
      <c r="K4749" s="36">
        <f>D4749*VLOOKUP(L4749,Assumptions!$B$5:$C$11,2,FALSE)</f>
        <v>413.31671499999993</v>
      </c>
      <c r="L4749" s="39" t="s">
        <v>4889</v>
      </c>
      <c r="M4749" s="46">
        <f>DATE(YEAR(F4749),MONTH(F4749),1)</f>
        <v>45627</v>
      </c>
      <c r="N4749" s="47" t="str">
        <f>IF(B4749="",N4748,B4749)</f>
        <v>Hawthorn Markets</v>
      </c>
    </row>
    <row r="4750" spans="1:14" ht="15.75" x14ac:dyDescent="0.5">
      <c r="A4750" s="7"/>
      <c r="B4750" s="26"/>
      <c r="C4750" s="26"/>
      <c r="D4750" s="14">
        <v>6971.38</v>
      </c>
      <c r="E4750" s="13" t="s">
        <v>3904</v>
      </c>
      <c r="F4750" s="27">
        <v>45664</v>
      </c>
      <c r="G4750" s="27">
        <v>45609</v>
      </c>
      <c r="H4750" s="14">
        <v>0</v>
      </c>
      <c r="I4750" s="15">
        <v>2</v>
      </c>
      <c r="J4750" s="13" t="s">
        <v>300</v>
      </c>
      <c r="K4750" s="36">
        <f>D4750*VLOOKUP(L4750,Assumptions!$B$5:$C$11,2,FALSE)</f>
        <v>6971.38</v>
      </c>
      <c r="L4750" s="39" t="s">
        <v>4883</v>
      </c>
      <c r="M4750" s="46">
        <f>DATE(YEAR(F4750),MONTH(F4750),1)</f>
        <v>45658</v>
      </c>
      <c r="N4750" s="47" t="str">
        <f>IF(B4750="",N4749,B4750)</f>
        <v>Hawthorn Markets</v>
      </c>
    </row>
    <row r="4751" spans="1:14" ht="15.75" x14ac:dyDescent="0.5">
      <c r="A4751" s="7"/>
      <c r="B4751" s="26"/>
      <c r="C4751" s="26"/>
      <c r="D4751" s="12">
        <v>21464.3</v>
      </c>
      <c r="E4751" s="13" t="s">
        <v>3869</v>
      </c>
      <c r="F4751" s="27">
        <v>45861</v>
      </c>
      <c r="G4751" s="27">
        <v>45615</v>
      </c>
      <c r="H4751" s="14">
        <v>0</v>
      </c>
      <c r="I4751" s="15">
        <v>3</v>
      </c>
      <c r="J4751" s="13" t="s">
        <v>300</v>
      </c>
      <c r="K4751" s="36">
        <f>D4751*VLOOKUP(L4751,Assumptions!$B$5:$C$11,2,FALSE)</f>
        <v>736.22548999999992</v>
      </c>
      <c r="L4751" s="39" t="s">
        <v>4889</v>
      </c>
      <c r="M4751" s="46">
        <f>DATE(YEAR(F4751),MONTH(F4751),1)</f>
        <v>45839</v>
      </c>
      <c r="N4751" s="47" t="str">
        <f>IF(B4751="",N4750,B4751)</f>
        <v>Hawthorn Markets</v>
      </c>
    </row>
    <row r="4752" spans="1:14" ht="15.75" x14ac:dyDescent="0.5">
      <c r="A4752" s="7"/>
      <c r="B4752" s="26"/>
      <c r="C4752" s="26"/>
      <c r="D4752" s="14">
        <v>8966.16</v>
      </c>
      <c r="E4752" s="13" t="s">
        <v>3885</v>
      </c>
      <c r="F4752" s="27">
        <v>45673</v>
      </c>
      <c r="G4752" s="27">
        <v>45616</v>
      </c>
      <c r="H4752" s="14">
        <v>0</v>
      </c>
      <c r="I4752" s="15">
        <v>4</v>
      </c>
      <c r="J4752" s="13" t="s">
        <v>307</v>
      </c>
      <c r="K4752" s="36">
        <f>D4752*VLOOKUP(L4752,Assumptions!$B$5:$C$11,2,FALSE)</f>
        <v>8966.16</v>
      </c>
      <c r="L4752" s="39" t="s">
        <v>4883</v>
      </c>
      <c r="M4752" s="46">
        <f>DATE(YEAR(F4752),MONTH(F4752),1)</f>
        <v>45658</v>
      </c>
      <c r="N4752" s="47" t="str">
        <f>IF(B4752="",N4751,B4752)</f>
        <v>Hawthorn Markets</v>
      </c>
    </row>
    <row r="4753" spans="1:14" ht="15.75" x14ac:dyDescent="0.5">
      <c r="A4753" s="7"/>
      <c r="B4753" s="26"/>
      <c r="C4753" s="26"/>
      <c r="D4753" s="12">
        <v>7652.17</v>
      </c>
      <c r="E4753" s="13" t="s">
        <v>3905</v>
      </c>
      <c r="F4753" s="27">
        <v>45691</v>
      </c>
      <c r="G4753" s="27">
        <v>45646</v>
      </c>
      <c r="H4753" s="14">
        <v>0</v>
      </c>
      <c r="I4753" s="15">
        <v>3</v>
      </c>
      <c r="J4753" s="13" t="s">
        <v>340</v>
      </c>
      <c r="K4753" s="36">
        <f>D4753*VLOOKUP(L4753,Assumptions!$B$5:$C$11,2,FALSE)</f>
        <v>262.46943099999999</v>
      </c>
      <c r="L4753" s="39" t="s">
        <v>4889</v>
      </c>
      <c r="M4753" s="46">
        <f>DATE(YEAR(F4753),MONTH(F4753),1)</f>
        <v>45689</v>
      </c>
      <c r="N4753" s="47" t="str">
        <f>IF(B4753="",N4752,B4753)</f>
        <v>Hawthorn Markets</v>
      </c>
    </row>
    <row r="4754" spans="1:14" ht="15.75" x14ac:dyDescent="0.5">
      <c r="A4754" s="7"/>
      <c r="B4754" s="26"/>
      <c r="C4754" s="26"/>
      <c r="D4754" s="12">
        <v>5224.62</v>
      </c>
      <c r="E4754" s="13" t="s">
        <v>3906</v>
      </c>
      <c r="F4754" s="27">
        <v>45691</v>
      </c>
      <c r="G4754" s="27">
        <v>45646</v>
      </c>
      <c r="H4754" s="14">
        <v>0</v>
      </c>
      <c r="I4754" s="15">
        <v>50</v>
      </c>
      <c r="J4754" s="13" t="s">
        <v>301</v>
      </c>
      <c r="K4754" s="36">
        <f>D4754*VLOOKUP(L4754,Assumptions!$B$5:$C$11,2,FALSE)</f>
        <v>179.20446599999997</v>
      </c>
      <c r="L4754" s="39" t="s">
        <v>4889</v>
      </c>
      <c r="M4754" s="46">
        <f>DATE(YEAR(F4754),MONTH(F4754),1)</f>
        <v>45689</v>
      </c>
      <c r="N4754" s="47" t="str">
        <f>IF(B4754="",N4753,B4754)</f>
        <v>Hawthorn Markets</v>
      </c>
    </row>
    <row r="4755" spans="1:14" ht="15.75" x14ac:dyDescent="0.5">
      <c r="A4755" s="7"/>
      <c r="B4755" s="26"/>
      <c r="C4755" s="26"/>
      <c r="D4755" s="12">
        <v>6294.93</v>
      </c>
      <c r="E4755" s="13" t="s">
        <v>3905</v>
      </c>
      <c r="F4755" s="27">
        <v>45691</v>
      </c>
      <c r="G4755" s="27">
        <v>45646</v>
      </c>
      <c r="H4755" s="14">
        <v>0</v>
      </c>
      <c r="I4755" s="15">
        <v>3</v>
      </c>
      <c r="J4755" s="13" t="s">
        <v>340</v>
      </c>
      <c r="K4755" s="36">
        <f>D4755*VLOOKUP(L4755,Assumptions!$B$5:$C$11,2,FALSE)</f>
        <v>215.916099</v>
      </c>
      <c r="L4755" s="39" t="s">
        <v>4889</v>
      </c>
      <c r="M4755" s="46">
        <f>DATE(YEAR(F4755),MONTH(F4755),1)</f>
        <v>45689</v>
      </c>
      <c r="N4755" s="47" t="str">
        <f>IF(B4755="",N4754,B4755)</f>
        <v>Hawthorn Markets</v>
      </c>
    </row>
    <row r="4756" spans="1:14" ht="15.75" x14ac:dyDescent="0.5">
      <c r="A4756" s="7"/>
      <c r="B4756" s="26"/>
      <c r="C4756" s="26"/>
      <c r="D4756" s="12">
        <v>7269.46</v>
      </c>
      <c r="E4756" s="13" t="s">
        <v>3906</v>
      </c>
      <c r="F4756" s="27">
        <v>45691</v>
      </c>
      <c r="G4756" s="27">
        <v>45646</v>
      </c>
      <c r="H4756" s="14">
        <v>0</v>
      </c>
      <c r="I4756" s="15">
        <v>50</v>
      </c>
      <c r="J4756" s="13" t="s">
        <v>301</v>
      </c>
      <c r="K4756" s="36">
        <f>D4756*VLOOKUP(L4756,Assumptions!$B$5:$C$11,2,FALSE)</f>
        <v>249.34247799999997</v>
      </c>
      <c r="L4756" s="39" t="s">
        <v>4889</v>
      </c>
      <c r="M4756" s="46">
        <f>DATE(YEAR(F4756),MONTH(F4756),1)</f>
        <v>45689</v>
      </c>
      <c r="N4756" s="47" t="str">
        <f>IF(B4756="",N4755,B4756)</f>
        <v>Hawthorn Markets</v>
      </c>
    </row>
    <row r="4757" spans="1:14" ht="15.75" x14ac:dyDescent="0.5">
      <c r="A4757" s="7"/>
      <c r="B4757" s="26"/>
      <c r="C4757" s="26"/>
      <c r="D4757" s="12">
        <v>9777.73</v>
      </c>
      <c r="E4757" s="13" t="s">
        <v>3907</v>
      </c>
      <c r="F4757" s="27">
        <v>45761</v>
      </c>
      <c r="G4757" s="27">
        <v>45691</v>
      </c>
      <c r="H4757" s="14">
        <v>0</v>
      </c>
      <c r="I4757" s="15">
        <v>5</v>
      </c>
      <c r="J4757" s="13" t="s">
        <v>340</v>
      </c>
      <c r="K4757" s="36">
        <f>D4757*VLOOKUP(L4757,Assumptions!$B$5:$C$11,2,FALSE)</f>
        <v>335.37613899999997</v>
      </c>
      <c r="L4757" s="39" t="s">
        <v>4889</v>
      </c>
      <c r="M4757" s="46">
        <f>DATE(YEAR(F4757),MONTH(F4757),1)</f>
        <v>45748</v>
      </c>
      <c r="N4757" s="47" t="str">
        <f>IF(B4757="",N4756,B4757)</f>
        <v>Hawthorn Markets</v>
      </c>
    </row>
    <row r="4758" spans="1:14" ht="15.75" x14ac:dyDescent="0.5">
      <c r="A4758" s="7"/>
      <c r="B4758" s="26"/>
      <c r="C4758" s="26"/>
      <c r="D4758" s="12">
        <v>8869.8799999999992</v>
      </c>
      <c r="E4758" s="13" t="s">
        <v>3908</v>
      </c>
      <c r="F4758" s="27">
        <v>45761</v>
      </c>
      <c r="G4758" s="27">
        <v>45691</v>
      </c>
      <c r="H4758" s="14">
        <v>0</v>
      </c>
      <c r="I4758" s="15">
        <v>100</v>
      </c>
      <c r="J4758" s="13" t="s">
        <v>301</v>
      </c>
      <c r="K4758" s="36">
        <f>D4758*VLOOKUP(L4758,Assumptions!$B$5:$C$11,2,FALSE)</f>
        <v>304.23688399999998</v>
      </c>
      <c r="L4758" s="39" t="s">
        <v>4889</v>
      </c>
      <c r="M4758" s="46">
        <f>DATE(YEAR(F4758),MONTH(F4758),1)</f>
        <v>45748</v>
      </c>
      <c r="N4758" s="47" t="str">
        <f>IF(B4758="",N4757,B4758)</f>
        <v>Hawthorn Markets</v>
      </c>
    </row>
    <row r="4759" spans="1:14" ht="15.75" x14ac:dyDescent="0.5">
      <c r="A4759" s="7"/>
      <c r="B4759" s="26"/>
      <c r="C4759" s="26"/>
      <c r="D4759" s="12">
        <v>7099.02</v>
      </c>
      <c r="E4759" s="13" t="s">
        <v>3886</v>
      </c>
      <c r="F4759" s="27">
        <v>45838</v>
      </c>
      <c r="G4759" s="27">
        <v>45824</v>
      </c>
      <c r="H4759" s="14">
        <v>0</v>
      </c>
      <c r="I4759" s="15">
        <v>1</v>
      </c>
      <c r="J4759" s="13" t="s">
        <v>300</v>
      </c>
      <c r="K4759" s="36">
        <f>D4759*VLOOKUP(L4759,Assumptions!$B$5:$C$11,2,FALSE)</f>
        <v>243.496386</v>
      </c>
      <c r="L4759" s="39" t="s">
        <v>4889</v>
      </c>
      <c r="M4759" s="46">
        <f>DATE(YEAR(F4759),MONTH(F4759),1)</f>
        <v>45809</v>
      </c>
      <c r="N4759" s="47" t="str">
        <f>IF(B4759="",N4758,B4759)</f>
        <v>Hawthorn Markets</v>
      </c>
    </row>
    <row r="4760" spans="1:14" ht="15.75" x14ac:dyDescent="0.5">
      <c r="A4760" s="7"/>
      <c r="B4760" s="25" t="s">
        <v>210</v>
      </c>
      <c r="C4760" s="25"/>
      <c r="D4760" s="14">
        <v>27265.67</v>
      </c>
      <c r="E4760" s="13" t="s">
        <v>3909</v>
      </c>
      <c r="F4760" s="27">
        <v>44367</v>
      </c>
      <c r="G4760" s="27">
        <v>44173</v>
      </c>
      <c r="H4760" s="14">
        <v>82986.720000000001</v>
      </c>
      <c r="I4760" s="15">
        <v>8</v>
      </c>
      <c r="J4760" s="13" t="s">
        <v>300</v>
      </c>
      <c r="K4760" s="36">
        <f>D4760*VLOOKUP(L4760,Assumptions!$B$5:$C$11,2,FALSE)</f>
        <v>27265.67</v>
      </c>
      <c r="L4760" s="39" t="s">
        <v>4883</v>
      </c>
      <c r="M4760" s="46">
        <f>DATE(YEAR(F4760),MONTH(F4760),1)</f>
        <v>44348</v>
      </c>
      <c r="N4760" s="47" t="str">
        <f>IF(B4760="",N4759,B4760)</f>
        <v>Cromwell Credit</v>
      </c>
    </row>
    <row r="4761" spans="1:14" ht="15.75" x14ac:dyDescent="0.5">
      <c r="A4761" s="7"/>
      <c r="B4761" s="26"/>
      <c r="C4761" s="26"/>
      <c r="D4761" s="14">
        <v>29618.16</v>
      </c>
      <c r="E4761" s="13" t="s">
        <v>3910</v>
      </c>
      <c r="F4761" s="27">
        <v>44367</v>
      </c>
      <c r="G4761" s="27">
        <v>44173</v>
      </c>
      <c r="H4761" s="14">
        <v>90808.67</v>
      </c>
      <c r="I4761" s="15">
        <v>37</v>
      </c>
      <c r="J4761" s="13" t="s">
        <v>305</v>
      </c>
      <c r="K4761" s="36">
        <f>D4761*VLOOKUP(L4761,Assumptions!$B$5:$C$11,2,FALSE)</f>
        <v>29618.16</v>
      </c>
      <c r="L4761" s="39" t="s">
        <v>4883</v>
      </c>
      <c r="M4761" s="46">
        <f>DATE(YEAR(F4761),MONTH(F4761),1)</f>
        <v>44348</v>
      </c>
      <c r="N4761" s="47" t="str">
        <f>IF(B4761="",N4760,B4761)</f>
        <v>Cromwell Credit</v>
      </c>
    </row>
    <row r="4762" spans="1:14" ht="15.75" x14ac:dyDescent="0.5">
      <c r="A4762" s="7"/>
      <c r="B4762" s="26"/>
      <c r="C4762" s="26"/>
      <c r="D4762" s="14">
        <v>19242.86</v>
      </c>
      <c r="E4762" s="13" t="s">
        <v>3911</v>
      </c>
      <c r="F4762" s="27">
        <v>44367</v>
      </c>
      <c r="G4762" s="27">
        <v>44173</v>
      </c>
      <c r="H4762" s="14">
        <v>88849.05</v>
      </c>
      <c r="I4762" s="15">
        <v>37</v>
      </c>
      <c r="J4762" s="13" t="s">
        <v>321</v>
      </c>
      <c r="K4762" s="36">
        <f>D4762*VLOOKUP(L4762,Assumptions!$B$5:$C$11,2,FALSE)</f>
        <v>19242.86</v>
      </c>
      <c r="L4762" s="39" t="s">
        <v>4883</v>
      </c>
      <c r="M4762" s="46">
        <f>DATE(YEAR(F4762),MONTH(F4762),1)</f>
        <v>44348</v>
      </c>
      <c r="N4762" s="47" t="str">
        <f>IF(B4762="",N4761,B4762)</f>
        <v>Cromwell Credit</v>
      </c>
    </row>
    <row r="4763" spans="1:14" ht="15.75" x14ac:dyDescent="0.5">
      <c r="A4763" s="7"/>
      <c r="B4763" s="26"/>
      <c r="C4763" s="26"/>
      <c r="D4763" s="14">
        <v>11115.65</v>
      </c>
      <c r="E4763" s="13" t="s">
        <v>3912</v>
      </c>
      <c r="F4763" s="27">
        <v>44733</v>
      </c>
      <c r="G4763" s="27">
        <v>44544</v>
      </c>
      <c r="H4763" s="14">
        <v>79492.31</v>
      </c>
      <c r="I4763" s="15">
        <v>48</v>
      </c>
      <c r="J4763" s="13" t="s">
        <v>321</v>
      </c>
      <c r="K4763" s="36">
        <f>D4763*VLOOKUP(L4763,Assumptions!$B$5:$C$11,2,FALSE)</f>
        <v>11115.65</v>
      </c>
      <c r="L4763" s="39" t="s">
        <v>4883</v>
      </c>
      <c r="M4763" s="46">
        <f>DATE(YEAR(F4763),MONTH(F4763),1)</f>
        <v>44713</v>
      </c>
      <c r="N4763" s="47" t="str">
        <f>IF(B4763="",N4762,B4763)</f>
        <v>Cromwell Credit</v>
      </c>
    </row>
    <row r="4764" spans="1:14" ht="15.75" x14ac:dyDescent="0.5">
      <c r="A4764" s="7"/>
      <c r="B4764" s="26"/>
      <c r="C4764" s="26"/>
      <c r="D4764" s="14">
        <v>11555.25</v>
      </c>
      <c r="E4764" s="13" t="s">
        <v>3913</v>
      </c>
      <c r="F4764" s="27">
        <v>44733</v>
      </c>
      <c r="G4764" s="27">
        <v>44544</v>
      </c>
      <c r="H4764" s="14">
        <v>72391.27</v>
      </c>
      <c r="I4764" s="15">
        <v>48</v>
      </c>
      <c r="J4764" s="13" t="s">
        <v>305</v>
      </c>
      <c r="K4764" s="36">
        <f>D4764*VLOOKUP(L4764,Assumptions!$B$5:$C$11,2,FALSE)</f>
        <v>11555.25</v>
      </c>
      <c r="L4764" s="39" t="s">
        <v>4883</v>
      </c>
      <c r="M4764" s="46">
        <f>DATE(YEAR(F4764),MONTH(F4764),1)</f>
        <v>44713</v>
      </c>
      <c r="N4764" s="47" t="str">
        <f>IF(B4764="",N4763,B4764)</f>
        <v>Cromwell Credit</v>
      </c>
    </row>
    <row r="4765" spans="1:14" ht="15.75" x14ac:dyDescent="0.5">
      <c r="A4765" s="7"/>
      <c r="B4765" s="26"/>
      <c r="C4765" s="26"/>
      <c r="D4765" s="14">
        <v>9295.4599999999991</v>
      </c>
      <c r="E4765" s="13" t="s">
        <v>3914</v>
      </c>
      <c r="F4765" s="27">
        <v>44733</v>
      </c>
      <c r="G4765" s="27">
        <v>44544</v>
      </c>
      <c r="H4765" s="14">
        <v>63801.19</v>
      </c>
      <c r="I4765" s="15">
        <v>3</v>
      </c>
      <c r="J4765" s="13" t="s">
        <v>327</v>
      </c>
      <c r="K4765" s="36">
        <f>D4765*VLOOKUP(L4765,Assumptions!$B$5:$C$11,2,FALSE)</f>
        <v>9295.4599999999991</v>
      </c>
      <c r="L4765" s="39" t="s">
        <v>4883</v>
      </c>
      <c r="M4765" s="46">
        <f>DATE(YEAR(F4765),MONTH(F4765),1)</f>
        <v>44713</v>
      </c>
      <c r="N4765" s="47" t="str">
        <f>IF(B4765="",N4764,B4765)</f>
        <v>Cromwell Credit</v>
      </c>
    </row>
    <row r="4766" spans="1:14" ht="15.75" x14ac:dyDescent="0.5">
      <c r="A4766" s="7"/>
      <c r="B4766" s="26"/>
      <c r="C4766" s="26"/>
      <c r="D4766" s="14">
        <v>14151.94</v>
      </c>
      <c r="E4766" s="13" t="s">
        <v>3915</v>
      </c>
      <c r="F4766" s="27">
        <v>45096</v>
      </c>
      <c r="G4766" s="27">
        <v>44854</v>
      </c>
      <c r="H4766" s="14">
        <v>98195.99</v>
      </c>
      <c r="I4766" s="15">
        <v>4</v>
      </c>
      <c r="J4766" s="13" t="s">
        <v>327</v>
      </c>
      <c r="K4766" s="36">
        <f>D4766*VLOOKUP(L4766,Assumptions!$B$5:$C$11,2,FALSE)</f>
        <v>14151.94</v>
      </c>
      <c r="L4766" s="39" t="s">
        <v>4883</v>
      </c>
      <c r="M4766" s="46">
        <f>DATE(YEAR(F4766),MONTH(F4766),1)</f>
        <v>45078</v>
      </c>
      <c r="N4766" s="47" t="str">
        <f>IF(B4766="",N4765,B4766)</f>
        <v>Cromwell Credit</v>
      </c>
    </row>
    <row r="4767" spans="1:14" ht="15.75" x14ac:dyDescent="0.5">
      <c r="A4767" s="7"/>
      <c r="B4767" s="26"/>
      <c r="C4767" s="26"/>
      <c r="D4767" s="14">
        <v>17612.32</v>
      </c>
      <c r="E4767" s="13" t="s">
        <v>3916</v>
      </c>
      <c r="F4767" s="27">
        <v>45096</v>
      </c>
      <c r="G4767" s="27">
        <v>44854</v>
      </c>
      <c r="H4767" s="14">
        <v>83856.149999999994</v>
      </c>
      <c r="I4767" s="15">
        <v>52</v>
      </c>
      <c r="J4767" s="13" t="s">
        <v>305</v>
      </c>
      <c r="K4767" s="36">
        <f>D4767*VLOOKUP(L4767,Assumptions!$B$5:$C$11,2,FALSE)</f>
        <v>17612.32</v>
      </c>
      <c r="L4767" s="39" t="s">
        <v>4883</v>
      </c>
      <c r="M4767" s="46">
        <f>DATE(YEAR(F4767),MONTH(F4767),1)</f>
        <v>45078</v>
      </c>
      <c r="N4767" s="47" t="str">
        <f>IF(B4767="",N4766,B4767)</f>
        <v>Cromwell Credit</v>
      </c>
    </row>
    <row r="4768" spans="1:14" ht="15.75" x14ac:dyDescent="0.5">
      <c r="A4768" s="7"/>
      <c r="B4768" s="26"/>
      <c r="C4768" s="26"/>
      <c r="D4768" s="14">
        <v>19405.39</v>
      </c>
      <c r="E4768" s="13" t="s">
        <v>3917</v>
      </c>
      <c r="F4768" s="27">
        <v>45096</v>
      </c>
      <c r="G4768" s="27">
        <v>44854</v>
      </c>
      <c r="H4768" s="14">
        <v>84763.86</v>
      </c>
      <c r="I4768" s="15">
        <v>52</v>
      </c>
      <c r="J4768" s="13" t="s">
        <v>321</v>
      </c>
      <c r="K4768" s="36">
        <f>D4768*VLOOKUP(L4768,Assumptions!$B$5:$C$11,2,FALSE)</f>
        <v>19405.39</v>
      </c>
      <c r="L4768" s="39" t="s">
        <v>4883</v>
      </c>
      <c r="M4768" s="46">
        <f>DATE(YEAR(F4768),MONTH(F4768),1)</f>
        <v>45078</v>
      </c>
      <c r="N4768" s="47" t="str">
        <f>IF(B4768="",N4767,B4768)</f>
        <v>Cromwell Credit</v>
      </c>
    </row>
    <row r="4769" spans="1:14" ht="15.75" x14ac:dyDescent="0.5">
      <c r="A4769" s="7"/>
      <c r="B4769" s="26"/>
      <c r="C4769" s="26"/>
      <c r="D4769" s="14">
        <v>18270.39</v>
      </c>
      <c r="E4769" s="13" t="s">
        <v>3918</v>
      </c>
      <c r="F4769" s="27">
        <v>45460</v>
      </c>
      <c r="G4769" s="27">
        <v>45162</v>
      </c>
      <c r="H4769" s="14">
        <v>90625.3</v>
      </c>
      <c r="I4769" s="15">
        <v>4</v>
      </c>
      <c r="J4769" s="13" t="s">
        <v>300</v>
      </c>
      <c r="K4769" s="36">
        <f>D4769*VLOOKUP(L4769,Assumptions!$B$5:$C$11,2,FALSE)</f>
        <v>18270.39</v>
      </c>
      <c r="L4769" s="39" t="s">
        <v>4883</v>
      </c>
      <c r="M4769" s="46">
        <f>DATE(YEAR(F4769),MONTH(F4769),1)</f>
        <v>45444</v>
      </c>
      <c r="N4769" s="47" t="str">
        <f>IF(B4769="",N4768,B4769)</f>
        <v>Cromwell Credit</v>
      </c>
    </row>
    <row r="4770" spans="1:14" ht="15.75" x14ac:dyDescent="0.5">
      <c r="A4770" s="7"/>
      <c r="B4770" s="26"/>
      <c r="C4770" s="26"/>
      <c r="D4770" s="14">
        <v>17627.57</v>
      </c>
      <c r="E4770" s="13" t="s">
        <v>3919</v>
      </c>
      <c r="F4770" s="27">
        <v>45460</v>
      </c>
      <c r="G4770" s="27">
        <v>45162</v>
      </c>
      <c r="H4770" s="14">
        <v>70314</v>
      </c>
      <c r="I4770" s="15">
        <v>43</v>
      </c>
      <c r="J4770" s="13" t="s">
        <v>321</v>
      </c>
      <c r="K4770" s="36">
        <f>D4770*VLOOKUP(L4770,Assumptions!$B$5:$C$11,2,FALSE)</f>
        <v>17627.57</v>
      </c>
      <c r="L4770" s="39" t="s">
        <v>4883</v>
      </c>
      <c r="M4770" s="46">
        <f>DATE(YEAR(F4770),MONTH(F4770),1)</f>
        <v>45444</v>
      </c>
      <c r="N4770" s="47" t="str">
        <f>IF(B4770="",N4769,B4770)</f>
        <v>Cromwell Credit</v>
      </c>
    </row>
    <row r="4771" spans="1:14" ht="15.75" x14ac:dyDescent="0.5">
      <c r="A4771" s="7"/>
      <c r="B4771" s="26"/>
      <c r="C4771" s="26"/>
      <c r="D4771" s="14">
        <v>11491.28</v>
      </c>
      <c r="E4771" s="13" t="s">
        <v>3920</v>
      </c>
      <c r="F4771" s="27">
        <v>45460</v>
      </c>
      <c r="G4771" s="27">
        <v>45162</v>
      </c>
      <c r="H4771" s="14">
        <v>60207.26</v>
      </c>
      <c r="I4771" s="15">
        <v>43</v>
      </c>
      <c r="J4771" s="13" t="s">
        <v>305</v>
      </c>
      <c r="K4771" s="36">
        <f>D4771*VLOOKUP(L4771,Assumptions!$B$5:$C$11,2,FALSE)</f>
        <v>11491.28</v>
      </c>
      <c r="L4771" s="39" t="s">
        <v>4883</v>
      </c>
      <c r="M4771" s="46">
        <f>DATE(YEAR(F4771),MONTH(F4771),1)</f>
        <v>45444</v>
      </c>
      <c r="N4771" s="47" t="str">
        <f>IF(B4771="",N4770,B4771)</f>
        <v>Cromwell Credit</v>
      </c>
    </row>
    <row r="4772" spans="1:14" ht="15.75" x14ac:dyDescent="0.5">
      <c r="A4772" s="7"/>
      <c r="B4772" s="26"/>
      <c r="C4772" s="26"/>
      <c r="D4772" s="14">
        <v>8793.6</v>
      </c>
      <c r="E4772" s="13" t="s">
        <v>3921</v>
      </c>
      <c r="F4772" s="27">
        <v>45588</v>
      </c>
      <c r="G4772" s="27">
        <v>45352</v>
      </c>
      <c r="H4772" s="14">
        <v>91513.7</v>
      </c>
      <c r="I4772" s="15">
        <v>3</v>
      </c>
      <c r="J4772" s="13" t="s">
        <v>300</v>
      </c>
      <c r="K4772" s="36">
        <f>D4772*VLOOKUP(L4772,Assumptions!$B$5:$C$11,2,FALSE)</f>
        <v>8793.6</v>
      </c>
      <c r="L4772" s="39" t="s">
        <v>4883</v>
      </c>
      <c r="M4772" s="46">
        <f>DATE(YEAR(F4772),MONTH(F4772),1)</f>
        <v>45566</v>
      </c>
      <c r="N4772" s="47" t="str">
        <f>IF(B4772="",N4771,B4772)</f>
        <v>Cromwell Credit</v>
      </c>
    </row>
    <row r="4773" spans="1:14" ht="15.75" x14ac:dyDescent="0.5">
      <c r="A4773" s="7"/>
      <c r="B4773" s="26"/>
      <c r="C4773" s="26"/>
      <c r="D4773" s="14">
        <v>13953.08</v>
      </c>
      <c r="E4773" s="13" t="s">
        <v>3922</v>
      </c>
      <c r="F4773" s="27">
        <v>45588</v>
      </c>
      <c r="G4773" s="27">
        <v>45352</v>
      </c>
      <c r="H4773" s="14">
        <v>61487.5</v>
      </c>
      <c r="I4773" s="15">
        <v>1</v>
      </c>
      <c r="J4773" s="13" t="s">
        <v>311</v>
      </c>
      <c r="K4773" s="36">
        <f>D4773*VLOOKUP(L4773,Assumptions!$B$5:$C$11,2,FALSE)</f>
        <v>13953.08</v>
      </c>
      <c r="L4773" s="39" t="s">
        <v>4883</v>
      </c>
      <c r="M4773" s="46">
        <f>DATE(YEAR(F4773),MONTH(F4773),1)</f>
        <v>45566</v>
      </c>
      <c r="N4773" s="47" t="str">
        <f>IF(B4773="",N4772,B4773)</f>
        <v>Cromwell Credit</v>
      </c>
    </row>
    <row r="4774" spans="1:14" ht="15.75" x14ac:dyDescent="0.5">
      <c r="A4774" s="7"/>
      <c r="B4774" s="26"/>
      <c r="C4774" s="26"/>
      <c r="D4774" s="14">
        <v>9624.2000000000007</v>
      </c>
      <c r="E4774" s="13" t="s">
        <v>3923</v>
      </c>
      <c r="F4774" s="27">
        <v>45588</v>
      </c>
      <c r="G4774" s="27">
        <v>45352</v>
      </c>
      <c r="H4774" s="14">
        <v>65945.820000000007</v>
      </c>
      <c r="I4774" s="15">
        <v>1</v>
      </c>
      <c r="J4774" s="13" t="s">
        <v>310</v>
      </c>
      <c r="K4774" s="36">
        <f>D4774*VLOOKUP(L4774,Assumptions!$B$5:$C$11,2,FALSE)</f>
        <v>9624.2000000000007</v>
      </c>
      <c r="L4774" s="39" t="s">
        <v>4883</v>
      </c>
      <c r="M4774" s="46">
        <f>DATE(YEAR(F4774),MONTH(F4774),1)</f>
        <v>45566</v>
      </c>
      <c r="N4774" s="47" t="str">
        <f>IF(B4774="",N4773,B4774)</f>
        <v>Cromwell Credit</v>
      </c>
    </row>
    <row r="4775" spans="1:14" ht="15.75" x14ac:dyDescent="0.5">
      <c r="A4775" s="7"/>
      <c r="B4775" s="26"/>
      <c r="C4775" s="26"/>
      <c r="D4775" s="14">
        <v>12073.51</v>
      </c>
      <c r="E4775" s="13" t="s">
        <v>3924</v>
      </c>
      <c r="F4775" s="27">
        <v>45824</v>
      </c>
      <c r="G4775" s="27">
        <v>45519</v>
      </c>
      <c r="H4775" s="14">
        <v>92622.49</v>
      </c>
      <c r="I4775" s="15">
        <v>4</v>
      </c>
      <c r="J4775" s="13" t="s">
        <v>300</v>
      </c>
      <c r="K4775" s="36">
        <f>D4775*VLOOKUP(L4775,Assumptions!$B$5:$C$11,2,FALSE)</f>
        <v>12073.51</v>
      </c>
      <c r="L4775" s="39" t="s">
        <v>4883</v>
      </c>
      <c r="M4775" s="46">
        <f>DATE(YEAR(F4775),MONTH(F4775),1)</f>
        <v>45809</v>
      </c>
      <c r="N4775" s="47" t="str">
        <f>IF(B4775="",N4774,B4775)</f>
        <v>Cromwell Credit</v>
      </c>
    </row>
    <row r="4776" spans="1:14" ht="15.75" x14ac:dyDescent="0.5">
      <c r="A4776" s="7"/>
      <c r="B4776" s="26"/>
      <c r="C4776" s="26"/>
      <c r="D4776" s="14">
        <v>14334.56</v>
      </c>
      <c r="E4776" s="13" t="s">
        <v>3925</v>
      </c>
      <c r="F4776" s="27">
        <v>45824</v>
      </c>
      <c r="G4776" s="27">
        <v>45519</v>
      </c>
      <c r="H4776" s="14">
        <v>60880.22</v>
      </c>
      <c r="I4776" s="15">
        <v>41</v>
      </c>
      <c r="J4776" s="13" t="s">
        <v>305</v>
      </c>
      <c r="K4776" s="36">
        <f>D4776*VLOOKUP(L4776,Assumptions!$B$5:$C$11,2,FALSE)</f>
        <v>14334.56</v>
      </c>
      <c r="L4776" s="39" t="s">
        <v>4883</v>
      </c>
      <c r="M4776" s="46">
        <f>DATE(YEAR(F4776),MONTH(F4776),1)</f>
        <v>45809</v>
      </c>
      <c r="N4776" s="47" t="str">
        <f>IF(B4776="",N4775,B4776)</f>
        <v>Cromwell Credit</v>
      </c>
    </row>
    <row r="4777" spans="1:14" ht="15.75" x14ac:dyDescent="0.5">
      <c r="A4777" s="7"/>
      <c r="B4777" s="26"/>
      <c r="C4777" s="26"/>
      <c r="D4777" s="14">
        <v>12711.06</v>
      </c>
      <c r="E4777" s="13" t="s">
        <v>3926</v>
      </c>
      <c r="F4777" s="27">
        <v>45824</v>
      </c>
      <c r="G4777" s="27">
        <v>45519</v>
      </c>
      <c r="H4777" s="14">
        <v>75731.91</v>
      </c>
      <c r="I4777" s="15">
        <v>41</v>
      </c>
      <c r="J4777" s="13" t="s">
        <v>321</v>
      </c>
      <c r="K4777" s="36">
        <f>D4777*VLOOKUP(L4777,Assumptions!$B$5:$C$11,2,FALSE)</f>
        <v>12711.06</v>
      </c>
      <c r="L4777" s="39" t="s">
        <v>4883</v>
      </c>
      <c r="M4777" s="46">
        <f>DATE(YEAR(F4777),MONTH(F4777),1)</f>
        <v>45809</v>
      </c>
      <c r="N4777" s="47" t="str">
        <f>IF(B4777="",N4776,B4777)</f>
        <v>Cromwell Credit</v>
      </c>
    </row>
    <row r="4778" spans="1:14" ht="15.75" x14ac:dyDescent="0.5">
      <c r="A4778" s="7"/>
      <c r="B4778" s="26"/>
      <c r="C4778" s="26"/>
      <c r="D4778" s="14">
        <v>16318.32</v>
      </c>
      <c r="E4778" s="13" t="s">
        <v>3927</v>
      </c>
      <c r="F4778" s="27">
        <v>45824</v>
      </c>
      <c r="G4778" s="27">
        <v>45519</v>
      </c>
      <c r="H4778" s="14">
        <v>84319.19</v>
      </c>
      <c r="I4778" s="15">
        <v>41</v>
      </c>
      <c r="J4778" s="13" t="s">
        <v>332</v>
      </c>
      <c r="K4778" s="36">
        <f>D4778*VLOOKUP(L4778,Assumptions!$B$5:$C$11,2,FALSE)</f>
        <v>16318.32</v>
      </c>
      <c r="L4778" s="39" t="s">
        <v>4883</v>
      </c>
      <c r="M4778" s="46">
        <f>DATE(YEAR(F4778),MONTH(F4778),1)</f>
        <v>45809</v>
      </c>
      <c r="N4778" s="47" t="str">
        <f>IF(B4778="",N4777,B4778)</f>
        <v>Cromwell Credit</v>
      </c>
    </row>
    <row r="4779" spans="1:14" ht="15.75" x14ac:dyDescent="0.5">
      <c r="A4779" s="7"/>
      <c r="B4779" s="26"/>
      <c r="C4779" s="26"/>
      <c r="D4779" s="14">
        <v>12246.17</v>
      </c>
      <c r="E4779" s="13" t="s">
        <v>3928</v>
      </c>
      <c r="F4779" s="27">
        <v>45951</v>
      </c>
      <c r="G4779" s="27">
        <v>45617</v>
      </c>
      <c r="H4779" s="14">
        <v>74510.259999999995</v>
      </c>
      <c r="I4779" s="15">
        <v>3</v>
      </c>
      <c r="J4779" s="13" t="s">
        <v>300</v>
      </c>
      <c r="K4779" s="36">
        <f>D4779*VLOOKUP(L4779,Assumptions!$B$5:$C$11,2,FALSE)</f>
        <v>12246.17</v>
      </c>
      <c r="L4779" s="39" t="s">
        <v>4883</v>
      </c>
      <c r="M4779" s="46">
        <f>DATE(YEAR(F4779),MONTH(F4779),1)</f>
        <v>45931</v>
      </c>
      <c r="N4779" s="47" t="str">
        <f>IF(B4779="",N4778,B4779)</f>
        <v>Cromwell Credit</v>
      </c>
    </row>
    <row r="4780" spans="1:14" ht="15.75" x14ac:dyDescent="0.5">
      <c r="A4780" s="7"/>
      <c r="B4780" s="25" t="s">
        <v>211</v>
      </c>
      <c r="C4780" s="25"/>
      <c r="D4780" s="14">
        <v>7325.8</v>
      </c>
      <c r="E4780" s="13" t="s">
        <v>3929</v>
      </c>
      <c r="F4780" s="27">
        <v>45261</v>
      </c>
      <c r="G4780" s="27">
        <v>45246</v>
      </c>
      <c r="H4780" s="14">
        <v>0</v>
      </c>
      <c r="I4780" s="15">
        <v>1</v>
      </c>
      <c r="J4780" s="13" t="s">
        <v>327</v>
      </c>
      <c r="K4780" s="36">
        <f>D4780*VLOOKUP(L4780,Assumptions!$B$5:$C$11,2,FALSE)</f>
        <v>7325.8</v>
      </c>
      <c r="L4780" s="39" t="s">
        <v>4883</v>
      </c>
      <c r="M4780" s="46">
        <f>DATE(YEAR(F4780),MONTH(F4780),1)</f>
        <v>45261</v>
      </c>
      <c r="N4780" s="47" t="str">
        <f>IF(B4780="",N4779,B4780)</f>
        <v>Glenmore Private</v>
      </c>
    </row>
    <row r="4781" spans="1:14" ht="15.75" x14ac:dyDescent="0.5">
      <c r="A4781" s="7"/>
      <c r="B4781" s="26"/>
      <c r="C4781" s="26"/>
      <c r="D4781" s="14">
        <v>7126.9</v>
      </c>
      <c r="E4781" s="13" t="s">
        <v>3930</v>
      </c>
      <c r="F4781" s="27">
        <v>45261</v>
      </c>
      <c r="G4781" s="27">
        <v>45246</v>
      </c>
      <c r="H4781" s="14">
        <v>0</v>
      </c>
      <c r="I4781" s="15">
        <v>1</v>
      </c>
      <c r="J4781" s="13" t="s">
        <v>301</v>
      </c>
      <c r="K4781" s="36">
        <f>D4781*VLOOKUP(L4781,Assumptions!$B$5:$C$11,2,FALSE)</f>
        <v>7126.9</v>
      </c>
      <c r="L4781" s="39" t="s">
        <v>4883</v>
      </c>
      <c r="M4781" s="46">
        <f>DATE(YEAR(F4781),MONTH(F4781),1)</f>
        <v>45261</v>
      </c>
      <c r="N4781" s="47" t="str">
        <f>IF(B4781="",N4780,B4781)</f>
        <v>Glenmore Private</v>
      </c>
    </row>
    <row r="4782" spans="1:14" ht="15.75" x14ac:dyDescent="0.5">
      <c r="A4782" s="7"/>
      <c r="B4782" s="26"/>
      <c r="C4782" s="26"/>
      <c r="D4782" s="14">
        <v>1101.0899999999999</v>
      </c>
      <c r="E4782" s="13" t="s">
        <v>3931</v>
      </c>
      <c r="F4782" s="27">
        <v>45562</v>
      </c>
      <c r="G4782" s="27">
        <v>45246</v>
      </c>
      <c r="H4782" s="14">
        <v>0</v>
      </c>
      <c r="I4782" s="15">
        <v>1</v>
      </c>
      <c r="J4782" s="13" t="s">
        <v>327</v>
      </c>
      <c r="K4782" s="36">
        <f>D4782*VLOOKUP(L4782,Assumptions!$B$5:$C$11,2,FALSE)</f>
        <v>1101.0899999999999</v>
      </c>
      <c r="L4782" s="39" t="s">
        <v>4883</v>
      </c>
      <c r="M4782" s="46">
        <f>DATE(YEAR(F4782),MONTH(F4782),1)</f>
        <v>45536</v>
      </c>
      <c r="N4782" s="47" t="str">
        <f>IF(B4782="",N4781,B4782)</f>
        <v>Glenmore Private</v>
      </c>
    </row>
    <row r="4783" spans="1:14" ht="15.75" x14ac:dyDescent="0.5">
      <c r="A4783" s="7"/>
      <c r="B4783" s="26"/>
      <c r="C4783" s="26"/>
      <c r="D4783" s="14">
        <v>1050.1300000000001</v>
      </c>
      <c r="E4783" s="13" t="s">
        <v>3932</v>
      </c>
      <c r="F4783" s="27">
        <v>45562</v>
      </c>
      <c r="G4783" s="27">
        <v>45246</v>
      </c>
      <c r="H4783" s="14">
        <v>0</v>
      </c>
      <c r="I4783" s="15">
        <v>1</v>
      </c>
      <c r="J4783" s="13" t="s">
        <v>301</v>
      </c>
      <c r="K4783" s="36">
        <f>D4783*VLOOKUP(L4783,Assumptions!$B$5:$C$11,2,FALSE)</f>
        <v>1050.1300000000001</v>
      </c>
      <c r="L4783" s="39" t="s">
        <v>4883</v>
      </c>
      <c r="M4783" s="46">
        <f>DATE(YEAR(F4783),MONTH(F4783),1)</f>
        <v>45536</v>
      </c>
      <c r="N4783" s="47" t="str">
        <f>IF(B4783="",N4782,B4783)</f>
        <v>Glenmore Private</v>
      </c>
    </row>
    <row r="4784" spans="1:14" ht="15.75" x14ac:dyDescent="0.5">
      <c r="A4784" s="7"/>
      <c r="B4784" s="26"/>
      <c r="C4784" s="26"/>
      <c r="D4784" s="14">
        <v>6323.55</v>
      </c>
      <c r="E4784" s="13" t="s">
        <v>3933</v>
      </c>
      <c r="F4784" s="27">
        <v>45381</v>
      </c>
      <c r="G4784" s="27">
        <v>45246</v>
      </c>
      <c r="H4784" s="14">
        <v>0</v>
      </c>
      <c r="I4784" s="15">
        <v>1</v>
      </c>
      <c r="J4784" s="13" t="s">
        <v>301</v>
      </c>
      <c r="K4784" s="36">
        <f>D4784*VLOOKUP(L4784,Assumptions!$B$5:$C$11,2,FALSE)</f>
        <v>6323.55</v>
      </c>
      <c r="L4784" s="39" t="s">
        <v>4883</v>
      </c>
      <c r="M4784" s="46">
        <f>DATE(YEAR(F4784),MONTH(F4784),1)</f>
        <v>45352</v>
      </c>
      <c r="N4784" s="47" t="str">
        <f>IF(B4784="",N4783,B4784)</f>
        <v>Glenmore Private</v>
      </c>
    </row>
    <row r="4785" spans="1:14" ht="15.75" x14ac:dyDescent="0.5">
      <c r="A4785" s="7"/>
      <c r="B4785" s="26"/>
      <c r="C4785" s="26"/>
      <c r="D4785" s="14">
        <v>7639.96</v>
      </c>
      <c r="E4785" s="13" t="s">
        <v>3934</v>
      </c>
      <c r="F4785" s="27">
        <v>45381</v>
      </c>
      <c r="G4785" s="27">
        <v>45246</v>
      </c>
      <c r="H4785" s="14">
        <v>0</v>
      </c>
      <c r="I4785" s="15">
        <v>1</v>
      </c>
      <c r="J4785" s="13" t="s">
        <v>327</v>
      </c>
      <c r="K4785" s="36">
        <f>D4785*VLOOKUP(L4785,Assumptions!$B$5:$C$11,2,FALSE)</f>
        <v>7639.96</v>
      </c>
      <c r="L4785" s="39" t="s">
        <v>4883</v>
      </c>
      <c r="M4785" s="46">
        <f>DATE(YEAR(F4785),MONTH(F4785),1)</f>
        <v>45352</v>
      </c>
      <c r="N4785" s="47" t="str">
        <f>IF(B4785="",N4784,B4785)</f>
        <v>Glenmore Private</v>
      </c>
    </row>
    <row r="4786" spans="1:14" ht="15.75" x14ac:dyDescent="0.5">
      <c r="A4786" s="7"/>
      <c r="B4786" s="26"/>
      <c r="C4786" s="26"/>
      <c r="D4786" s="14">
        <v>5984.93</v>
      </c>
      <c r="E4786" s="13" t="s">
        <v>3935</v>
      </c>
      <c r="F4786" s="27">
        <v>45447</v>
      </c>
      <c r="G4786" s="27">
        <v>45246</v>
      </c>
      <c r="H4786" s="14">
        <v>0</v>
      </c>
      <c r="I4786" s="15">
        <v>1</v>
      </c>
      <c r="J4786" s="13" t="s">
        <v>327</v>
      </c>
      <c r="K4786" s="36">
        <f>D4786*VLOOKUP(L4786,Assumptions!$B$5:$C$11,2,FALSE)</f>
        <v>5984.93</v>
      </c>
      <c r="L4786" s="39" t="s">
        <v>4883</v>
      </c>
      <c r="M4786" s="46">
        <f>DATE(YEAR(F4786),MONTH(F4786),1)</f>
        <v>45444</v>
      </c>
      <c r="N4786" s="47" t="str">
        <f>IF(B4786="",N4785,B4786)</f>
        <v>Glenmore Private</v>
      </c>
    </row>
    <row r="4787" spans="1:14" ht="15.75" x14ac:dyDescent="0.5">
      <c r="A4787" s="7"/>
      <c r="B4787" s="26"/>
      <c r="C4787" s="26"/>
      <c r="D4787" s="14">
        <v>4221.78</v>
      </c>
      <c r="E4787" s="13" t="s">
        <v>3936</v>
      </c>
      <c r="F4787" s="27">
        <v>45447</v>
      </c>
      <c r="G4787" s="27">
        <v>45246</v>
      </c>
      <c r="H4787" s="14">
        <v>0</v>
      </c>
      <c r="I4787" s="15">
        <v>1</v>
      </c>
      <c r="J4787" s="13" t="s">
        <v>301</v>
      </c>
      <c r="K4787" s="36">
        <f>D4787*VLOOKUP(L4787,Assumptions!$B$5:$C$11,2,FALSE)</f>
        <v>4221.78</v>
      </c>
      <c r="L4787" s="39" t="s">
        <v>4883</v>
      </c>
      <c r="M4787" s="46">
        <f>DATE(YEAR(F4787),MONTH(F4787),1)</f>
        <v>45444</v>
      </c>
      <c r="N4787" s="47" t="str">
        <f>IF(B4787="",N4786,B4787)</f>
        <v>Glenmore Private</v>
      </c>
    </row>
    <row r="4788" spans="1:14" ht="15.75" x14ac:dyDescent="0.5">
      <c r="A4788" s="7"/>
      <c r="B4788" s="26"/>
      <c r="C4788" s="26"/>
      <c r="D4788" s="14">
        <v>14798.04</v>
      </c>
      <c r="E4788" s="13" t="s">
        <v>3937</v>
      </c>
      <c r="F4788" s="27">
        <v>45638</v>
      </c>
      <c r="G4788" s="27">
        <v>45357</v>
      </c>
      <c r="H4788" s="14">
        <v>0</v>
      </c>
      <c r="I4788" s="15">
        <v>1</v>
      </c>
      <c r="J4788" s="13" t="s">
        <v>301</v>
      </c>
      <c r="K4788" s="36">
        <f>D4788*VLOOKUP(L4788,Assumptions!$B$5:$C$11,2,FALSE)</f>
        <v>14798.04</v>
      </c>
      <c r="L4788" s="39" t="s">
        <v>4883</v>
      </c>
      <c r="M4788" s="46">
        <f>DATE(YEAR(F4788),MONTH(F4788),1)</f>
        <v>45627</v>
      </c>
      <c r="N4788" s="47" t="str">
        <f>IF(B4788="",N4787,B4788)</f>
        <v>Glenmore Private</v>
      </c>
    </row>
    <row r="4789" spans="1:14" ht="15.75" x14ac:dyDescent="0.5">
      <c r="A4789" s="7"/>
      <c r="B4789" s="26"/>
      <c r="C4789" s="26"/>
      <c r="D4789" s="14">
        <v>17902.79</v>
      </c>
      <c r="E4789" s="13" t="s">
        <v>3938</v>
      </c>
      <c r="F4789" s="27">
        <v>45638</v>
      </c>
      <c r="G4789" s="27">
        <v>45357</v>
      </c>
      <c r="H4789" s="14">
        <v>0</v>
      </c>
      <c r="I4789" s="15">
        <v>1</v>
      </c>
      <c r="J4789" s="13" t="s">
        <v>300</v>
      </c>
      <c r="K4789" s="36">
        <f>D4789*VLOOKUP(L4789,Assumptions!$B$5:$C$11,2,FALSE)</f>
        <v>17902.79</v>
      </c>
      <c r="L4789" s="39" t="s">
        <v>4883</v>
      </c>
      <c r="M4789" s="46">
        <f>DATE(YEAR(F4789),MONTH(F4789),1)</f>
        <v>45627</v>
      </c>
      <c r="N4789" s="47" t="str">
        <f>IF(B4789="",N4788,B4789)</f>
        <v>Glenmore Private</v>
      </c>
    </row>
    <row r="4790" spans="1:14" ht="15.75" x14ac:dyDescent="0.5">
      <c r="A4790" s="7"/>
      <c r="B4790" s="26"/>
      <c r="C4790" s="26"/>
      <c r="D4790" s="14">
        <v>3222.13</v>
      </c>
      <c r="E4790" s="13" t="s">
        <v>3939</v>
      </c>
      <c r="F4790" s="27">
        <v>45930</v>
      </c>
      <c r="G4790" s="27">
        <v>45638</v>
      </c>
      <c r="H4790" s="14">
        <v>0</v>
      </c>
      <c r="I4790" s="15">
        <v>1</v>
      </c>
      <c r="J4790" s="13" t="s">
        <v>300</v>
      </c>
      <c r="K4790" s="36">
        <f>D4790*VLOOKUP(L4790,Assumptions!$B$5:$C$11,2,FALSE)</f>
        <v>3222.13</v>
      </c>
      <c r="L4790" s="39" t="s">
        <v>4883</v>
      </c>
      <c r="M4790" s="46">
        <f>DATE(YEAR(F4790),MONTH(F4790),1)</f>
        <v>45901</v>
      </c>
      <c r="N4790" s="47" t="str">
        <f>IF(B4790="",N4789,B4790)</f>
        <v>Glenmore Private</v>
      </c>
    </row>
    <row r="4791" spans="1:14" ht="15.75" x14ac:dyDescent="0.5">
      <c r="A4791" s="7"/>
      <c r="B4791" s="26"/>
      <c r="C4791" s="26"/>
      <c r="D4791" s="14">
        <v>5807.01</v>
      </c>
      <c r="E4791" s="13" t="s">
        <v>3940</v>
      </c>
      <c r="F4791" s="27">
        <v>45671</v>
      </c>
      <c r="G4791" s="27">
        <v>45638</v>
      </c>
      <c r="H4791" s="14">
        <v>0</v>
      </c>
      <c r="I4791" s="15">
        <v>1</v>
      </c>
      <c r="J4791" s="13" t="s">
        <v>300</v>
      </c>
      <c r="K4791" s="36">
        <f>D4791*VLOOKUP(L4791,Assumptions!$B$5:$C$11,2,FALSE)</f>
        <v>5807.01</v>
      </c>
      <c r="L4791" s="39" t="s">
        <v>4883</v>
      </c>
      <c r="M4791" s="46">
        <f>DATE(YEAR(F4791),MONTH(F4791),1)</f>
        <v>45658</v>
      </c>
      <c r="N4791" s="47" t="str">
        <f>IF(B4791="",N4790,B4791)</f>
        <v>Glenmore Private</v>
      </c>
    </row>
    <row r="4792" spans="1:14" ht="15.75" x14ac:dyDescent="0.5">
      <c r="A4792" s="7"/>
      <c r="B4792" s="26"/>
      <c r="C4792" s="26"/>
      <c r="D4792" s="14">
        <v>8904.0400000000009</v>
      </c>
      <c r="E4792" s="13" t="s">
        <v>3941</v>
      </c>
      <c r="F4792" s="27">
        <v>45723</v>
      </c>
      <c r="G4792" s="27">
        <v>45638</v>
      </c>
      <c r="H4792" s="14">
        <v>0</v>
      </c>
      <c r="I4792" s="15">
        <v>1</v>
      </c>
      <c r="J4792" s="13" t="s">
        <v>300</v>
      </c>
      <c r="K4792" s="36">
        <f>D4792*VLOOKUP(L4792,Assumptions!$B$5:$C$11,2,FALSE)</f>
        <v>8904.0400000000009</v>
      </c>
      <c r="L4792" s="39" t="s">
        <v>4883</v>
      </c>
      <c r="M4792" s="46">
        <f>DATE(YEAR(F4792),MONTH(F4792),1)</f>
        <v>45717</v>
      </c>
      <c r="N4792" s="47" t="str">
        <f>IF(B4792="",N4791,B4792)</f>
        <v>Glenmore Private</v>
      </c>
    </row>
    <row r="4793" spans="1:14" ht="15.75" x14ac:dyDescent="0.5">
      <c r="A4793" s="7"/>
      <c r="B4793" s="26"/>
      <c r="C4793" s="26"/>
      <c r="D4793" s="14">
        <v>3707.97</v>
      </c>
      <c r="E4793" s="13" t="s">
        <v>3942</v>
      </c>
      <c r="F4793" s="27">
        <v>45811</v>
      </c>
      <c r="G4793" s="27">
        <v>45638</v>
      </c>
      <c r="H4793" s="14">
        <v>0</v>
      </c>
      <c r="I4793" s="15">
        <v>1</v>
      </c>
      <c r="J4793" s="13" t="s">
        <v>300</v>
      </c>
      <c r="K4793" s="36">
        <f>D4793*VLOOKUP(L4793,Assumptions!$B$5:$C$11,2,FALSE)</f>
        <v>3707.97</v>
      </c>
      <c r="L4793" s="39" t="s">
        <v>4883</v>
      </c>
      <c r="M4793" s="46">
        <f>DATE(YEAR(F4793),MONTH(F4793),1)</f>
        <v>45809</v>
      </c>
      <c r="N4793" s="47" t="str">
        <f>IF(B4793="",N4792,B4793)</f>
        <v>Glenmore Private</v>
      </c>
    </row>
    <row r="4794" spans="1:14" ht="15.75" x14ac:dyDescent="0.5">
      <c r="A4794" s="7"/>
      <c r="B4794" s="25" t="s">
        <v>212</v>
      </c>
      <c r="C4794" s="25"/>
      <c r="D4794" s="14">
        <v>53277.29</v>
      </c>
      <c r="E4794" s="13" t="s">
        <v>3943</v>
      </c>
      <c r="F4794" s="27">
        <v>45418</v>
      </c>
      <c r="G4794" s="27">
        <v>45238</v>
      </c>
      <c r="H4794" s="14">
        <v>0</v>
      </c>
      <c r="I4794" s="15">
        <v>20</v>
      </c>
      <c r="J4794" s="13" t="s">
        <v>300</v>
      </c>
      <c r="K4794" s="36">
        <f>D4794*VLOOKUP(L4794,Assumptions!$B$5:$C$11,2,FALSE)</f>
        <v>53277.29</v>
      </c>
      <c r="L4794" s="39" t="s">
        <v>4883</v>
      </c>
      <c r="M4794" s="46">
        <f>DATE(YEAR(F4794),MONTH(F4794),1)</f>
        <v>45413</v>
      </c>
      <c r="N4794" s="47" t="str">
        <f>IF(B4794="",N4793,B4794)</f>
        <v>Glendale Management Ltd</v>
      </c>
    </row>
    <row r="4795" spans="1:14" ht="15.75" x14ac:dyDescent="0.5">
      <c r="A4795" s="7"/>
      <c r="B4795" s="26"/>
      <c r="C4795" s="26"/>
      <c r="D4795" s="14">
        <v>59154.71</v>
      </c>
      <c r="E4795" s="13" t="s">
        <v>3944</v>
      </c>
      <c r="F4795" s="27">
        <v>45418</v>
      </c>
      <c r="G4795" s="27">
        <v>45238</v>
      </c>
      <c r="H4795" s="14">
        <v>0</v>
      </c>
      <c r="I4795" s="15">
        <v>3</v>
      </c>
      <c r="J4795" s="13" t="s">
        <v>317</v>
      </c>
      <c r="K4795" s="36">
        <f>D4795*VLOOKUP(L4795,Assumptions!$B$5:$C$11,2,FALSE)</f>
        <v>59154.71</v>
      </c>
      <c r="L4795" s="39" t="s">
        <v>4883</v>
      </c>
      <c r="M4795" s="46">
        <f>DATE(YEAR(F4795),MONTH(F4795),1)</f>
        <v>45413</v>
      </c>
      <c r="N4795" s="47" t="str">
        <f>IF(B4795="",N4794,B4795)</f>
        <v>Glendale Management Ltd</v>
      </c>
    </row>
    <row r="4796" spans="1:14" ht="15.75" x14ac:dyDescent="0.5">
      <c r="A4796" s="7"/>
      <c r="B4796" s="26"/>
      <c r="C4796" s="26"/>
      <c r="D4796" s="14">
        <v>41181.230000000003</v>
      </c>
      <c r="E4796" s="13" t="s">
        <v>3945</v>
      </c>
      <c r="F4796" s="27">
        <v>45900</v>
      </c>
      <c r="G4796" s="27">
        <v>45686</v>
      </c>
      <c r="H4796" s="14">
        <v>0</v>
      </c>
      <c r="I4796" s="15">
        <v>20</v>
      </c>
      <c r="J4796" s="13" t="s">
        <v>300</v>
      </c>
      <c r="K4796" s="36">
        <f>D4796*VLOOKUP(L4796,Assumptions!$B$5:$C$11,2,FALSE)</f>
        <v>41181.230000000003</v>
      </c>
      <c r="L4796" s="39" t="s">
        <v>4883</v>
      </c>
      <c r="M4796" s="46">
        <f>DATE(YEAR(F4796),MONTH(F4796),1)</f>
        <v>45870</v>
      </c>
      <c r="N4796" s="47" t="str">
        <f>IF(B4796="",N4795,B4796)</f>
        <v>Glendale Management Ltd</v>
      </c>
    </row>
    <row r="4797" spans="1:14" ht="15.75" x14ac:dyDescent="0.5">
      <c r="A4797" s="7"/>
      <c r="B4797" s="26"/>
      <c r="C4797" s="26"/>
      <c r="D4797" s="14">
        <v>53876.800000000003</v>
      </c>
      <c r="E4797" s="13" t="s">
        <v>3946</v>
      </c>
      <c r="F4797" s="27">
        <v>45900</v>
      </c>
      <c r="G4797" s="27">
        <v>45686</v>
      </c>
      <c r="H4797" s="14">
        <v>0</v>
      </c>
      <c r="I4797" s="15">
        <v>2</v>
      </c>
      <c r="J4797" s="13" t="s">
        <v>317</v>
      </c>
      <c r="K4797" s="36">
        <f>D4797*VLOOKUP(L4797,Assumptions!$B$5:$C$11,2,FALSE)</f>
        <v>53876.800000000003</v>
      </c>
      <c r="L4797" s="39" t="s">
        <v>4883</v>
      </c>
      <c r="M4797" s="46">
        <f>DATE(YEAR(F4797),MONTH(F4797),1)</f>
        <v>45870</v>
      </c>
      <c r="N4797" s="47" t="str">
        <f>IF(B4797="",N4796,B4797)</f>
        <v>Glendale Management Ltd</v>
      </c>
    </row>
    <row r="4798" spans="1:14" ht="15.75" x14ac:dyDescent="0.5">
      <c r="A4798" s="7"/>
      <c r="B4798" s="25" t="s">
        <v>213</v>
      </c>
      <c r="C4798" s="25"/>
      <c r="D4798" s="14">
        <v>93.43</v>
      </c>
      <c r="E4798" s="13" t="s">
        <v>3947</v>
      </c>
      <c r="F4798" s="27">
        <v>45617</v>
      </c>
      <c r="G4798" s="27">
        <v>45454</v>
      </c>
      <c r="H4798" s="14">
        <v>0</v>
      </c>
      <c r="I4798" s="15">
        <v>1</v>
      </c>
      <c r="J4798" s="13" t="s">
        <v>318</v>
      </c>
      <c r="K4798" s="36">
        <f>D4798*VLOOKUP(L4798,Assumptions!$B$5:$C$11,2,FALSE)</f>
        <v>93.43</v>
      </c>
      <c r="L4798" s="39" t="s">
        <v>4883</v>
      </c>
      <c r="M4798" s="46">
        <f>DATE(YEAR(F4798),MONTH(F4798),1)</f>
        <v>45597</v>
      </c>
      <c r="N4798" s="47" t="str">
        <f>IF(B4798="",N4797,B4798)</f>
        <v>Parkside Fund AG</v>
      </c>
    </row>
    <row r="4799" spans="1:14" ht="15.75" x14ac:dyDescent="0.5">
      <c r="A4799" s="7"/>
      <c r="B4799" s="25" t="s">
        <v>214</v>
      </c>
      <c r="C4799" s="25"/>
      <c r="D4799" s="14">
        <v>1237.78</v>
      </c>
      <c r="E4799" s="13" t="s">
        <v>3948</v>
      </c>
      <c r="F4799" s="27">
        <v>45772</v>
      </c>
      <c r="G4799" s="27">
        <v>45769</v>
      </c>
      <c r="H4799" s="14">
        <v>0</v>
      </c>
      <c r="I4799" s="15">
        <v>3</v>
      </c>
      <c r="J4799" s="13" t="s">
        <v>301</v>
      </c>
      <c r="K4799" s="36">
        <f>D4799*VLOOKUP(L4799,Assumptions!$B$5:$C$11,2,FALSE)</f>
        <v>1237.78</v>
      </c>
      <c r="L4799" s="39" t="s">
        <v>4883</v>
      </c>
      <c r="M4799" s="46">
        <f>DATE(YEAR(F4799),MONTH(F4799),1)</f>
        <v>45748</v>
      </c>
      <c r="N4799" s="47" t="str">
        <f>IF(B4799="",N4798,B4799)</f>
        <v>Dearborn Private AG</v>
      </c>
    </row>
    <row r="4800" spans="1:14" ht="15.75" x14ac:dyDescent="0.5">
      <c r="A4800" s="7"/>
      <c r="B4800" s="25" t="s">
        <v>215</v>
      </c>
      <c r="C4800" s="25"/>
      <c r="D4800" s="14">
        <v>14858.43</v>
      </c>
      <c r="E4800" s="13" t="s">
        <v>3949</v>
      </c>
      <c r="F4800" s="27">
        <v>45114</v>
      </c>
      <c r="G4800" s="27">
        <v>44895</v>
      </c>
      <c r="H4800" s="14">
        <v>47147.42</v>
      </c>
      <c r="I4800" s="15">
        <v>2</v>
      </c>
      <c r="J4800" s="13" t="s">
        <v>300</v>
      </c>
      <c r="K4800" s="36">
        <f>D4800*VLOOKUP(L4800,Assumptions!$B$5:$C$11,2,FALSE)</f>
        <v>14858.43</v>
      </c>
      <c r="L4800" s="39" t="s">
        <v>4883</v>
      </c>
      <c r="M4800" s="46">
        <f>DATE(YEAR(F4800),MONTH(F4800),1)</f>
        <v>45108</v>
      </c>
      <c r="N4800" s="47" t="str">
        <f>IF(B4800="",N4799,B4800)</f>
        <v>Ogilvy Global Ltd</v>
      </c>
    </row>
    <row r="4801" spans="1:14" ht="15.75" x14ac:dyDescent="0.5">
      <c r="A4801" s="7"/>
      <c r="B4801" s="26"/>
      <c r="C4801" s="26"/>
      <c r="D4801" s="14">
        <v>13955.24</v>
      </c>
      <c r="E4801" s="13" t="s">
        <v>3950</v>
      </c>
      <c r="F4801" s="27">
        <v>45114</v>
      </c>
      <c r="G4801" s="27">
        <v>44895</v>
      </c>
      <c r="H4801" s="14">
        <v>45984.82</v>
      </c>
      <c r="I4801" s="15">
        <v>36</v>
      </c>
      <c r="J4801" s="13" t="s">
        <v>305</v>
      </c>
      <c r="K4801" s="36">
        <f>D4801*VLOOKUP(L4801,Assumptions!$B$5:$C$11,2,FALSE)</f>
        <v>13955.24</v>
      </c>
      <c r="L4801" s="39" t="s">
        <v>4883</v>
      </c>
      <c r="M4801" s="46">
        <f>DATE(YEAR(F4801),MONTH(F4801),1)</f>
        <v>45108</v>
      </c>
      <c r="N4801" s="47" t="str">
        <f>IF(B4801="",N4800,B4801)</f>
        <v>Ogilvy Global Ltd</v>
      </c>
    </row>
    <row r="4802" spans="1:14" ht="15.75" x14ac:dyDescent="0.5">
      <c r="A4802" s="7"/>
      <c r="B4802" s="26"/>
      <c r="C4802" s="26"/>
      <c r="D4802" s="14">
        <v>12234.25</v>
      </c>
      <c r="E4802" s="13" t="s">
        <v>3951</v>
      </c>
      <c r="F4802" s="27">
        <v>45114</v>
      </c>
      <c r="G4802" s="27">
        <v>44895</v>
      </c>
      <c r="H4802" s="14">
        <v>44826.04</v>
      </c>
      <c r="I4802" s="15">
        <v>1</v>
      </c>
      <c r="J4802" s="13" t="s">
        <v>348</v>
      </c>
      <c r="K4802" s="36">
        <f>D4802*VLOOKUP(L4802,Assumptions!$B$5:$C$11,2,FALSE)</f>
        <v>12234.25</v>
      </c>
      <c r="L4802" s="39" t="s">
        <v>4883</v>
      </c>
      <c r="M4802" s="46">
        <f>DATE(YEAR(F4802),MONTH(F4802),1)</f>
        <v>45108</v>
      </c>
      <c r="N4802" s="47" t="str">
        <f>IF(B4802="",N4801,B4802)</f>
        <v>Ogilvy Global Ltd</v>
      </c>
    </row>
    <row r="4803" spans="1:14" ht="15.75" x14ac:dyDescent="0.5">
      <c r="A4803" s="7"/>
      <c r="B4803" s="26"/>
      <c r="C4803" s="26"/>
      <c r="D4803" s="14">
        <v>23498.5</v>
      </c>
      <c r="E4803" s="13" t="s">
        <v>3952</v>
      </c>
      <c r="F4803" s="27">
        <v>45187</v>
      </c>
      <c r="G4803" s="27">
        <v>44958</v>
      </c>
      <c r="H4803" s="14">
        <v>42704.44</v>
      </c>
      <c r="I4803" s="15">
        <v>6</v>
      </c>
      <c r="J4803" s="13" t="s">
        <v>300</v>
      </c>
      <c r="K4803" s="36">
        <f>D4803*VLOOKUP(L4803,Assumptions!$B$5:$C$11,2,FALSE)</f>
        <v>23498.5</v>
      </c>
      <c r="L4803" s="39" t="s">
        <v>4883</v>
      </c>
      <c r="M4803" s="46">
        <f>DATE(YEAR(F4803),MONTH(F4803),1)</f>
        <v>45170</v>
      </c>
      <c r="N4803" s="47" t="str">
        <f>IF(B4803="",N4802,B4803)</f>
        <v>Ogilvy Global Ltd</v>
      </c>
    </row>
    <row r="4804" spans="1:14" ht="15.75" x14ac:dyDescent="0.5">
      <c r="A4804" s="7"/>
      <c r="B4804" s="26"/>
      <c r="C4804" s="26"/>
      <c r="D4804" s="14">
        <v>30737.7</v>
      </c>
      <c r="E4804" s="13" t="s">
        <v>3953</v>
      </c>
      <c r="F4804" s="27">
        <v>45187</v>
      </c>
      <c r="G4804" s="27">
        <v>44958</v>
      </c>
      <c r="H4804" s="14">
        <v>50778.26</v>
      </c>
      <c r="I4804" s="15">
        <v>8</v>
      </c>
      <c r="J4804" s="13" t="s">
        <v>305</v>
      </c>
      <c r="K4804" s="36">
        <f>D4804*VLOOKUP(L4804,Assumptions!$B$5:$C$11,2,FALSE)</f>
        <v>30737.7</v>
      </c>
      <c r="L4804" s="39" t="s">
        <v>4883</v>
      </c>
      <c r="M4804" s="46">
        <f>DATE(YEAR(F4804),MONTH(F4804),1)</f>
        <v>45170</v>
      </c>
      <c r="N4804" s="47" t="str">
        <f>IF(B4804="",N4803,B4804)</f>
        <v>Ogilvy Global Ltd</v>
      </c>
    </row>
    <row r="4805" spans="1:14" ht="15.75" x14ac:dyDescent="0.5">
      <c r="A4805" s="7"/>
      <c r="B4805" s="26"/>
      <c r="C4805" s="26"/>
      <c r="D4805" s="14">
        <v>18972.55</v>
      </c>
      <c r="E4805" s="13" t="s">
        <v>3954</v>
      </c>
      <c r="F4805" s="27">
        <v>45187</v>
      </c>
      <c r="G4805" s="27">
        <v>44958</v>
      </c>
      <c r="H4805" s="14">
        <v>50572.45</v>
      </c>
      <c r="I4805" s="15">
        <v>1</v>
      </c>
      <c r="J4805" s="13" t="s">
        <v>348</v>
      </c>
      <c r="K4805" s="36">
        <f>D4805*VLOOKUP(L4805,Assumptions!$B$5:$C$11,2,FALSE)</f>
        <v>18972.55</v>
      </c>
      <c r="L4805" s="39" t="s">
        <v>4883</v>
      </c>
      <c r="M4805" s="46">
        <f>DATE(YEAR(F4805),MONTH(F4805),1)</f>
        <v>45170</v>
      </c>
      <c r="N4805" s="47" t="str">
        <f>IF(B4805="",N4804,B4805)</f>
        <v>Ogilvy Global Ltd</v>
      </c>
    </row>
    <row r="4806" spans="1:14" ht="15.75" x14ac:dyDescent="0.5">
      <c r="A4806" s="7"/>
      <c r="B4806" s="26"/>
      <c r="C4806" s="26"/>
      <c r="D4806" s="14">
        <v>19900.96</v>
      </c>
      <c r="E4806" s="13" t="s">
        <v>3955</v>
      </c>
      <c r="F4806" s="27">
        <v>45543</v>
      </c>
      <c r="G4806" s="27">
        <v>45223</v>
      </c>
      <c r="H4806" s="14">
        <v>39051.620000000003</v>
      </c>
      <c r="I4806" s="15">
        <v>10</v>
      </c>
      <c r="J4806" s="13" t="s">
        <v>307</v>
      </c>
      <c r="K4806" s="36">
        <f>D4806*VLOOKUP(L4806,Assumptions!$B$5:$C$11,2,FALSE)</f>
        <v>19900.96</v>
      </c>
      <c r="L4806" s="39" t="s">
        <v>4883</v>
      </c>
      <c r="M4806" s="46">
        <f>DATE(YEAR(F4806),MONTH(F4806),1)</f>
        <v>45536</v>
      </c>
      <c r="N4806" s="47" t="str">
        <f>IF(B4806="",N4805,B4806)</f>
        <v>Ogilvy Global Ltd</v>
      </c>
    </row>
    <row r="4807" spans="1:14" ht="15.75" x14ac:dyDescent="0.5">
      <c r="A4807" s="7"/>
      <c r="B4807" s="26"/>
      <c r="C4807" s="26"/>
      <c r="D4807" s="14">
        <v>25239.81</v>
      </c>
      <c r="E4807" s="13" t="s">
        <v>3956</v>
      </c>
      <c r="F4807" s="27">
        <v>45543</v>
      </c>
      <c r="G4807" s="27">
        <v>45223</v>
      </c>
      <c r="H4807" s="14">
        <v>49158.66</v>
      </c>
      <c r="I4807" s="15">
        <v>1</v>
      </c>
      <c r="J4807" s="13" t="s">
        <v>348</v>
      </c>
      <c r="K4807" s="36">
        <f>D4807*VLOOKUP(L4807,Assumptions!$B$5:$C$11,2,FALSE)</f>
        <v>25239.81</v>
      </c>
      <c r="L4807" s="39" t="s">
        <v>4883</v>
      </c>
      <c r="M4807" s="46">
        <f>DATE(YEAR(F4807),MONTH(F4807),1)</f>
        <v>45536</v>
      </c>
      <c r="N4807" s="47" t="str">
        <f>IF(B4807="",N4806,B4807)</f>
        <v>Ogilvy Global Ltd</v>
      </c>
    </row>
    <row r="4808" spans="1:14" ht="15.75" x14ac:dyDescent="0.5">
      <c r="A4808" s="7"/>
      <c r="B4808" s="26"/>
      <c r="C4808" s="26"/>
      <c r="D4808" s="14">
        <v>24622.92</v>
      </c>
      <c r="E4808" s="13" t="s">
        <v>3957</v>
      </c>
      <c r="F4808" s="27">
        <v>45543</v>
      </c>
      <c r="G4808" s="27">
        <v>45223</v>
      </c>
      <c r="H4808" s="14">
        <v>32038.15</v>
      </c>
      <c r="I4808" s="15">
        <v>6</v>
      </c>
      <c r="J4808" s="13" t="s">
        <v>305</v>
      </c>
      <c r="K4808" s="36">
        <f>D4808*VLOOKUP(L4808,Assumptions!$B$5:$C$11,2,FALSE)</f>
        <v>24622.92</v>
      </c>
      <c r="L4808" s="39" t="s">
        <v>4883</v>
      </c>
      <c r="M4808" s="46">
        <f>DATE(YEAR(F4808),MONTH(F4808),1)</f>
        <v>45536</v>
      </c>
      <c r="N4808" s="47" t="str">
        <f>IF(B4808="",N4807,B4808)</f>
        <v>Ogilvy Global Ltd</v>
      </c>
    </row>
    <row r="4809" spans="1:14" ht="15.75" x14ac:dyDescent="0.5">
      <c r="A4809" s="7"/>
      <c r="B4809" s="25" t="s">
        <v>216</v>
      </c>
      <c r="C4809" s="25"/>
      <c r="D4809" s="14">
        <v>18960.09</v>
      </c>
      <c r="E4809" s="13" t="s">
        <v>3958</v>
      </c>
      <c r="F4809" s="27">
        <v>44795</v>
      </c>
      <c r="G4809" s="27">
        <v>44677</v>
      </c>
      <c r="H4809" s="14">
        <v>32709.79</v>
      </c>
      <c r="I4809" s="15">
        <v>2</v>
      </c>
      <c r="J4809" s="13" t="s">
        <v>301</v>
      </c>
      <c r="K4809" s="36">
        <f>D4809*VLOOKUP(L4809,Assumptions!$B$5:$C$11,2,FALSE)</f>
        <v>18960.09</v>
      </c>
      <c r="L4809" s="39" t="s">
        <v>4883</v>
      </c>
      <c r="M4809" s="46">
        <f>DATE(YEAR(F4809),MONTH(F4809),1)</f>
        <v>44774</v>
      </c>
      <c r="N4809" s="47" t="str">
        <f>IF(B4809="",N4808,B4809)</f>
        <v>Upton Equity AG</v>
      </c>
    </row>
    <row r="4810" spans="1:14" ht="15.75" x14ac:dyDescent="0.5">
      <c r="A4810" s="7"/>
      <c r="B4810" s="26"/>
      <c r="C4810" s="26"/>
      <c r="D4810" s="14">
        <v>17650.11</v>
      </c>
      <c r="E4810" s="13" t="s">
        <v>3959</v>
      </c>
      <c r="F4810" s="27">
        <v>44795</v>
      </c>
      <c r="G4810" s="27">
        <v>44677</v>
      </c>
      <c r="H4810" s="14">
        <v>23948.91</v>
      </c>
      <c r="I4810" s="15">
        <v>2</v>
      </c>
      <c r="J4810" s="13" t="s">
        <v>319</v>
      </c>
      <c r="K4810" s="36">
        <f>D4810*VLOOKUP(L4810,Assumptions!$B$5:$C$11,2,FALSE)</f>
        <v>17650.11</v>
      </c>
      <c r="L4810" s="39" t="s">
        <v>4883</v>
      </c>
      <c r="M4810" s="46">
        <f>DATE(YEAR(F4810),MONTH(F4810),1)</f>
        <v>44774</v>
      </c>
      <c r="N4810" s="47" t="str">
        <f>IF(B4810="",N4809,B4810)</f>
        <v>Upton Equity AG</v>
      </c>
    </row>
    <row r="4811" spans="1:14" ht="15.75" x14ac:dyDescent="0.5">
      <c r="A4811" s="7"/>
      <c r="B4811" s="26"/>
      <c r="C4811" s="26"/>
      <c r="D4811" s="14">
        <v>19703.63</v>
      </c>
      <c r="E4811" s="13" t="s">
        <v>3960</v>
      </c>
      <c r="F4811" s="27">
        <v>44795</v>
      </c>
      <c r="G4811" s="27">
        <v>44677</v>
      </c>
      <c r="H4811" s="14">
        <v>28737.79</v>
      </c>
      <c r="I4811" s="15">
        <v>2</v>
      </c>
      <c r="J4811" s="13" t="s">
        <v>320</v>
      </c>
      <c r="K4811" s="36">
        <f>D4811*VLOOKUP(L4811,Assumptions!$B$5:$C$11,2,FALSE)</f>
        <v>19703.63</v>
      </c>
      <c r="L4811" s="39" t="s">
        <v>4883</v>
      </c>
      <c r="M4811" s="46">
        <f>DATE(YEAR(F4811),MONTH(F4811),1)</f>
        <v>44774</v>
      </c>
      <c r="N4811" s="47" t="str">
        <f>IF(B4811="",N4810,B4811)</f>
        <v>Upton Equity AG</v>
      </c>
    </row>
    <row r="4812" spans="1:14" ht="15.75" x14ac:dyDescent="0.5">
      <c r="A4812" s="7"/>
      <c r="B4812" s="26"/>
      <c r="C4812" s="26"/>
      <c r="D4812" s="14">
        <v>24080.41</v>
      </c>
      <c r="E4812" s="13" t="s">
        <v>3961</v>
      </c>
      <c r="F4812" s="27">
        <v>44795</v>
      </c>
      <c r="G4812" s="27">
        <v>44677</v>
      </c>
      <c r="H4812" s="14">
        <v>37420.67</v>
      </c>
      <c r="I4812" s="15">
        <v>6</v>
      </c>
      <c r="J4812" s="13" t="s">
        <v>300</v>
      </c>
      <c r="K4812" s="36">
        <f>D4812*VLOOKUP(L4812,Assumptions!$B$5:$C$11,2,FALSE)</f>
        <v>24080.41</v>
      </c>
      <c r="L4812" s="39" t="s">
        <v>4883</v>
      </c>
      <c r="M4812" s="46">
        <f>DATE(YEAR(F4812),MONTH(F4812),1)</f>
        <v>44774</v>
      </c>
      <c r="N4812" s="47" t="str">
        <f>IF(B4812="",N4811,B4812)</f>
        <v>Upton Equity AG</v>
      </c>
    </row>
    <row r="4813" spans="1:14" ht="15.75" x14ac:dyDescent="0.5">
      <c r="A4813" s="7"/>
      <c r="B4813" s="26"/>
      <c r="C4813" s="26"/>
      <c r="D4813" s="14">
        <v>10254.89</v>
      </c>
      <c r="E4813" s="13" t="s">
        <v>3962</v>
      </c>
      <c r="F4813" s="27">
        <v>45110</v>
      </c>
      <c r="G4813" s="27">
        <v>44967</v>
      </c>
      <c r="H4813" s="14">
        <v>33026.379999999997</v>
      </c>
      <c r="I4813" s="15">
        <v>3</v>
      </c>
      <c r="J4813" s="13" t="s">
        <v>300</v>
      </c>
      <c r="K4813" s="36">
        <f>D4813*VLOOKUP(L4813,Assumptions!$B$5:$C$11,2,FALSE)</f>
        <v>10254.89</v>
      </c>
      <c r="L4813" s="39" t="s">
        <v>4883</v>
      </c>
      <c r="M4813" s="46">
        <f>DATE(YEAR(F4813),MONTH(F4813),1)</f>
        <v>45108</v>
      </c>
      <c r="N4813" s="47" t="str">
        <f>IF(B4813="",N4812,B4813)</f>
        <v>Upton Equity AG</v>
      </c>
    </row>
    <row r="4814" spans="1:14" ht="15.75" x14ac:dyDescent="0.5">
      <c r="A4814" s="7"/>
      <c r="B4814" s="26"/>
      <c r="C4814" s="26"/>
      <c r="D4814" s="14">
        <v>10711.07</v>
      </c>
      <c r="E4814" s="13" t="s">
        <v>3963</v>
      </c>
      <c r="F4814" s="27">
        <v>45110</v>
      </c>
      <c r="G4814" s="27">
        <v>44967</v>
      </c>
      <c r="H4814" s="14">
        <v>35030.519999999997</v>
      </c>
      <c r="I4814" s="15">
        <v>8</v>
      </c>
      <c r="J4814" s="13" t="s">
        <v>305</v>
      </c>
      <c r="K4814" s="36">
        <f>D4814*VLOOKUP(L4814,Assumptions!$B$5:$C$11,2,FALSE)</f>
        <v>10711.07</v>
      </c>
      <c r="L4814" s="39" t="s">
        <v>4883</v>
      </c>
      <c r="M4814" s="46">
        <f>DATE(YEAR(F4814),MONTH(F4814),1)</f>
        <v>45108</v>
      </c>
      <c r="N4814" s="47" t="str">
        <f>IF(B4814="",N4813,B4814)</f>
        <v>Upton Equity AG</v>
      </c>
    </row>
    <row r="4815" spans="1:14" ht="15.75" x14ac:dyDescent="0.5">
      <c r="A4815" s="7"/>
      <c r="B4815" s="26"/>
      <c r="C4815" s="26"/>
      <c r="D4815" s="14">
        <v>8220.4</v>
      </c>
      <c r="E4815" s="13" t="s">
        <v>3964</v>
      </c>
      <c r="F4815" s="27">
        <v>45469</v>
      </c>
      <c r="G4815" s="27">
        <v>45223</v>
      </c>
      <c r="H4815" s="14">
        <v>29665.81</v>
      </c>
      <c r="I4815" s="15">
        <v>3</v>
      </c>
      <c r="J4815" s="13" t="s">
        <v>300</v>
      </c>
      <c r="K4815" s="36">
        <f>D4815*VLOOKUP(L4815,Assumptions!$B$5:$C$11,2,FALSE)</f>
        <v>8220.4</v>
      </c>
      <c r="L4815" s="39" t="s">
        <v>4883</v>
      </c>
      <c r="M4815" s="46">
        <f>DATE(YEAR(F4815),MONTH(F4815),1)</f>
        <v>45444</v>
      </c>
      <c r="N4815" s="47" t="str">
        <f>IF(B4815="",N4814,B4815)</f>
        <v>Upton Equity AG</v>
      </c>
    </row>
    <row r="4816" spans="1:14" ht="15.75" x14ac:dyDescent="0.5">
      <c r="A4816" s="7"/>
      <c r="B4816" s="26"/>
      <c r="C4816" s="26"/>
      <c r="D4816" s="14">
        <v>11277.51</v>
      </c>
      <c r="E4816" s="13" t="s">
        <v>3965</v>
      </c>
      <c r="F4816" s="27">
        <v>45469</v>
      </c>
      <c r="G4816" s="27">
        <v>45223</v>
      </c>
      <c r="H4816" s="14">
        <v>35072.54</v>
      </c>
      <c r="I4816" s="15">
        <v>1</v>
      </c>
      <c r="J4816" s="13" t="s">
        <v>304</v>
      </c>
      <c r="K4816" s="36">
        <f>D4816*VLOOKUP(L4816,Assumptions!$B$5:$C$11,2,FALSE)</f>
        <v>11277.51</v>
      </c>
      <c r="L4816" s="39" t="s">
        <v>4883</v>
      </c>
      <c r="M4816" s="46">
        <f>DATE(YEAR(F4816),MONTH(F4816),1)</f>
        <v>45444</v>
      </c>
      <c r="N4816" s="47" t="str">
        <f>IF(B4816="",N4815,B4816)</f>
        <v>Upton Equity AG</v>
      </c>
    </row>
    <row r="4817" spans="1:14" ht="15.75" x14ac:dyDescent="0.5">
      <c r="A4817" s="7"/>
      <c r="B4817" s="26"/>
      <c r="C4817" s="26"/>
      <c r="D4817" s="14">
        <v>13306.96</v>
      </c>
      <c r="E4817" s="13" t="s">
        <v>3966</v>
      </c>
      <c r="F4817" s="27">
        <v>45469</v>
      </c>
      <c r="G4817" s="27">
        <v>45223</v>
      </c>
      <c r="H4817" s="14">
        <v>36013.78</v>
      </c>
      <c r="I4817" s="15">
        <v>9</v>
      </c>
      <c r="J4817" s="13" t="s">
        <v>305</v>
      </c>
      <c r="K4817" s="36">
        <f>D4817*VLOOKUP(L4817,Assumptions!$B$5:$C$11,2,FALSE)</f>
        <v>13306.96</v>
      </c>
      <c r="L4817" s="39" t="s">
        <v>4883</v>
      </c>
      <c r="M4817" s="46">
        <f>DATE(YEAR(F4817),MONTH(F4817),1)</f>
        <v>45444</v>
      </c>
      <c r="N4817" s="47" t="str">
        <f>IF(B4817="",N4816,B4817)</f>
        <v>Upton Equity AG</v>
      </c>
    </row>
    <row r="4818" spans="1:14" ht="15.75" x14ac:dyDescent="0.5">
      <c r="A4818" s="7"/>
      <c r="B4818" s="26"/>
      <c r="C4818" s="26"/>
      <c r="D4818" s="14">
        <v>11064.34</v>
      </c>
      <c r="E4818" s="13" t="s">
        <v>3967</v>
      </c>
      <c r="F4818" s="27">
        <v>45469</v>
      </c>
      <c r="G4818" s="27">
        <v>45223</v>
      </c>
      <c r="H4818" s="14">
        <v>37900.85</v>
      </c>
      <c r="I4818" s="15">
        <v>1</v>
      </c>
      <c r="J4818" s="13" t="s">
        <v>322</v>
      </c>
      <c r="K4818" s="36">
        <f>D4818*VLOOKUP(L4818,Assumptions!$B$5:$C$11,2,FALSE)</f>
        <v>11064.34</v>
      </c>
      <c r="L4818" s="39" t="s">
        <v>4883</v>
      </c>
      <c r="M4818" s="46">
        <f>DATE(YEAR(F4818),MONTH(F4818),1)</f>
        <v>45444</v>
      </c>
      <c r="N4818" s="47" t="str">
        <f>IF(B4818="",N4817,B4818)</f>
        <v>Upton Equity AG</v>
      </c>
    </row>
    <row r="4819" spans="1:14" ht="15.75" x14ac:dyDescent="0.5">
      <c r="A4819" s="7"/>
      <c r="B4819" s="26"/>
      <c r="C4819" s="26"/>
      <c r="D4819" s="14">
        <v>8498.17</v>
      </c>
      <c r="E4819" s="13" t="s">
        <v>3968</v>
      </c>
      <c r="F4819" s="27">
        <v>45833</v>
      </c>
      <c r="G4819" s="27">
        <v>45684</v>
      </c>
      <c r="H4819" s="14">
        <v>36915.839999999997</v>
      </c>
      <c r="I4819" s="15">
        <v>1</v>
      </c>
      <c r="J4819" s="13" t="s">
        <v>322</v>
      </c>
      <c r="K4819" s="36">
        <f>D4819*VLOOKUP(L4819,Assumptions!$B$5:$C$11,2,FALSE)</f>
        <v>8498.17</v>
      </c>
      <c r="L4819" s="39" t="s">
        <v>4883</v>
      </c>
      <c r="M4819" s="46">
        <f>DATE(YEAR(F4819),MONTH(F4819),1)</f>
        <v>45809</v>
      </c>
      <c r="N4819" s="47" t="str">
        <f>IF(B4819="",N4818,B4819)</f>
        <v>Upton Equity AG</v>
      </c>
    </row>
    <row r="4820" spans="1:14" ht="15.75" x14ac:dyDescent="0.5">
      <c r="A4820" s="7"/>
      <c r="B4820" s="26"/>
      <c r="C4820" s="26"/>
      <c r="D4820" s="14">
        <v>13556.85</v>
      </c>
      <c r="E4820" s="13" t="s">
        <v>3969</v>
      </c>
      <c r="F4820" s="27">
        <v>45833</v>
      </c>
      <c r="G4820" s="27">
        <v>45684</v>
      </c>
      <c r="H4820" s="14">
        <v>25140.26</v>
      </c>
      <c r="I4820" s="15">
        <v>8</v>
      </c>
      <c r="J4820" s="13" t="s">
        <v>305</v>
      </c>
      <c r="K4820" s="36">
        <f>D4820*VLOOKUP(L4820,Assumptions!$B$5:$C$11,2,FALSE)</f>
        <v>13556.85</v>
      </c>
      <c r="L4820" s="39" t="s">
        <v>4883</v>
      </c>
      <c r="M4820" s="46">
        <f>DATE(YEAR(F4820),MONTH(F4820),1)</f>
        <v>45809</v>
      </c>
      <c r="N4820" s="47" t="str">
        <f>IF(B4820="",N4819,B4820)</f>
        <v>Upton Equity AG</v>
      </c>
    </row>
    <row r="4821" spans="1:14" ht="15.75" x14ac:dyDescent="0.5">
      <c r="A4821" s="7"/>
      <c r="B4821" s="26"/>
      <c r="C4821" s="26"/>
      <c r="D4821" s="14">
        <v>9845.7099999999991</v>
      </c>
      <c r="E4821" s="13" t="s">
        <v>3970</v>
      </c>
      <c r="F4821" s="27">
        <v>45833</v>
      </c>
      <c r="G4821" s="27">
        <v>45684</v>
      </c>
      <c r="H4821" s="14">
        <v>25889.200000000001</v>
      </c>
      <c r="I4821" s="15">
        <v>1</v>
      </c>
      <c r="J4821" s="13" t="s">
        <v>304</v>
      </c>
      <c r="K4821" s="36">
        <f>D4821*VLOOKUP(L4821,Assumptions!$B$5:$C$11,2,FALSE)</f>
        <v>9845.7099999999991</v>
      </c>
      <c r="L4821" s="39" t="s">
        <v>4883</v>
      </c>
      <c r="M4821" s="46">
        <f>DATE(YEAR(F4821),MONTH(F4821),1)</f>
        <v>45809</v>
      </c>
      <c r="N4821" s="47" t="str">
        <f>IF(B4821="",N4820,B4821)</f>
        <v>Upton Equity AG</v>
      </c>
    </row>
    <row r="4822" spans="1:14" ht="15.75" x14ac:dyDescent="0.5">
      <c r="A4822" s="7"/>
      <c r="B4822" s="26"/>
      <c r="C4822" s="26"/>
      <c r="D4822" s="14">
        <v>9289.77</v>
      </c>
      <c r="E4822" s="13" t="s">
        <v>3971</v>
      </c>
      <c r="F4822" s="27">
        <v>45833</v>
      </c>
      <c r="G4822" s="27">
        <v>45684</v>
      </c>
      <c r="H4822" s="14">
        <v>25545.26</v>
      </c>
      <c r="I4822" s="15">
        <v>3</v>
      </c>
      <c r="J4822" s="13" t="s">
        <v>300</v>
      </c>
      <c r="K4822" s="36">
        <f>D4822*VLOOKUP(L4822,Assumptions!$B$5:$C$11,2,FALSE)</f>
        <v>9289.77</v>
      </c>
      <c r="L4822" s="39" t="s">
        <v>4883</v>
      </c>
      <c r="M4822" s="46">
        <f>DATE(YEAR(F4822),MONTH(F4822),1)</f>
        <v>45809</v>
      </c>
      <c r="N4822" s="47" t="str">
        <f>IF(B4822="",N4821,B4822)</f>
        <v>Upton Equity AG</v>
      </c>
    </row>
    <row r="4823" spans="1:14" ht="15.75" x14ac:dyDescent="0.5">
      <c r="A4823" s="7"/>
      <c r="B4823" s="25" t="s">
        <v>217</v>
      </c>
      <c r="C4823" s="25"/>
      <c r="D4823" s="14">
        <v>19126.52</v>
      </c>
      <c r="E4823" s="13" t="s">
        <v>3972</v>
      </c>
      <c r="F4823" s="27">
        <v>44683</v>
      </c>
      <c r="G4823" s="27">
        <v>44629</v>
      </c>
      <c r="H4823" s="14">
        <v>16610.71</v>
      </c>
      <c r="I4823" s="15">
        <v>5</v>
      </c>
      <c r="J4823" s="13" t="s">
        <v>300</v>
      </c>
      <c r="K4823" s="36">
        <f>D4823*VLOOKUP(L4823,Assumptions!$B$5:$C$11,2,FALSE)</f>
        <v>19126.52</v>
      </c>
      <c r="L4823" s="39" t="s">
        <v>4883</v>
      </c>
      <c r="M4823" s="46">
        <f>DATE(YEAR(F4823),MONTH(F4823),1)</f>
        <v>44682</v>
      </c>
      <c r="N4823" s="47" t="str">
        <f>IF(B4823="",N4822,B4823)</f>
        <v>Oakmere Advisors SA</v>
      </c>
    </row>
    <row r="4824" spans="1:14" ht="15.75" x14ac:dyDescent="0.5">
      <c r="A4824" s="7"/>
      <c r="B4824" s="25" t="s">
        <v>218</v>
      </c>
      <c r="C4824" s="25"/>
      <c r="D4824" s="14">
        <v>8553.27</v>
      </c>
      <c r="E4824" s="13" t="s">
        <v>3973</v>
      </c>
      <c r="F4824" s="27">
        <v>44207</v>
      </c>
      <c r="G4824" s="27">
        <v>43980</v>
      </c>
      <c r="H4824" s="14">
        <v>92152.39</v>
      </c>
      <c r="I4824" s="15">
        <v>3</v>
      </c>
      <c r="J4824" s="13" t="s">
        <v>300</v>
      </c>
      <c r="K4824" s="36">
        <f>D4824*VLOOKUP(L4824,Assumptions!$B$5:$C$11,2,FALSE)</f>
        <v>8553.27</v>
      </c>
      <c r="L4824" s="39" t="s">
        <v>4883</v>
      </c>
      <c r="M4824" s="46">
        <f>DATE(YEAR(F4824),MONTH(F4824),1)</f>
        <v>44197</v>
      </c>
      <c r="N4824" s="47" t="str">
        <f>IF(B4824="",N4823,B4824)</f>
        <v>Fenwick Asset Management</v>
      </c>
    </row>
    <row r="4825" spans="1:14" ht="15.75" x14ac:dyDescent="0.5">
      <c r="A4825" s="7"/>
      <c r="B4825" s="26"/>
      <c r="C4825" s="26"/>
      <c r="D4825" s="14">
        <v>7544.82</v>
      </c>
      <c r="E4825" s="13" t="s">
        <v>3974</v>
      </c>
      <c r="F4825" s="27">
        <v>44593</v>
      </c>
      <c r="G4825" s="27">
        <v>44172</v>
      </c>
      <c r="H4825" s="14">
        <v>66373.960000000006</v>
      </c>
      <c r="I4825" s="15">
        <v>3</v>
      </c>
      <c r="J4825" s="13" t="s">
        <v>300</v>
      </c>
      <c r="K4825" s="36">
        <f>D4825*VLOOKUP(L4825,Assumptions!$B$5:$C$11,2,FALSE)</f>
        <v>7544.82</v>
      </c>
      <c r="L4825" s="39" t="s">
        <v>4883</v>
      </c>
      <c r="M4825" s="46">
        <f>DATE(YEAR(F4825),MONTH(F4825),1)</f>
        <v>44593</v>
      </c>
      <c r="N4825" s="47" t="str">
        <f>IF(B4825="",N4824,B4825)</f>
        <v>Fenwick Asset Management</v>
      </c>
    </row>
    <row r="4826" spans="1:14" ht="15.75" x14ac:dyDescent="0.5">
      <c r="A4826" s="7"/>
      <c r="B4826" s="26"/>
      <c r="C4826" s="26"/>
      <c r="D4826" s="14">
        <v>7069.09</v>
      </c>
      <c r="E4826" s="13" t="s">
        <v>3975</v>
      </c>
      <c r="F4826" s="27">
        <v>44864</v>
      </c>
      <c r="G4826" s="27">
        <v>44719</v>
      </c>
      <c r="H4826" s="14">
        <v>66383.289999999994</v>
      </c>
      <c r="I4826" s="15">
        <v>3</v>
      </c>
      <c r="J4826" s="13" t="s">
        <v>300</v>
      </c>
      <c r="K4826" s="36">
        <f>D4826*VLOOKUP(L4826,Assumptions!$B$5:$C$11,2,FALSE)</f>
        <v>7069.09</v>
      </c>
      <c r="L4826" s="39" t="s">
        <v>4883</v>
      </c>
      <c r="M4826" s="46">
        <f>DATE(YEAR(F4826),MONTH(F4826),1)</f>
        <v>44835</v>
      </c>
      <c r="N4826" s="47" t="str">
        <f>IF(B4826="",N4825,B4826)</f>
        <v>Fenwick Asset Management</v>
      </c>
    </row>
    <row r="4827" spans="1:14" ht="15.75" x14ac:dyDescent="0.5">
      <c r="A4827" s="7"/>
      <c r="B4827" s="26"/>
      <c r="C4827" s="26"/>
      <c r="D4827" s="14">
        <v>14972.07</v>
      </c>
      <c r="E4827" s="13" t="s">
        <v>3976</v>
      </c>
      <c r="F4827" s="27">
        <v>45102</v>
      </c>
      <c r="G4827" s="27">
        <v>45040</v>
      </c>
      <c r="H4827" s="14">
        <v>79811.25</v>
      </c>
      <c r="I4827" s="15">
        <v>4</v>
      </c>
      <c r="J4827" s="13" t="s">
        <v>300</v>
      </c>
      <c r="K4827" s="36">
        <f>D4827*VLOOKUP(L4827,Assumptions!$B$5:$C$11,2,FALSE)</f>
        <v>14972.07</v>
      </c>
      <c r="L4827" s="39" t="s">
        <v>4883</v>
      </c>
      <c r="M4827" s="46">
        <f>DATE(YEAR(F4827),MONTH(F4827),1)</f>
        <v>45078</v>
      </c>
      <c r="N4827" s="47" t="str">
        <f>IF(B4827="",N4826,B4827)</f>
        <v>Fenwick Asset Management</v>
      </c>
    </row>
    <row r="4828" spans="1:14" ht="15.75" x14ac:dyDescent="0.5">
      <c r="A4828" s="7"/>
      <c r="B4828" s="26"/>
      <c r="C4828" s="26"/>
      <c r="D4828" s="14">
        <v>10538.19</v>
      </c>
      <c r="E4828" s="13" t="s">
        <v>3977</v>
      </c>
      <c r="F4828" s="27">
        <v>45249</v>
      </c>
      <c r="G4828" s="27">
        <v>45132</v>
      </c>
      <c r="H4828" s="14">
        <v>80035.28</v>
      </c>
      <c r="I4828" s="15">
        <v>4</v>
      </c>
      <c r="J4828" s="13" t="s">
        <v>300</v>
      </c>
      <c r="K4828" s="36">
        <f>D4828*VLOOKUP(L4828,Assumptions!$B$5:$C$11,2,FALSE)</f>
        <v>10538.19</v>
      </c>
      <c r="L4828" s="39" t="s">
        <v>4883</v>
      </c>
      <c r="M4828" s="46">
        <f>DATE(YEAR(F4828),MONTH(F4828),1)</f>
        <v>45231</v>
      </c>
      <c r="N4828" s="47" t="str">
        <f>IF(B4828="",N4827,B4828)</f>
        <v>Fenwick Asset Management</v>
      </c>
    </row>
    <row r="4829" spans="1:14" ht="15.75" x14ac:dyDescent="0.5">
      <c r="A4829" s="7"/>
      <c r="B4829" s="26"/>
      <c r="C4829" s="26"/>
      <c r="D4829" s="14">
        <v>12083.5</v>
      </c>
      <c r="E4829" s="13" t="s">
        <v>3978</v>
      </c>
      <c r="F4829" s="27">
        <v>45578</v>
      </c>
      <c r="G4829" s="27">
        <v>45224</v>
      </c>
      <c r="H4829" s="14">
        <v>62422.03</v>
      </c>
      <c r="I4829" s="15">
        <v>4</v>
      </c>
      <c r="J4829" s="13" t="s">
        <v>300</v>
      </c>
      <c r="K4829" s="36">
        <f>D4829*VLOOKUP(L4829,Assumptions!$B$5:$C$11,2,FALSE)</f>
        <v>12083.5</v>
      </c>
      <c r="L4829" s="39" t="s">
        <v>4883</v>
      </c>
      <c r="M4829" s="46">
        <f>DATE(YEAR(F4829),MONTH(F4829),1)</f>
        <v>45566</v>
      </c>
      <c r="N4829" s="47" t="str">
        <f>IF(B4829="",N4828,B4829)</f>
        <v>Fenwick Asset Management</v>
      </c>
    </row>
    <row r="4830" spans="1:14" ht="15.75" x14ac:dyDescent="0.5">
      <c r="A4830" s="7"/>
      <c r="B4830" s="26"/>
      <c r="C4830" s="26"/>
      <c r="D4830" s="14">
        <v>9590.5499999999993</v>
      </c>
      <c r="E4830" s="13" t="s">
        <v>3979</v>
      </c>
      <c r="F4830" s="27">
        <v>45942</v>
      </c>
      <c r="G4830" s="27">
        <v>45617</v>
      </c>
      <c r="H4830" s="14">
        <v>69866.45</v>
      </c>
      <c r="I4830" s="15">
        <v>4</v>
      </c>
      <c r="J4830" s="13" t="s">
        <v>300</v>
      </c>
      <c r="K4830" s="36">
        <f>D4830*VLOOKUP(L4830,Assumptions!$B$5:$C$11,2,FALSE)</f>
        <v>9590.5499999999993</v>
      </c>
      <c r="L4830" s="39" t="s">
        <v>4883</v>
      </c>
      <c r="M4830" s="46">
        <f>DATE(YEAR(F4830),MONTH(F4830),1)</f>
        <v>45931</v>
      </c>
      <c r="N4830" s="47" t="str">
        <f>IF(B4830="",N4829,B4830)</f>
        <v>Fenwick Asset Management</v>
      </c>
    </row>
    <row r="4831" spans="1:14" ht="15.75" x14ac:dyDescent="0.5">
      <c r="A4831" s="7"/>
      <c r="B4831" s="25" t="s">
        <v>219</v>
      </c>
      <c r="C4831" s="25"/>
      <c r="D4831" s="12">
        <v>3573.65</v>
      </c>
      <c r="E4831" s="13" t="s">
        <v>3980</v>
      </c>
      <c r="F4831" s="27">
        <v>45534</v>
      </c>
      <c r="G4831" s="27">
        <v>45513</v>
      </c>
      <c r="H4831" s="14">
        <v>0</v>
      </c>
      <c r="I4831" s="15">
        <v>23</v>
      </c>
      <c r="J4831" s="13" t="s">
        <v>301</v>
      </c>
      <c r="K4831" s="36">
        <f>D4831*VLOOKUP(L4831,Assumptions!$B$5:$C$11,2,FALSE)</f>
        <v>122.576195</v>
      </c>
      <c r="L4831" s="39" t="s">
        <v>4889</v>
      </c>
      <c r="M4831" s="46">
        <f>DATE(YEAR(F4831),MONTH(F4831),1)</f>
        <v>45505</v>
      </c>
      <c r="N4831" s="47" t="str">
        <f>IF(B4831="",N4830,B4831)</f>
        <v>Vantage Equity AG</v>
      </c>
    </row>
    <row r="4832" spans="1:14" ht="15.75" x14ac:dyDescent="0.5">
      <c r="A4832" s="7"/>
      <c r="B4832" s="25" t="s">
        <v>220</v>
      </c>
      <c r="C4832" s="25"/>
      <c r="D4832" s="14">
        <v>2652.1</v>
      </c>
      <c r="E4832" s="13" t="s">
        <v>3981</v>
      </c>
      <c r="F4832" s="27">
        <v>44463</v>
      </c>
      <c r="G4832" s="27">
        <v>44428</v>
      </c>
      <c r="H4832" s="14">
        <v>31240.91</v>
      </c>
      <c r="I4832" s="15">
        <v>2</v>
      </c>
      <c r="J4832" s="13" t="s">
        <v>300</v>
      </c>
      <c r="K4832" s="36">
        <f>D4832*VLOOKUP(L4832,Assumptions!$B$5:$C$11,2,FALSE)</f>
        <v>2652.1</v>
      </c>
      <c r="L4832" s="39" t="s">
        <v>4883</v>
      </c>
      <c r="M4832" s="46">
        <f>DATE(YEAR(F4832),MONTH(F4832),1)</f>
        <v>44440</v>
      </c>
      <c r="N4832" s="47" t="str">
        <f>IF(B4832="",N4831,B4832)</f>
        <v>Rosemont Trust Ltd</v>
      </c>
    </row>
    <row r="4833" spans="1:14" ht="15.75" x14ac:dyDescent="0.5">
      <c r="A4833" s="7"/>
      <c r="B4833" s="26"/>
      <c r="C4833" s="26"/>
      <c r="D4833" s="14">
        <v>1482.5</v>
      </c>
      <c r="E4833" s="13" t="s">
        <v>3982</v>
      </c>
      <c r="F4833" s="27">
        <v>44498</v>
      </c>
      <c r="G4833" s="27">
        <v>44372</v>
      </c>
      <c r="H4833" s="14">
        <v>39982.26</v>
      </c>
      <c r="I4833" s="15">
        <v>3</v>
      </c>
      <c r="J4833" s="13" t="s">
        <v>300</v>
      </c>
      <c r="K4833" s="36">
        <f>D4833*VLOOKUP(L4833,Assumptions!$B$5:$C$11,2,FALSE)</f>
        <v>1482.5</v>
      </c>
      <c r="L4833" s="39" t="s">
        <v>4883</v>
      </c>
      <c r="M4833" s="46">
        <f>DATE(YEAR(F4833),MONTH(F4833),1)</f>
        <v>44470</v>
      </c>
      <c r="N4833" s="47" t="str">
        <f>IF(B4833="",N4832,B4833)</f>
        <v>Rosemont Trust Ltd</v>
      </c>
    </row>
    <row r="4834" spans="1:14" ht="15.75" x14ac:dyDescent="0.5">
      <c r="A4834" s="7"/>
      <c r="B4834" s="26"/>
      <c r="C4834" s="26"/>
      <c r="D4834" s="14">
        <v>5216.42</v>
      </c>
      <c r="E4834" s="13" t="s">
        <v>3983</v>
      </c>
      <c r="F4834" s="27">
        <v>44621</v>
      </c>
      <c r="G4834" s="27">
        <v>44503</v>
      </c>
      <c r="H4834" s="14">
        <v>38900.86</v>
      </c>
      <c r="I4834" s="15">
        <v>4</v>
      </c>
      <c r="J4834" s="13" t="s">
        <v>300</v>
      </c>
      <c r="K4834" s="36">
        <f>D4834*VLOOKUP(L4834,Assumptions!$B$5:$C$11,2,FALSE)</f>
        <v>5216.42</v>
      </c>
      <c r="L4834" s="39" t="s">
        <v>4883</v>
      </c>
      <c r="M4834" s="46">
        <f>DATE(YEAR(F4834),MONTH(F4834),1)</f>
        <v>44621</v>
      </c>
      <c r="N4834" s="47" t="str">
        <f>IF(B4834="",N4833,B4834)</f>
        <v>Rosemont Trust Ltd</v>
      </c>
    </row>
    <row r="4835" spans="1:14" ht="15.75" x14ac:dyDescent="0.5">
      <c r="A4835" s="7"/>
      <c r="B4835" s="26"/>
      <c r="C4835" s="26"/>
      <c r="D4835" s="14">
        <v>2386.7600000000002</v>
      </c>
      <c r="E4835" s="13" t="s">
        <v>3984</v>
      </c>
      <c r="F4835" s="27">
        <v>44831</v>
      </c>
      <c r="G4835" s="27">
        <v>44503</v>
      </c>
      <c r="H4835" s="14">
        <v>31771.54</v>
      </c>
      <c r="I4835" s="15">
        <v>4</v>
      </c>
      <c r="J4835" s="13" t="s">
        <v>300</v>
      </c>
      <c r="K4835" s="36">
        <f>D4835*VLOOKUP(L4835,Assumptions!$B$5:$C$11,2,FALSE)</f>
        <v>2386.7600000000002</v>
      </c>
      <c r="L4835" s="39" t="s">
        <v>4883</v>
      </c>
      <c r="M4835" s="46">
        <f>DATE(YEAR(F4835),MONTH(F4835),1)</f>
        <v>44805</v>
      </c>
      <c r="N4835" s="47" t="str">
        <f>IF(B4835="",N4834,B4835)</f>
        <v>Rosemont Trust Ltd</v>
      </c>
    </row>
    <row r="4836" spans="1:14" ht="15.75" x14ac:dyDescent="0.5">
      <c r="A4836" s="7"/>
      <c r="B4836" s="26"/>
      <c r="C4836" s="26"/>
      <c r="D4836" s="14">
        <v>4372.3500000000004</v>
      </c>
      <c r="E4836" s="13" t="s">
        <v>3985</v>
      </c>
      <c r="F4836" s="27">
        <v>44589</v>
      </c>
      <c r="G4836" s="27">
        <v>44517</v>
      </c>
      <c r="H4836" s="14">
        <v>27113.18</v>
      </c>
      <c r="I4836" s="15">
        <v>3</v>
      </c>
      <c r="J4836" s="13" t="s">
        <v>300</v>
      </c>
      <c r="K4836" s="36">
        <f>D4836*VLOOKUP(L4836,Assumptions!$B$5:$C$11,2,FALSE)</f>
        <v>4372.3500000000004</v>
      </c>
      <c r="L4836" s="39" t="s">
        <v>4883</v>
      </c>
      <c r="M4836" s="46">
        <f>DATE(YEAR(F4836),MONTH(F4836),1)</f>
        <v>44562</v>
      </c>
      <c r="N4836" s="47" t="str">
        <f>IF(B4836="",N4835,B4836)</f>
        <v>Rosemont Trust Ltd</v>
      </c>
    </row>
    <row r="4837" spans="1:14" ht="15.75" x14ac:dyDescent="0.5">
      <c r="A4837" s="7"/>
      <c r="B4837" s="26"/>
      <c r="C4837" s="26"/>
      <c r="D4837" s="14">
        <v>360</v>
      </c>
      <c r="E4837" s="13" t="s">
        <v>3986</v>
      </c>
      <c r="F4837" s="27">
        <v>44545</v>
      </c>
      <c r="G4837" s="27">
        <v>44531</v>
      </c>
      <c r="H4837" s="14">
        <v>34869.03</v>
      </c>
      <c r="I4837" s="15">
        <v>1</v>
      </c>
      <c r="J4837" s="13" t="s">
        <v>307</v>
      </c>
      <c r="K4837" s="36">
        <f>D4837*VLOOKUP(L4837,Assumptions!$B$5:$C$11,2,FALSE)</f>
        <v>360</v>
      </c>
      <c r="L4837" s="39" t="s">
        <v>4883</v>
      </c>
      <c r="M4837" s="46">
        <f>DATE(YEAR(F4837),MONTH(F4837),1)</f>
        <v>44531</v>
      </c>
      <c r="N4837" s="47" t="str">
        <f>IF(B4837="",N4836,B4837)</f>
        <v>Rosemont Trust Ltd</v>
      </c>
    </row>
    <row r="4838" spans="1:14" ht="15.75" x14ac:dyDescent="0.5">
      <c r="A4838" s="7"/>
      <c r="B4838" s="26"/>
      <c r="C4838" s="26"/>
      <c r="D4838" s="14">
        <v>5701.67</v>
      </c>
      <c r="E4838" s="13" t="s">
        <v>3987</v>
      </c>
      <c r="F4838" s="27">
        <v>45396</v>
      </c>
      <c r="G4838" s="27">
        <v>45254</v>
      </c>
      <c r="H4838" s="14">
        <v>30131.08</v>
      </c>
      <c r="I4838" s="15">
        <v>3</v>
      </c>
      <c r="J4838" s="13" t="s">
        <v>365</v>
      </c>
      <c r="K4838" s="36">
        <f>D4838*VLOOKUP(L4838,Assumptions!$B$5:$C$11,2,FALSE)</f>
        <v>5701.67</v>
      </c>
      <c r="L4838" s="39" t="s">
        <v>4883</v>
      </c>
      <c r="M4838" s="46">
        <f>DATE(YEAR(F4838),MONTH(F4838),1)</f>
        <v>45383</v>
      </c>
      <c r="N4838" s="47" t="str">
        <f>IF(B4838="",N4837,B4838)</f>
        <v>Rosemont Trust Ltd</v>
      </c>
    </row>
    <row r="4839" spans="1:14" ht="15.75" x14ac:dyDescent="0.5">
      <c r="A4839" s="7"/>
      <c r="B4839" s="26"/>
      <c r="C4839" s="26"/>
      <c r="D4839" s="14">
        <v>8054.36</v>
      </c>
      <c r="E4839" s="13" t="s">
        <v>3988</v>
      </c>
      <c r="F4839" s="27">
        <v>45396</v>
      </c>
      <c r="G4839" s="27">
        <v>45254</v>
      </c>
      <c r="H4839" s="14">
        <v>33697.480000000003</v>
      </c>
      <c r="I4839" s="15">
        <v>2</v>
      </c>
      <c r="J4839" s="13" t="s">
        <v>301</v>
      </c>
      <c r="K4839" s="36">
        <f>D4839*VLOOKUP(L4839,Assumptions!$B$5:$C$11,2,FALSE)</f>
        <v>8054.36</v>
      </c>
      <c r="L4839" s="39" t="s">
        <v>4883</v>
      </c>
      <c r="M4839" s="46">
        <f>DATE(YEAR(F4839),MONTH(F4839),1)</f>
        <v>45383</v>
      </c>
      <c r="N4839" s="47" t="str">
        <f>IF(B4839="",N4838,B4839)</f>
        <v>Rosemont Trust Ltd</v>
      </c>
    </row>
    <row r="4840" spans="1:14" ht="15.75" x14ac:dyDescent="0.5">
      <c r="A4840" s="7"/>
      <c r="B4840" s="26"/>
      <c r="C4840" s="26"/>
      <c r="D4840" s="14">
        <v>8927.84</v>
      </c>
      <c r="E4840" s="13" t="s">
        <v>3989</v>
      </c>
      <c r="F4840" s="27">
        <v>45396</v>
      </c>
      <c r="G4840" s="27">
        <v>45254</v>
      </c>
      <c r="H4840" s="14">
        <v>28560.13</v>
      </c>
      <c r="I4840" s="15">
        <v>1</v>
      </c>
      <c r="J4840" s="13" t="s">
        <v>350</v>
      </c>
      <c r="K4840" s="36">
        <f>D4840*VLOOKUP(L4840,Assumptions!$B$5:$C$11,2,FALSE)</f>
        <v>8927.84</v>
      </c>
      <c r="L4840" s="39" t="s">
        <v>4883</v>
      </c>
      <c r="M4840" s="46">
        <f>DATE(YEAR(F4840),MONTH(F4840),1)</f>
        <v>45383</v>
      </c>
      <c r="N4840" s="47" t="str">
        <f>IF(B4840="",N4839,B4840)</f>
        <v>Rosemont Trust Ltd</v>
      </c>
    </row>
    <row r="4841" spans="1:14" ht="15.75" x14ac:dyDescent="0.5">
      <c r="A4841" s="7"/>
      <c r="B4841" s="26"/>
      <c r="C4841" s="26"/>
      <c r="D4841" s="14">
        <v>6135.14</v>
      </c>
      <c r="E4841" s="13" t="s">
        <v>3989</v>
      </c>
      <c r="F4841" s="27">
        <v>45396</v>
      </c>
      <c r="G4841" s="27">
        <v>45254</v>
      </c>
      <c r="H4841" s="14">
        <v>37931.800000000003</v>
      </c>
      <c r="I4841" s="15">
        <v>1</v>
      </c>
      <c r="J4841" s="13" t="s">
        <v>350</v>
      </c>
      <c r="K4841" s="36">
        <f>D4841*VLOOKUP(L4841,Assumptions!$B$5:$C$11,2,FALSE)</f>
        <v>6135.14</v>
      </c>
      <c r="L4841" s="39" t="s">
        <v>4883</v>
      </c>
      <c r="M4841" s="46">
        <f>DATE(YEAR(F4841),MONTH(F4841),1)</f>
        <v>45383</v>
      </c>
      <c r="N4841" s="47" t="str">
        <f>IF(B4841="",N4840,B4841)</f>
        <v>Rosemont Trust Ltd</v>
      </c>
    </row>
    <row r="4842" spans="1:14" ht="15.75" x14ac:dyDescent="0.5">
      <c r="A4842" s="7"/>
      <c r="B4842" s="26"/>
      <c r="C4842" s="26"/>
      <c r="D4842" s="14">
        <v>5499.79</v>
      </c>
      <c r="E4842" s="13" t="s">
        <v>3987</v>
      </c>
      <c r="F4842" s="27">
        <v>45396</v>
      </c>
      <c r="G4842" s="27">
        <v>45254</v>
      </c>
      <c r="H4842" s="14">
        <v>39212.65</v>
      </c>
      <c r="I4842" s="15">
        <v>1</v>
      </c>
      <c r="J4842" s="13" t="s">
        <v>365</v>
      </c>
      <c r="K4842" s="36">
        <f>D4842*VLOOKUP(L4842,Assumptions!$B$5:$C$11,2,FALSE)</f>
        <v>5499.79</v>
      </c>
      <c r="L4842" s="39" t="s">
        <v>4883</v>
      </c>
      <c r="M4842" s="46">
        <f>DATE(YEAR(F4842),MONTH(F4842),1)</f>
        <v>45383</v>
      </c>
      <c r="N4842" s="47" t="str">
        <f>IF(B4842="",N4841,B4842)</f>
        <v>Rosemont Trust Ltd</v>
      </c>
    </row>
    <row r="4843" spans="1:14" ht="15.75" x14ac:dyDescent="0.5">
      <c r="A4843" s="7"/>
      <c r="B4843" s="26"/>
      <c r="C4843" s="26"/>
      <c r="D4843" s="14">
        <v>8532.2000000000007</v>
      </c>
      <c r="E4843" s="13" t="s">
        <v>3989</v>
      </c>
      <c r="F4843" s="27">
        <v>45396</v>
      </c>
      <c r="G4843" s="27">
        <v>45254</v>
      </c>
      <c r="H4843" s="14">
        <v>29077.45</v>
      </c>
      <c r="I4843" s="15">
        <v>1</v>
      </c>
      <c r="J4843" s="13" t="s">
        <v>350</v>
      </c>
      <c r="K4843" s="36">
        <f>D4843*VLOOKUP(L4843,Assumptions!$B$5:$C$11,2,FALSE)</f>
        <v>8532.2000000000007</v>
      </c>
      <c r="L4843" s="39" t="s">
        <v>4883</v>
      </c>
      <c r="M4843" s="46">
        <f>DATE(YEAR(F4843),MONTH(F4843),1)</f>
        <v>45383</v>
      </c>
      <c r="N4843" s="47" t="str">
        <f>IF(B4843="",N4842,B4843)</f>
        <v>Rosemont Trust Ltd</v>
      </c>
    </row>
    <row r="4844" spans="1:14" ht="15.75" x14ac:dyDescent="0.5">
      <c r="A4844" s="7"/>
      <c r="B4844" s="26"/>
      <c r="C4844" s="26"/>
      <c r="D4844" s="14">
        <v>10847.48</v>
      </c>
      <c r="E4844" s="13" t="s">
        <v>3990</v>
      </c>
      <c r="F4844" s="27">
        <v>45327</v>
      </c>
      <c r="G4844" s="27">
        <v>45254</v>
      </c>
      <c r="H4844" s="14">
        <v>28638.57</v>
      </c>
      <c r="I4844" s="15">
        <v>4</v>
      </c>
      <c r="J4844" s="13" t="s">
        <v>350</v>
      </c>
      <c r="K4844" s="36">
        <f>D4844*VLOOKUP(L4844,Assumptions!$B$5:$C$11,2,FALSE)</f>
        <v>10847.48</v>
      </c>
      <c r="L4844" s="39" t="s">
        <v>4883</v>
      </c>
      <c r="M4844" s="46">
        <f>DATE(YEAR(F4844),MONTH(F4844),1)</f>
        <v>45323</v>
      </c>
      <c r="N4844" s="47" t="str">
        <f>IF(B4844="",N4843,B4844)</f>
        <v>Rosemont Trust Ltd</v>
      </c>
    </row>
    <row r="4845" spans="1:14" ht="15.75" x14ac:dyDescent="0.5">
      <c r="A4845" s="7"/>
      <c r="B4845" s="26"/>
      <c r="C4845" s="26"/>
      <c r="D4845" s="14">
        <v>11604.81</v>
      </c>
      <c r="E4845" s="13" t="s">
        <v>3991</v>
      </c>
      <c r="F4845" s="27">
        <v>45327</v>
      </c>
      <c r="G4845" s="27">
        <v>45254</v>
      </c>
      <c r="H4845" s="14">
        <v>32607.63</v>
      </c>
      <c r="I4845" s="15">
        <v>4</v>
      </c>
      <c r="J4845" s="13" t="s">
        <v>365</v>
      </c>
      <c r="K4845" s="36">
        <f>D4845*VLOOKUP(L4845,Assumptions!$B$5:$C$11,2,FALSE)</f>
        <v>11604.81</v>
      </c>
      <c r="L4845" s="39" t="s">
        <v>4883</v>
      </c>
      <c r="M4845" s="46">
        <f>DATE(YEAR(F4845),MONTH(F4845),1)</f>
        <v>45323</v>
      </c>
      <c r="N4845" s="47" t="str">
        <f>IF(B4845="",N4844,B4845)</f>
        <v>Rosemont Trust Ltd</v>
      </c>
    </row>
    <row r="4846" spans="1:14" ht="15.75" x14ac:dyDescent="0.5">
      <c r="A4846" s="7"/>
      <c r="B4846" s="26"/>
      <c r="C4846" s="26"/>
      <c r="D4846" s="14">
        <v>7432.61</v>
      </c>
      <c r="E4846" s="13" t="s">
        <v>3991</v>
      </c>
      <c r="F4846" s="27">
        <v>45327</v>
      </c>
      <c r="G4846" s="27">
        <v>45254</v>
      </c>
      <c r="H4846" s="14">
        <v>40341.97</v>
      </c>
      <c r="I4846" s="15">
        <v>2</v>
      </c>
      <c r="J4846" s="13" t="s">
        <v>365</v>
      </c>
      <c r="K4846" s="36">
        <f>D4846*VLOOKUP(L4846,Assumptions!$B$5:$C$11,2,FALSE)</f>
        <v>7432.61</v>
      </c>
      <c r="L4846" s="39" t="s">
        <v>4883</v>
      </c>
      <c r="M4846" s="46">
        <f>DATE(YEAR(F4846),MONTH(F4846),1)</f>
        <v>45323</v>
      </c>
      <c r="N4846" s="47" t="str">
        <f>IF(B4846="",N4845,B4846)</f>
        <v>Rosemont Trust Ltd</v>
      </c>
    </row>
    <row r="4847" spans="1:14" ht="15.75" x14ac:dyDescent="0.5">
      <c r="A4847" s="7"/>
      <c r="B4847" s="26"/>
      <c r="C4847" s="26"/>
      <c r="D4847" s="14">
        <v>12314.65</v>
      </c>
      <c r="E4847" s="13" t="s">
        <v>3991</v>
      </c>
      <c r="F4847" s="27">
        <v>45327</v>
      </c>
      <c r="G4847" s="27">
        <v>45254</v>
      </c>
      <c r="H4847" s="14">
        <v>38333.040000000001</v>
      </c>
      <c r="I4847" s="15">
        <v>1</v>
      </c>
      <c r="J4847" s="13" t="s">
        <v>365</v>
      </c>
      <c r="K4847" s="36">
        <f>D4847*VLOOKUP(L4847,Assumptions!$B$5:$C$11,2,FALSE)</f>
        <v>12314.65</v>
      </c>
      <c r="L4847" s="39" t="s">
        <v>4883</v>
      </c>
      <c r="M4847" s="46">
        <f>DATE(YEAR(F4847),MONTH(F4847),1)</f>
        <v>45323</v>
      </c>
      <c r="N4847" s="47" t="str">
        <f>IF(B4847="",N4846,B4847)</f>
        <v>Rosemont Trust Ltd</v>
      </c>
    </row>
    <row r="4848" spans="1:14" ht="15.75" x14ac:dyDescent="0.5">
      <c r="A4848" s="7"/>
      <c r="B4848" s="26"/>
      <c r="C4848" s="26"/>
      <c r="D4848" s="14">
        <v>6250.08</v>
      </c>
      <c r="E4848" s="13" t="s">
        <v>3992</v>
      </c>
      <c r="F4848" s="27">
        <v>45432</v>
      </c>
      <c r="G4848" s="27">
        <v>45254</v>
      </c>
      <c r="H4848" s="14">
        <v>31330.61</v>
      </c>
      <c r="I4848" s="15">
        <v>3</v>
      </c>
      <c r="J4848" s="13" t="s">
        <v>350</v>
      </c>
      <c r="K4848" s="36">
        <f>D4848*VLOOKUP(L4848,Assumptions!$B$5:$C$11,2,FALSE)</f>
        <v>6250.08</v>
      </c>
      <c r="L4848" s="39" t="s">
        <v>4883</v>
      </c>
      <c r="M4848" s="46">
        <f>DATE(YEAR(F4848),MONTH(F4848),1)</f>
        <v>45413</v>
      </c>
      <c r="N4848" s="47" t="str">
        <f>IF(B4848="",N4847,B4848)</f>
        <v>Rosemont Trust Ltd</v>
      </c>
    </row>
    <row r="4849" spans="1:14" ht="15.75" x14ac:dyDescent="0.5">
      <c r="A4849" s="7"/>
      <c r="B4849" s="26"/>
      <c r="C4849" s="26"/>
      <c r="D4849" s="14">
        <v>5893.09</v>
      </c>
      <c r="E4849" s="13" t="s">
        <v>3993</v>
      </c>
      <c r="F4849" s="27">
        <v>45432</v>
      </c>
      <c r="G4849" s="27">
        <v>45254</v>
      </c>
      <c r="H4849" s="14">
        <v>36048.730000000003</v>
      </c>
      <c r="I4849" s="15">
        <v>3</v>
      </c>
      <c r="J4849" s="13" t="s">
        <v>301</v>
      </c>
      <c r="K4849" s="36">
        <f>D4849*VLOOKUP(L4849,Assumptions!$B$5:$C$11,2,FALSE)</f>
        <v>5893.09</v>
      </c>
      <c r="L4849" s="39" t="s">
        <v>4883</v>
      </c>
      <c r="M4849" s="46">
        <f>DATE(YEAR(F4849),MONTH(F4849),1)</f>
        <v>45413</v>
      </c>
      <c r="N4849" s="47" t="str">
        <f>IF(B4849="",N4848,B4849)</f>
        <v>Rosemont Trust Ltd</v>
      </c>
    </row>
    <row r="4850" spans="1:14" ht="15.75" x14ac:dyDescent="0.5">
      <c r="A4850" s="7"/>
      <c r="B4850" s="26"/>
      <c r="C4850" s="26"/>
      <c r="D4850" s="14">
        <v>6710.41</v>
      </c>
      <c r="E4850" s="13" t="s">
        <v>3994</v>
      </c>
      <c r="F4850" s="27">
        <v>45607</v>
      </c>
      <c r="G4850" s="27">
        <v>45254</v>
      </c>
      <c r="H4850" s="14">
        <v>41063.24</v>
      </c>
      <c r="I4850" s="15">
        <v>4</v>
      </c>
      <c r="J4850" s="13" t="s">
        <v>365</v>
      </c>
      <c r="K4850" s="36">
        <f>D4850*VLOOKUP(L4850,Assumptions!$B$5:$C$11,2,FALSE)</f>
        <v>6710.41</v>
      </c>
      <c r="L4850" s="39" t="s">
        <v>4883</v>
      </c>
      <c r="M4850" s="46">
        <f>DATE(YEAR(F4850),MONTH(F4850),1)</f>
        <v>45597</v>
      </c>
      <c r="N4850" s="47" t="str">
        <f>IF(B4850="",N4849,B4850)</f>
        <v>Rosemont Trust Ltd</v>
      </c>
    </row>
    <row r="4851" spans="1:14" ht="15.75" x14ac:dyDescent="0.5">
      <c r="A4851" s="7"/>
      <c r="B4851" s="26"/>
      <c r="C4851" s="26"/>
      <c r="D4851" s="14">
        <v>11106.65</v>
      </c>
      <c r="E4851" s="13" t="s">
        <v>3995</v>
      </c>
      <c r="F4851" s="27">
        <v>45607</v>
      </c>
      <c r="G4851" s="27">
        <v>45254</v>
      </c>
      <c r="H4851" s="14">
        <v>38366.03</v>
      </c>
      <c r="I4851" s="15">
        <v>4</v>
      </c>
      <c r="J4851" s="13" t="s">
        <v>350</v>
      </c>
      <c r="K4851" s="36">
        <f>D4851*VLOOKUP(L4851,Assumptions!$B$5:$C$11,2,FALSE)</f>
        <v>11106.65</v>
      </c>
      <c r="L4851" s="39" t="s">
        <v>4883</v>
      </c>
      <c r="M4851" s="46">
        <f>DATE(YEAR(F4851),MONTH(F4851),1)</f>
        <v>45597</v>
      </c>
      <c r="N4851" s="47" t="str">
        <f>IF(B4851="",N4850,B4851)</f>
        <v>Rosemont Trust Ltd</v>
      </c>
    </row>
    <row r="4852" spans="1:14" ht="15.75" x14ac:dyDescent="0.5">
      <c r="A4852" s="7"/>
      <c r="B4852" s="26"/>
      <c r="C4852" s="26"/>
      <c r="D4852" s="14">
        <v>9145.68</v>
      </c>
      <c r="E4852" s="13" t="s">
        <v>3996</v>
      </c>
      <c r="F4852" s="27">
        <v>45551</v>
      </c>
      <c r="G4852" s="27">
        <v>45254</v>
      </c>
      <c r="H4852" s="14">
        <v>24146.69</v>
      </c>
      <c r="I4852" s="15">
        <v>4</v>
      </c>
      <c r="J4852" s="13" t="s">
        <v>350</v>
      </c>
      <c r="K4852" s="36">
        <f>D4852*VLOOKUP(L4852,Assumptions!$B$5:$C$11,2,FALSE)</f>
        <v>9145.68</v>
      </c>
      <c r="L4852" s="39" t="s">
        <v>4883</v>
      </c>
      <c r="M4852" s="46">
        <f>DATE(YEAR(F4852),MONTH(F4852),1)</f>
        <v>45536</v>
      </c>
      <c r="N4852" s="47" t="str">
        <f>IF(B4852="",N4851,B4852)</f>
        <v>Rosemont Trust Ltd</v>
      </c>
    </row>
    <row r="4853" spans="1:14" ht="15.75" x14ac:dyDescent="0.5">
      <c r="A4853" s="7"/>
      <c r="B4853" s="26"/>
      <c r="C4853" s="26"/>
      <c r="D4853" s="14">
        <v>8046.42</v>
      </c>
      <c r="E4853" s="13" t="s">
        <v>3997</v>
      </c>
      <c r="F4853" s="27">
        <v>45551</v>
      </c>
      <c r="G4853" s="27">
        <v>45254</v>
      </c>
      <c r="H4853" s="14">
        <v>34373.69</v>
      </c>
      <c r="I4853" s="15">
        <v>1</v>
      </c>
      <c r="J4853" s="13" t="s">
        <v>301</v>
      </c>
      <c r="K4853" s="36">
        <f>D4853*VLOOKUP(L4853,Assumptions!$B$5:$C$11,2,FALSE)</f>
        <v>8046.42</v>
      </c>
      <c r="L4853" s="39" t="s">
        <v>4883</v>
      </c>
      <c r="M4853" s="46">
        <f>DATE(YEAR(F4853),MONTH(F4853),1)</f>
        <v>45536</v>
      </c>
      <c r="N4853" s="47" t="str">
        <f>IF(B4853="",N4852,B4853)</f>
        <v>Rosemont Trust Ltd</v>
      </c>
    </row>
    <row r="4854" spans="1:14" ht="15.75" x14ac:dyDescent="0.5">
      <c r="A4854" s="7"/>
      <c r="B4854" s="26"/>
      <c r="C4854" s="26"/>
      <c r="D4854" s="14">
        <v>7062.47</v>
      </c>
      <c r="E4854" s="13" t="s">
        <v>3998</v>
      </c>
      <c r="F4854" s="27">
        <v>45551</v>
      </c>
      <c r="G4854" s="27">
        <v>45254</v>
      </c>
      <c r="H4854" s="14">
        <v>37952.21</v>
      </c>
      <c r="I4854" s="15">
        <v>2</v>
      </c>
      <c r="J4854" s="13" t="s">
        <v>365</v>
      </c>
      <c r="K4854" s="36">
        <f>D4854*VLOOKUP(L4854,Assumptions!$B$5:$C$11,2,FALSE)</f>
        <v>7062.47</v>
      </c>
      <c r="L4854" s="39" t="s">
        <v>4883</v>
      </c>
      <c r="M4854" s="46">
        <f>DATE(YEAR(F4854),MONTH(F4854),1)</f>
        <v>45536</v>
      </c>
      <c r="N4854" s="47" t="str">
        <f>IF(B4854="",N4853,B4854)</f>
        <v>Rosemont Trust Ltd</v>
      </c>
    </row>
    <row r="4855" spans="1:14" ht="15.75" x14ac:dyDescent="0.5">
      <c r="A4855" s="7"/>
      <c r="B4855" s="26"/>
      <c r="C4855" s="26"/>
      <c r="D4855" s="14">
        <v>10899.94</v>
      </c>
      <c r="E4855" s="13" t="s">
        <v>3996</v>
      </c>
      <c r="F4855" s="27">
        <v>45551</v>
      </c>
      <c r="G4855" s="27">
        <v>45254</v>
      </c>
      <c r="H4855" s="14">
        <v>31338.06</v>
      </c>
      <c r="I4855" s="15">
        <v>1</v>
      </c>
      <c r="J4855" s="13" t="s">
        <v>350</v>
      </c>
      <c r="K4855" s="36">
        <f>D4855*VLOOKUP(L4855,Assumptions!$B$5:$C$11,2,FALSE)</f>
        <v>10899.94</v>
      </c>
      <c r="L4855" s="39" t="s">
        <v>4883</v>
      </c>
      <c r="M4855" s="46">
        <f>DATE(YEAR(F4855),MONTH(F4855),1)</f>
        <v>45536</v>
      </c>
      <c r="N4855" s="47" t="str">
        <f>IF(B4855="",N4854,B4855)</f>
        <v>Rosemont Trust Ltd</v>
      </c>
    </row>
    <row r="4856" spans="1:14" ht="15.75" x14ac:dyDescent="0.5">
      <c r="A4856" s="7"/>
      <c r="B4856" s="26"/>
      <c r="C4856" s="26"/>
      <c r="D4856" s="14">
        <v>8366.31</v>
      </c>
      <c r="E4856" s="13" t="s">
        <v>3999</v>
      </c>
      <c r="F4856" s="27">
        <v>45691</v>
      </c>
      <c r="G4856" s="27">
        <v>45554</v>
      </c>
      <c r="H4856" s="14">
        <v>32826.79</v>
      </c>
      <c r="I4856" s="15">
        <v>1</v>
      </c>
      <c r="J4856" s="13" t="s">
        <v>350</v>
      </c>
      <c r="K4856" s="36">
        <f>D4856*VLOOKUP(L4856,Assumptions!$B$5:$C$11,2,FALSE)</f>
        <v>8366.31</v>
      </c>
      <c r="L4856" s="39" t="s">
        <v>4883</v>
      </c>
      <c r="M4856" s="46">
        <f>DATE(YEAR(F4856),MONTH(F4856),1)</f>
        <v>45689</v>
      </c>
      <c r="N4856" s="47" t="str">
        <f>IF(B4856="",N4855,B4856)</f>
        <v>Rosemont Trust Ltd</v>
      </c>
    </row>
    <row r="4857" spans="1:14" ht="15.75" x14ac:dyDescent="0.5">
      <c r="A4857" s="7"/>
      <c r="B4857" s="26"/>
      <c r="C4857" s="26"/>
      <c r="D4857" s="14">
        <v>7670.24</v>
      </c>
      <c r="E4857" s="13" t="s">
        <v>3999</v>
      </c>
      <c r="F4857" s="27">
        <v>45691</v>
      </c>
      <c r="G4857" s="27">
        <v>45554</v>
      </c>
      <c r="H4857" s="14">
        <v>29309.64</v>
      </c>
      <c r="I4857" s="15">
        <v>1</v>
      </c>
      <c r="J4857" s="13" t="s">
        <v>350</v>
      </c>
      <c r="K4857" s="36">
        <f>D4857*VLOOKUP(L4857,Assumptions!$B$5:$C$11,2,FALSE)</f>
        <v>7670.24</v>
      </c>
      <c r="L4857" s="39" t="s">
        <v>4883</v>
      </c>
      <c r="M4857" s="46">
        <f>DATE(YEAR(F4857),MONTH(F4857),1)</f>
        <v>45689</v>
      </c>
      <c r="N4857" s="47" t="str">
        <f>IF(B4857="",N4856,B4857)</f>
        <v>Rosemont Trust Ltd</v>
      </c>
    </row>
    <row r="4858" spans="1:14" ht="15.75" x14ac:dyDescent="0.5">
      <c r="A4858" s="7"/>
      <c r="B4858" s="26"/>
      <c r="C4858" s="26"/>
      <c r="D4858" s="14">
        <v>9034.01</v>
      </c>
      <c r="E4858" s="13" t="s">
        <v>4000</v>
      </c>
      <c r="F4858" s="27">
        <v>45691</v>
      </c>
      <c r="G4858" s="27">
        <v>45554</v>
      </c>
      <c r="H4858" s="14">
        <v>26564.86</v>
      </c>
      <c r="I4858" s="15">
        <v>2</v>
      </c>
      <c r="J4858" s="13" t="s">
        <v>365</v>
      </c>
      <c r="K4858" s="36">
        <f>D4858*VLOOKUP(L4858,Assumptions!$B$5:$C$11,2,FALSE)</f>
        <v>9034.01</v>
      </c>
      <c r="L4858" s="39" t="s">
        <v>4883</v>
      </c>
      <c r="M4858" s="46">
        <f>DATE(YEAR(F4858),MONTH(F4858),1)</f>
        <v>45689</v>
      </c>
      <c r="N4858" s="47" t="str">
        <f>IF(B4858="",N4857,B4858)</f>
        <v>Rosemont Trust Ltd</v>
      </c>
    </row>
    <row r="4859" spans="1:14" ht="15.75" x14ac:dyDescent="0.5">
      <c r="A4859" s="7"/>
      <c r="B4859" s="26"/>
      <c r="C4859" s="26"/>
      <c r="D4859" s="14">
        <v>6338.34</v>
      </c>
      <c r="E4859" s="13" t="s">
        <v>3999</v>
      </c>
      <c r="F4859" s="27">
        <v>45691</v>
      </c>
      <c r="G4859" s="27">
        <v>45554</v>
      </c>
      <c r="H4859" s="14">
        <v>26771.45</v>
      </c>
      <c r="I4859" s="15">
        <v>1</v>
      </c>
      <c r="J4859" s="13" t="s">
        <v>350</v>
      </c>
      <c r="K4859" s="36">
        <f>D4859*VLOOKUP(L4859,Assumptions!$B$5:$C$11,2,FALSE)</f>
        <v>6338.34</v>
      </c>
      <c r="L4859" s="39" t="s">
        <v>4883</v>
      </c>
      <c r="M4859" s="46">
        <f>DATE(YEAR(F4859),MONTH(F4859),1)</f>
        <v>45689</v>
      </c>
      <c r="N4859" s="47" t="str">
        <f>IF(B4859="",N4858,B4859)</f>
        <v>Rosemont Trust Ltd</v>
      </c>
    </row>
    <row r="4860" spans="1:14" ht="15.75" x14ac:dyDescent="0.5">
      <c r="A4860" s="7"/>
      <c r="B4860" s="26"/>
      <c r="C4860" s="26"/>
      <c r="D4860" s="14">
        <v>6068.21</v>
      </c>
      <c r="E4860" s="13" t="s">
        <v>4000</v>
      </c>
      <c r="F4860" s="27">
        <v>45691</v>
      </c>
      <c r="G4860" s="27">
        <v>45554</v>
      </c>
      <c r="H4860" s="14">
        <v>29712.18</v>
      </c>
      <c r="I4860" s="15">
        <v>2</v>
      </c>
      <c r="J4860" s="13" t="s">
        <v>365</v>
      </c>
      <c r="K4860" s="36">
        <f>D4860*VLOOKUP(L4860,Assumptions!$B$5:$C$11,2,FALSE)</f>
        <v>6068.21</v>
      </c>
      <c r="L4860" s="39" t="s">
        <v>4883</v>
      </c>
      <c r="M4860" s="46">
        <f>DATE(YEAR(F4860),MONTH(F4860),1)</f>
        <v>45689</v>
      </c>
      <c r="N4860" s="47" t="str">
        <f>IF(B4860="",N4859,B4860)</f>
        <v>Rosemont Trust Ltd</v>
      </c>
    </row>
    <row r="4861" spans="1:14" ht="15.75" x14ac:dyDescent="0.5">
      <c r="A4861" s="7"/>
      <c r="B4861" s="26"/>
      <c r="C4861" s="26"/>
      <c r="D4861" s="14">
        <v>8891.16</v>
      </c>
      <c r="E4861" s="13" t="s">
        <v>4000</v>
      </c>
      <c r="F4861" s="27">
        <v>45691</v>
      </c>
      <c r="G4861" s="27">
        <v>45554</v>
      </c>
      <c r="H4861" s="14">
        <v>39313.199999999997</v>
      </c>
      <c r="I4861" s="15">
        <v>2</v>
      </c>
      <c r="J4861" s="13" t="s">
        <v>365</v>
      </c>
      <c r="K4861" s="36">
        <f>D4861*VLOOKUP(L4861,Assumptions!$B$5:$C$11,2,FALSE)</f>
        <v>8891.16</v>
      </c>
      <c r="L4861" s="39" t="s">
        <v>4883</v>
      </c>
      <c r="M4861" s="46">
        <f>DATE(YEAR(F4861),MONTH(F4861),1)</f>
        <v>45689</v>
      </c>
      <c r="N4861" s="47" t="str">
        <f>IF(B4861="",N4860,B4861)</f>
        <v>Rosemont Trust Ltd</v>
      </c>
    </row>
    <row r="4862" spans="1:14" ht="15.75" x14ac:dyDescent="0.5">
      <c r="A4862" s="7"/>
      <c r="B4862" s="26"/>
      <c r="C4862" s="26"/>
      <c r="D4862" s="14">
        <v>8917.25</v>
      </c>
      <c r="E4862" s="13" t="s">
        <v>4001</v>
      </c>
      <c r="F4862" s="27">
        <v>45754</v>
      </c>
      <c r="G4862" s="27">
        <v>45554</v>
      </c>
      <c r="H4862" s="14">
        <v>40742.1</v>
      </c>
      <c r="I4862" s="15">
        <v>1</v>
      </c>
      <c r="J4862" s="13" t="s">
        <v>350</v>
      </c>
      <c r="K4862" s="36">
        <f>D4862*VLOOKUP(L4862,Assumptions!$B$5:$C$11,2,FALSE)</f>
        <v>8917.25</v>
      </c>
      <c r="L4862" s="39" t="s">
        <v>4883</v>
      </c>
      <c r="M4862" s="46">
        <f>DATE(YEAR(F4862),MONTH(F4862),1)</f>
        <v>45748</v>
      </c>
      <c r="N4862" s="47" t="str">
        <f>IF(B4862="",N4861,B4862)</f>
        <v>Rosemont Trust Ltd</v>
      </c>
    </row>
    <row r="4863" spans="1:14" ht="15.75" x14ac:dyDescent="0.5">
      <c r="A4863" s="7"/>
      <c r="B4863" s="26"/>
      <c r="C4863" s="26"/>
      <c r="D4863" s="14">
        <v>5900.47</v>
      </c>
      <c r="E4863" s="13" t="s">
        <v>4001</v>
      </c>
      <c r="F4863" s="27">
        <v>45754</v>
      </c>
      <c r="G4863" s="27">
        <v>45554</v>
      </c>
      <c r="H4863" s="14">
        <v>40847.39</v>
      </c>
      <c r="I4863" s="15">
        <v>1</v>
      </c>
      <c r="J4863" s="13" t="s">
        <v>350</v>
      </c>
      <c r="K4863" s="36">
        <f>D4863*VLOOKUP(L4863,Assumptions!$B$5:$C$11,2,FALSE)</f>
        <v>5900.47</v>
      </c>
      <c r="L4863" s="39" t="s">
        <v>4883</v>
      </c>
      <c r="M4863" s="46">
        <f>DATE(YEAR(F4863),MONTH(F4863),1)</f>
        <v>45748</v>
      </c>
      <c r="N4863" s="47" t="str">
        <f>IF(B4863="",N4862,B4863)</f>
        <v>Rosemont Trust Ltd</v>
      </c>
    </row>
    <row r="4864" spans="1:14" ht="15.75" x14ac:dyDescent="0.5">
      <c r="A4864" s="7"/>
      <c r="B4864" s="26"/>
      <c r="C4864" s="26"/>
      <c r="D4864" s="14">
        <v>8340.58</v>
      </c>
      <c r="E4864" s="13" t="s">
        <v>4001</v>
      </c>
      <c r="F4864" s="27">
        <v>45754</v>
      </c>
      <c r="G4864" s="27">
        <v>45554</v>
      </c>
      <c r="H4864" s="14">
        <v>38519.339999999997</v>
      </c>
      <c r="I4864" s="15">
        <v>1</v>
      </c>
      <c r="J4864" s="13" t="s">
        <v>350</v>
      </c>
      <c r="K4864" s="36">
        <f>D4864*VLOOKUP(L4864,Assumptions!$B$5:$C$11,2,FALSE)</f>
        <v>8340.58</v>
      </c>
      <c r="L4864" s="39" t="s">
        <v>4883</v>
      </c>
      <c r="M4864" s="46">
        <f>DATE(YEAR(F4864),MONTH(F4864),1)</f>
        <v>45748</v>
      </c>
      <c r="N4864" s="47" t="str">
        <f>IF(B4864="",N4863,B4864)</f>
        <v>Rosemont Trust Ltd</v>
      </c>
    </row>
    <row r="4865" spans="1:14" ht="15.75" x14ac:dyDescent="0.5">
      <c r="A4865" s="7"/>
      <c r="B4865" s="26"/>
      <c r="C4865" s="26"/>
      <c r="D4865" s="14">
        <v>8189.31</v>
      </c>
      <c r="E4865" s="13" t="s">
        <v>4001</v>
      </c>
      <c r="F4865" s="27">
        <v>45754</v>
      </c>
      <c r="G4865" s="27">
        <v>45554</v>
      </c>
      <c r="H4865" s="14">
        <v>34172.410000000003</v>
      </c>
      <c r="I4865" s="15">
        <v>1</v>
      </c>
      <c r="J4865" s="13" t="s">
        <v>350</v>
      </c>
      <c r="K4865" s="36">
        <f>D4865*VLOOKUP(L4865,Assumptions!$B$5:$C$11,2,FALSE)</f>
        <v>8189.31</v>
      </c>
      <c r="L4865" s="39" t="s">
        <v>4883</v>
      </c>
      <c r="M4865" s="46">
        <f>DATE(YEAR(F4865),MONTH(F4865),1)</f>
        <v>45748</v>
      </c>
      <c r="N4865" s="47" t="str">
        <f>IF(B4865="",N4864,B4865)</f>
        <v>Rosemont Trust Ltd</v>
      </c>
    </row>
    <row r="4866" spans="1:14" ht="15.75" x14ac:dyDescent="0.5">
      <c r="A4866" s="7"/>
      <c r="B4866" s="26"/>
      <c r="C4866" s="26"/>
      <c r="D4866" s="14">
        <v>10642.26</v>
      </c>
      <c r="E4866" s="13" t="s">
        <v>4002</v>
      </c>
      <c r="F4866" s="27">
        <v>45796</v>
      </c>
      <c r="G4866" s="27">
        <v>45554</v>
      </c>
      <c r="H4866" s="14">
        <v>36911.769999999997</v>
      </c>
      <c r="I4866" s="15">
        <v>4</v>
      </c>
      <c r="J4866" s="13" t="s">
        <v>350</v>
      </c>
      <c r="K4866" s="36">
        <f>D4866*VLOOKUP(L4866,Assumptions!$B$5:$C$11,2,FALSE)</f>
        <v>10642.26</v>
      </c>
      <c r="L4866" s="39" t="s">
        <v>4883</v>
      </c>
      <c r="M4866" s="46">
        <f>DATE(YEAR(F4866),MONTH(F4866),1)</f>
        <v>45778</v>
      </c>
      <c r="N4866" s="47" t="str">
        <f>IF(B4866="",N4865,B4866)</f>
        <v>Rosemont Trust Ltd</v>
      </c>
    </row>
    <row r="4867" spans="1:14" ht="15.75" x14ac:dyDescent="0.5">
      <c r="A4867" s="7"/>
      <c r="B4867" s="26"/>
      <c r="C4867" s="26"/>
      <c r="D4867" s="14">
        <v>6902.19</v>
      </c>
      <c r="E4867" s="13" t="s">
        <v>4003</v>
      </c>
      <c r="F4867" s="27">
        <v>45796</v>
      </c>
      <c r="G4867" s="27">
        <v>45554</v>
      </c>
      <c r="H4867" s="14">
        <v>28029.599999999999</v>
      </c>
      <c r="I4867" s="15">
        <v>2</v>
      </c>
      <c r="J4867" s="13" t="s">
        <v>365</v>
      </c>
      <c r="K4867" s="36">
        <f>D4867*VLOOKUP(L4867,Assumptions!$B$5:$C$11,2,FALSE)</f>
        <v>6902.19</v>
      </c>
      <c r="L4867" s="39" t="s">
        <v>4883</v>
      </c>
      <c r="M4867" s="46">
        <f>DATE(YEAR(F4867),MONTH(F4867),1)</f>
        <v>45778</v>
      </c>
      <c r="N4867" s="47" t="str">
        <f>IF(B4867="",N4866,B4867)</f>
        <v>Rosemont Trust Ltd</v>
      </c>
    </row>
    <row r="4868" spans="1:14" ht="15.75" x14ac:dyDescent="0.5">
      <c r="A4868" s="7"/>
      <c r="B4868" s="26"/>
      <c r="C4868" s="26"/>
      <c r="D4868" s="14">
        <v>7016.52</v>
      </c>
      <c r="E4868" s="13" t="s">
        <v>4003</v>
      </c>
      <c r="F4868" s="27">
        <v>45796</v>
      </c>
      <c r="G4868" s="27">
        <v>45554</v>
      </c>
      <c r="H4868" s="14">
        <v>37205.5</v>
      </c>
      <c r="I4868" s="15">
        <v>3</v>
      </c>
      <c r="J4868" s="13" t="s">
        <v>365</v>
      </c>
      <c r="K4868" s="36">
        <f>D4868*VLOOKUP(L4868,Assumptions!$B$5:$C$11,2,FALSE)</f>
        <v>7016.52</v>
      </c>
      <c r="L4868" s="39" t="s">
        <v>4883</v>
      </c>
      <c r="M4868" s="46">
        <f>DATE(YEAR(F4868),MONTH(F4868),1)</f>
        <v>45778</v>
      </c>
      <c r="N4868" s="47" t="str">
        <f>IF(B4868="",N4867,B4868)</f>
        <v>Rosemont Trust Ltd</v>
      </c>
    </row>
    <row r="4869" spans="1:14" ht="15.75" x14ac:dyDescent="0.5">
      <c r="A4869" s="7"/>
      <c r="B4869" s="26"/>
      <c r="C4869" s="26"/>
      <c r="D4869" s="14">
        <v>6575.03</v>
      </c>
      <c r="E4869" s="13" t="s">
        <v>4004</v>
      </c>
      <c r="F4869" s="27">
        <v>45922</v>
      </c>
      <c r="G4869" s="27">
        <v>45554</v>
      </c>
      <c r="H4869" s="14">
        <v>27119.79</v>
      </c>
      <c r="I4869" s="15">
        <v>1</v>
      </c>
      <c r="J4869" s="13" t="s">
        <v>350</v>
      </c>
      <c r="K4869" s="36">
        <f>D4869*VLOOKUP(L4869,Assumptions!$B$5:$C$11,2,FALSE)</f>
        <v>6575.03</v>
      </c>
      <c r="L4869" s="39" t="s">
        <v>4883</v>
      </c>
      <c r="M4869" s="46">
        <f>DATE(YEAR(F4869),MONTH(F4869),1)</f>
        <v>45901</v>
      </c>
      <c r="N4869" s="47" t="str">
        <f>IF(B4869="",N4868,B4869)</f>
        <v>Rosemont Trust Ltd</v>
      </c>
    </row>
    <row r="4870" spans="1:14" ht="15.75" x14ac:dyDescent="0.5">
      <c r="A4870" s="7"/>
      <c r="B4870" s="26"/>
      <c r="C4870" s="26"/>
      <c r="D4870" s="14">
        <v>5404.62</v>
      </c>
      <c r="E4870" s="13" t="s">
        <v>4005</v>
      </c>
      <c r="F4870" s="27">
        <v>45922</v>
      </c>
      <c r="G4870" s="27">
        <v>45554</v>
      </c>
      <c r="H4870" s="14">
        <v>29421.3</v>
      </c>
      <c r="I4870" s="15">
        <v>4</v>
      </c>
      <c r="J4870" s="13" t="s">
        <v>365</v>
      </c>
      <c r="K4870" s="36">
        <f>D4870*VLOOKUP(L4870,Assumptions!$B$5:$C$11,2,FALSE)</f>
        <v>5404.62</v>
      </c>
      <c r="L4870" s="39" t="s">
        <v>4883</v>
      </c>
      <c r="M4870" s="46">
        <f>DATE(YEAR(F4870),MONTH(F4870),1)</f>
        <v>45901</v>
      </c>
      <c r="N4870" s="47" t="str">
        <f>IF(B4870="",N4869,B4870)</f>
        <v>Rosemont Trust Ltd</v>
      </c>
    </row>
    <row r="4871" spans="1:14" ht="15.75" x14ac:dyDescent="0.5">
      <c r="A4871" s="7"/>
      <c r="B4871" s="26"/>
      <c r="C4871" s="26"/>
      <c r="D4871" s="14">
        <v>7940.22</v>
      </c>
      <c r="E4871" s="13" t="s">
        <v>4004</v>
      </c>
      <c r="F4871" s="27">
        <v>45922</v>
      </c>
      <c r="G4871" s="27">
        <v>45554</v>
      </c>
      <c r="H4871" s="14">
        <v>28643.49</v>
      </c>
      <c r="I4871" s="15">
        <v>2</v>
      </c>
      <c r="J4871" s="13" t="s">
        <v>350</v>
      </c>
      <c r="K4871" s="36">
        <f>D4871*VLOOKUP(L4871,Assumptions!$B$5:$C$11,2,FALSE)</f>
        <v>7940.22</v>
      </c>
      <c r="L4871" s="39" t="s">
        <v>4883</v>
      </c>
      <c r="M4871" s="46">
        <f>DATE(YEAR(F4871),MONTH(F4871),1)</f>
        <v>45901</v>
      </c>
      <c r="N4871" s="47" t="str">
        <f>IF(B4871="",N4870,B4871)</f>
        <v>Rosemont Trust Ltd</v>
      </c>
    </row>
    <row r="4872" spans="1:14" ht="15.75" x14ac:dyDescent="0.5">
      <c r="A4872" s="7"/>
      <c r="B4872" s="25" t="s">
        <v>221</v>
      </c>
      <c r="C4872" s="25"/>
      <c r="D4872" s="12">
        <v>79038.89</v>
      </c>
      <c r="E4872" s="13" t="s">
        <v>4006</v>
      </c>
      <c r="F4872" s="27">
        <v>45852</v>
      </c>
      <c r="G4872" s="27">
        <v>45733</v>
      </c>
      <c r="H4872" s="14">
        <v>0</v>
      </c>
      <c r="I4872" s="15">
        <v>10</v>
      </c>
      <c r="J4872" s="13" t="s">
        <v>300</v>
      </c>
      <c r="K4872" s="36">
        <f>D4872*VLOOKUP(L4872,Assumptions!$B$5:$C$11,2,FALSE)</f>
        <v>2711.0339269999999</v>
      </c>
      <c r="L4872" s="39" t="s">
        <v>4889</v>
      </c>
      <c r="M4872" s="46">
        <f>DATE(YEAR(F4872),MONTH(F4872),1)</f>
        <v>45839</v>
      </c>
      <c r="N4872" s="47" t="str">
        <f>IF(B4872="",N4871,B4872)</f>
        <v>Tarleton Credit</v>
      </c>
    </row>
    <row r="4873" spans="1:14" ht="15.75" x14ac:dyDescent="0.5">
      <c r="A4873" s="7"/>
      <c r="B4873" s="25" t="s">
        <v>222</v>
      </c>
      <c r="C4873" s="25"/>
      <c r="D4873" s="12">
        <v>455.51</v>
      </c>
      <c r="E4873" s="13" t="s">
        <v>4007</v>
      </c>
      <c r="F4873" s="27">
        <v>45114</v>
      </c>
      <c r="G4873" s="27">
        <v>45076</v>
      </c>
      <c r="H4873" s="14">
        <v>2239.34</v>
      </c>
      <c r="I4873" s="15">
        <v>1</v>
      </c>
      <c r="J4873" s="13" t="s">
        <v>366</v>
      </c>
      <c r="K4873" s="36">
        <f>D4873*VLOOKUP(L4873,Assumptions!$B$5:$C$11,2,FALSE)</f>
        <v>15.623992999999999</v>
      </c>
      <c r="L4873" s="39" t="s">
        <v>4889</v>
      </c>
      <c r="M4873" s="46">
        <f>DATE(YEAR(F4873),MONTH(F4873),1)</f>
        <v>45108</v>
      </c>
      <c r="N4873" s="47" t="str">
        <f>IF(B4873="",N4872,B4873)</f>
        <v>Ravenscroft Holdings LLC</v>
      </c>
    </row>
    <row r="4874" spans="1:14" ht="15.75" x14ac:dyDescent="0.5">
      <c r="A4874" s="7"/>
      <c r="B4874" s="26"/>
      <c r="C4874" s="26"/>
      <c r="D4874" s="12">
        <v>351.29</v>
      </c>
      <c r="E4874" s="13" t="s">
        <v>4008</v>
      </c>
      <c r="F4874" s="27">
        <v>45114</v>
      </c>
      <c r="G4874" s="27">
        <v>45076</v>
      </c>
      <c r="H4874" s="14">
        <v>1721.21</v>
      </c>
      <c r="I4874" s="15">
        <v>1</v>
      </c>
      <c r="J4874" s="13" t="s">
        <v>367</v>
      </c>
      <c r="K4874" s="36">
        <f>D4874*VLOOKUP(L4874,Assumptions!$B$5:$C$11,2,FALSE)</f>
        <v>12.049246999999999</v>
      </c>
      <c r="L4874" s="39" t="s">
        <v>4889</v>
      </c>
      <c r="M4874" s="46">
        <f>DATE(YEAR(F4874),MONTH(F4874),1)</f>
        <v>45108</v>
      </c>
      <c r="N4874" s="47" t="str">
        <f>IF(B4874="",N4873,B4874)</f>
        <v>Ravenscroft Holdings LLC</v>
      </c>
    </row>
    <row r="4875" spans="1:14" ht="15.75" x14ac:dyDescent="0.5">
      <c r="A4875" s="7"/>
      <c r="B4875" s="26"/>
      <c r="C4875" s="26"/>
      <c r="D4875" s="12">
        <v>409.18</v>
      </c>
      <c r="E4875" s="13" t="s">
        <v>4009</v>
      </c>
      <c r="F4875" s="27">
        <v>45114</v>
      </c>
      <c r="G4875" s="27">
        <v>45076</v>
      </c>
      <c r="H4875" s="14">
        <v>1608.77</v>
      </c>
      <c r="I4875" s="15">
        <v>1</v>
      </c>
      <c r="J4875" s="13" t="s">
        <v>368</v>
      </c>
      <c r="K4875" s="36">
        <f>D4875*VLOOKUP(L4875,Assumptions!$B$5:$C$11,2,FALSE)</f>
        <v>14.034873999999999</v>
      </c>
      <c r="L4875" s="39" t="s">
        <v>4889</v>
      </c>
      <c r="M4875" s="46">
        <f>DATE(YEAR(F4875),MONTH(F4875),1)</f>
        <v>45108</v>
      </c>
      <c r="N4875" s="47" t="str">
        <f>IF(B4875="",N4874,B4875)</f>
        <v>Ravenscroft Holdings LLC</v>
      </c>
    </row>
    <row r="4876" spans="1:14" ht="15.75" x14ac:dyDescent="0.5">
      <c r="A4876" s="7"/>
      <c r="B4876" s="26"/>
      <c r="C4876" s="26"/>
      <c r="D4876" s="12">
        <v>485.51</v>
      </c>
      <c r="E4876" s="13" t="s">
        <v>4010</v>
      </c>
      <c r="F4876" s="27">
        <v>45114</v>
      </c>
      <c r="G4876" s="27">
        <v>45076</v>
      </c>
      <c r="H4876" s="14">
        <v>2324.46</v>
      </c>
      <c r="I4876" s="15">
        <v>1</v>
      </c>
      <c r="J4876" s="13" t="s">
        <v>369</v>
      </c>
      <c r="K4876" s="36">
        <f>D4876*VLOOKUP(L4876,Assumptions!$B$5:$C$11,2,FALSE)</f>
        <v>16.652992999999999</v>
      </c>
      <c r="L4876" s="39" t="s">
        <v>4889</v>
      </c>
      <c r="M4876" s="46">
        <f>DATE(YEAR(F4876),MONTH(F4876),1)</f>
        <v>45108</v>
      </c>
      <c r="N4876" s="47" t="str">
        <f>IF(B4876="",N4875,B4876)</f>
        <v>Ravenscroft Holdings LLC</v>
      </c>
    </row>
    <row r="4877" spans="1:14" ht="15.75" x14ac:dyDescent="0.5">
      <c r="A4877" s="7"/>
      <c r="B4877" s="26"/>
      <c r="C4877" s="26"/>
      <c r="D4877" s="12">
        <v>1618.69</v>
      </c>
      <c r="E4877" s="13" t="s">
        <v>4011</v>
      </c>
      <c r="F4877" s="27">
        <v>45027</v>
      </c>
      <c r="G4877" s="27">
        <v>45006</v>
      </c>
      <c r="H4877" s="14">
        <v>1610.87</v>
      </c>
      <c r="I4877" s="15">
        <v>4</v>
      </c>
      <c r="J4877" s="13" t="s">
        <v>368</v>
      </c>
      <c r="K4877" s="36">
        <f>D4877*VLOOKUP(L4877,Assumptions!$B$5:$C$11,2,FALSE)</f>
        <v>55.521066999999995</v>
      </c>
      <c r="L4877" s="39" t="s">
        <v>4889</v>
      </c>
      <c r="M4877" s="46">
        <f>DATE(YEAR(F4877),MONTH(F4877),1)</f>
        <v>45017</v>
      </c>
      <c r="N4877" s="47" t="str">
        <f>IF(B4877="",N4876,B4877)</f>
        <v>Ravenscroft Holdings LLC</v>
      </c>
    </row>
    <row r="4878" spans="1:14" ht="15.75" x14ac:dyDescent="0.5">
      <c r="A4878" s="7"/>
      <c r="B4878" s="26"/>
      <c r="C4878" s="26"/>
      <c r="D4878" s="12">
        <v>1636.25</v>
      </c>
      <c r="E4878" s="13" t="s">
        <v>4012</v>
      </c>
      <c r="F4878" s="27">
        <v>45027</v>
      </c>
      <c r="G4878" s="27">
        <v>45006</v>
      </c>
      <c r="H4878" s="14">
        <v>2722.69</v>
      </c>
      <c r="I4878" s="15">
        <v>4</v>
      </c>
      <c r="J4878" s="13" t="s">
        <v>369</v>
      </c>
      <c r="K4878" s="36">
        <f>D4878*VLOOKUP(L4878,Assumptions!$B$5:$C$11,2,FALSE)</f>
        <v>56.123374999999996</v>
      </c>
      <c r="L4878" s="39" t="s">
        <v>4889</v>
      </c>
      <c r="M4878" s="46">
        <f>DATE(YEAR(F4878),MONTH(F4878),1)</f>
        <v>45017</v>
      </c>
      <c r="N4878" s="47" t="str">
        <f>IF(B4878="",N4877,B4878)</f>
        <v>Ravenscroft Holdings LLC</v>
      </c>
    </row>
    <row r="4879" spans="1:14" ht="15.75" x14ac:dyDescent="0.5">
      <c r="A4879" s="7"/>
      <c r="B4879" s="26"/>
      <c r="C4879" s="26"/>
      <c r="D4879" s="12">
        <v>1644.19</v>
      </c>
      <c r="E4879" s="13" t="s">
        <v>4013</v>
      </c>
      <c r="F4879" s="27">
        <v>45027</v>
      </c>
      <c r="G4879" s="27">
        <v>45006</v>
      </c>
      <c r="H4879" s="14">
        <v>2097.2800000000002</v>
      </c>
      <c r="I4879" s="15">
        <v>4</v>
      </c>
      <c r="J4879" s="13" t="s">
        <v>366</v>
      </c>
      <c r="K4879" s="36">
        <f>D4879*VLOOKUP(L4879,Assumptions!$B$5:$C$11,2,FALSE)</f>
        <v>56.395716999999998</v>
      </c>
      <c r="L4879" s="39" t="s">
        <v>4889</v>
      </c>
      <c r="M4879" s="46">
        <f>DATE(YEAR(F4879),MONTH(F4879),1)</f>
        <v>45017</v>
      </c>
      <c r="N4879" s="47" t="str">
        <f>IF(B4879="",N4878,B4879)</f>
        <v>Ravenscroft Holdings LLC</v>
      </c>
    </row>
    <row r="4880" spans="1:14" ht="15.75" x14ac:dyDescent="0.5">
      <c r="A4880" s="7"/>
      <c r="B4880" s="26"/>
      <c r="C4880" s="26"/>
      <c r="D4880" s="12">
        <v>1619.42</v>
      </c>
      <c r="E4880" s="13" t="s">
        <v>4014</v>
      </c>
      <c r="F4880" s="27">
        <v>45027</v>
      </c>
      <c r="G4880" s="27">
        <v>45006</v>
      </c>
      <c r="H4880" s="14">
        <v>2425.4299999999998</v>
      </c>
      <c r="I4880" s="15">
        <v>4</v>
      </c>
      <c r="J4880" s="13" t="s">
        <v>367</v>
      </c>
      <c r="K4880" s="36">
        <f>D4880*VLOOKUP(L4880,Assumptions!$B$5:$C$11,2,FALSE)</f>
        <v>55.546105999999995</v>
      </c>
      <c r="L4880" s="39" t="s">
        <v>4889</v>
      </c>
      <c r="M4880" s="46">
        <f>DATE(YEAR(F4880),MONTH(F4880),1)</f>
        <v>45017</v>
      </c>
      <c r="N4880" s="47" t="str">
        <f>IF(B4880="",N4879,B4880)</f>
        <v>Ravenscroft Holdings LLC</v>
      </c>
    </row>
    <row r="4881" spans="1:14" ht="15.75" x14ac:dyDescent="0.5">
      <c r="A4881" s="7"/>
      <c r="B4881" s="26"/>
      <c r="C4881" s="26"/>
      <c r="D4881" s="12">
        <v>409.38</v>
      </c>
      <c r="E4881" s="13" t="s">
        <v>4015</v>
      </c>
      <c r="F4881" s="27">
        <v>45189</v>
      </c>
      <c r="G4881" s="27">
        <v>45189</v>
      </c>
      <c r="H4881" s="14">
        <v>2018.56</v>
      </c>
      <c r="I4881" s="15">
        <v>1</v>
      </c>
      <c r="J4881" s="13" t="s">
        <v>366</v>
      </c>
      <c r="K4881" s="36">
        <f>D4881*VLOOKUP(L4881,Assumptions!$B$5:$C$11,2,FALSE)</f>
        <v>14.041733999999998</v>
      </c>
      <c r="L4881" s="39" t="s">
        <v>4889</v>
      </c>
      <c r="M4881" s="46">
        <f>DATE(YEAR(F4881),MONTH(F4881),1)</f>
        <v>45170</v>
      </c>
      <c r="N4881" s="47" t="str">
        <f>IF(B4881="",N4880,B4881)</f>
        <v>Ravenscroft Holdings LLC</v>
      </c>
    </row>
    <row r="4882" spans="1:14" ht="15.75" x14ac:dyDescent="0.5">
      <c r="A4882" s="7"/>
      <c r="B4882" s="26"/>
      <c r="C4882" s="26"/>
      <c r="D4882" s="12">
        <v>459.68</v>
      </c>
      <c r="E4882" s="13" t="s">
        <v>4016</v>
      </c>
      <c r="F4882" s="27">
        <v>45189</v>
      </c>
      <c r="G4882" s="27">
        <v>45189</v>
      </c>
      <c r="H4882" s="14">
        <v>2445.7800000000002</v>
      </c>
      <c r="I4882" s="15">
        <v>1</v>
      </c>
      <c r="J4882" s="13" t="s">
        <v>367</v>
      </c>
      <c r="K4882" s="36">
        <f>D4882*VLOOKUP(L4882,Assumptions!$B$5:$C$11,2,FALSE)</f>
        <v>15.767023999999999</v>
      </c>
      <c r="L4882" s="39" t="s">
        <v>4889</v>
      </c>
      <c r="M4882" s="46">
        <f>DATE(YEAR(F4882),MONTH(F4882),1)</f>
        <v>45170</v>
      </c>
      <c r="N4882" s="47" t="str">
        <f>IF(B4882="",N4881,B4882)</f>
        <v>Ravenscroft Holdings LLC</v>
      </c>
    </row>
    <row r="4883" spans="1:14" ht="15.75" x14ac:dyDescent="0.5">
      <c r="A4883" s="7"/>
      <c r="B4883" s="26"/>
      <c r="C4883" s="26"/>
      <c r="D4883" s="12">
        <v>495.96</v>
      </c>
      <c r="E4883" s="13" t="s">
        <v>4017</v>
      </c>
      <c r="F4883" s="27">
        <v>45189</v>
      </c>
      <c r="G4883" s="27">
        <v>45189</v>
      </c>
      <c r="H4883" s="14">
        <v>1884.41</v>
      </c>
      <c r="I4883" s="15">
        <v>1</v>
      </c>
      <c r="J4883" s="13" t="s">
        <v>368</v>
      </c>
      <c r="K4883" s="36">
        <f>D4883*VLOOKUP(L4883,Assumptions!$B$5:$C$11,2,FALSE)</f>
        <v>17.011427999999999</v>
      </c>
      <c r="L4883" s="39" t="s">
        <v>4889</v>
      </c>
      <c r="M4883" s="46">
        <f>DATE(YEAR(F4883),MONTH(F4883),1)</f>
        <v>45170</v>
      </c>
      <c r="N4883" s="47" t="str">
        <f>IF(B4883="",N4882,B4883)</f>
        <v>Ravenscroft Holdings LLC</v>
      </c>
    </row>
    <row r="4884" spans="1:14" ht="15.75" x14ac:dyDescent="0.5">
      <c r="A4884" s="7"/>
      <c r="B4884" s="26"/>
      <c r="C4884" s="26"/>
      <c r="D4884" s="12">
        <v>334.18</v>
      </c>
      <c r="E4884" s="13" t="s">
        <v>4018</v>
      </c>
      <c r="F4884" s="27">
        <v>45189</v>
      </c>
      <c r="G4884" s="27">
        <v>45189</v>
      </c>
      <c r="H4884" s="14">
        <v>1746.32</v>
      </c>
      <c r="I4884" s="15">
        <v>1</v>
      </c>
      <c r="J4884" s="13" t="s">
        <v>369</v>
      </c>
      <c r="K4884" s="36">
        <f>D4884*VLOOKUP(L4884,Assumptions!$B$5:$C$11,2,FALSE)</f>
        <v>11.462373999999999</v>
      </c>
      <c r="L4884" s="39" t="s">
        <v>4889</v>
      </c>
      <c r="M4884" s="46">
        <f>DATE(YEAR(F4884),MONTH(F4884),1)</f>
        <v>45170</v>
      </c>
      <c r="N4884" s="47" t="str">
        <f>IF(B4884="",N4883,B4884)</f>
        <v>Ravenscroft Holdings LLC</v>
      </c>
    </row>
    <row r="4885" spans="1:14" ht="15.75" x14ac:dyDescent="0.5">
      <c r="A4885" s="7"/>
      <c r="B4885" s="26"/>
      <c r="C4885" s="26"/>
      <c r="D4885" s="12">
        <v>509.91</v>
      </c>
      <c r="E4885" s="13" t="s">
        <v>4015</v>
      </c>
      <c r="F4885" s="27">
        <v>45196</v>
      </c>
      <c r="G4885" s="27">
        <v>45195</v>
      </c>
      <c r="H4885" s="14">
        <v>2057.2399999999998</v>
      </c>
      <c r="I4885" s="15">
        <v>1</v>
      </c>
      <c r="J4885" s="13" t="s">
        <v>366</v>
      </c>
      <c r="K4885" s="36">
        <f>D4885*VLOOKUP(L4885,Assumptions!$B$5:$C$11,2,FALSE)</f>
        <v>17.489912999999998</v>
      </c>
      <c r="L4885" s="39" t="s">
        <v>4889</v>
      </c>
      <c r="M4885" s="46">
        <f>DATE(YEAR(F4885),MONTH(F4885),1)</f>
        <v>45170</v>
      </c>
      <c r="N4885" s="47" t="str">
        <f>IF(B4885="",N4884,B4885)</f>
        <v>Ravenscroft Holdings LLC</v>
      </c>
    </row>
    <row r="4886" spans="1:14" ht="15.75" x14ac:dyDescent="0.5">
      <c r="A4886" s="7"/>
      <c r="B4886" s="26"/>
      <c r="C4886" s="26"/>
      <c r="D4886" s="12">
        <v>499.69</v>
      </c>
      <c r="E4886" s="13" t="s">
        <v>4016</v>
      </c>
      <c r="F4886" s="27">
        <v>45196</v>
      </c>
      <c r="G4886" s="27">
        <v>45195</v>
      </c>
      <c r="H4886" s="14">
        <v>1812.62</v>
      </c>
      <c r="I4886" s="15">
        <v>1</v>
      </c>
      <c r="J4886" s="13" t="s">
        <v>367</v>
      </c>
      <c r="K4886" s="36">
        <f>D4886*VLOOKUP(L4886,Assumptions!$B$5:$C$11,2,FALSE)</f>
        <v>17.139367</v>
      </c>
      <c r="L4886" s="39" t="s">
        <v>4889</v>
      </c>
      <c r="M4886" s="46">
        <f>DATE(YEAR(F4886),MONTH(F4886),1)</f>
        <v>45170</v>
      </c>
      <c r="N4886" s="47" t="str">
        <f>IF(B4886="",N4885,B4886)</f>
        <v>Ravenscroft Holdings LLC</v>
      </c>
    </row>
    <row r="4887" spans="1:14" ht="15.75" x14ac:dyDescent="0.5">
      <c r="A4887" s="7"/>
      <c r="B4887" s="26"/>
      <c r="C4887" s="26"/>
      <c r="D4887" s="12">
        <v>408.21</v>
      </c>
      <c r="E4887" s="13" t="s">
        <v>4017</v>
      </c>
      <c r="F4887" s="27">
        <v>45196</v>
      </c>
      <c r="G4887" s="27">
        <v>45195</v>
      </c>
      <c r="H4887" s="14">
        <v>1965.91</v>
      </c>
      <c r="I4887" s="15">
        <v>1</v>
      </c>
      <c r="J4887" s="13" t="s">
        <v>368</v>
      </c>
      <c r="K4887" s="36">
        <f>D4887*VLOOKUP(L4887,Assumptions!$B$5:$C$11,2,FALSE)</f>
        <v>14.001602999999998</v>
      </c>
      <c r="L4887" s="39" t="s">
        <v>4889</v>
      </c>
      <c r="M4887" s="46">
        <f>DATE(YEAR(F4887),MONTH(F4887),1)</f>
        <v>45170</v>
      </c>
      <c r="N4887" s="47" t="str">
        <f>IF(B4887="",N4886,B4887)</f>
        <v>Ravenscroft Holdings LLC</v>
      </c>
    </row>
    <row r="4888" spans="1:14" ht="15.75" x14ac:dyDescent="0.5">
      <c r="A4888" s="7"/>
      <c r="B4888" s="26"/>
      <c r="C4888" s="26"/>
      <c r="D4888" s="12">
        <v>314.87</v>
      </c>
      <c r="E4888" s="13" t="s">
        <v>4018</v>
      </c>
      <c r="F4888" s="27">
        <v>45196</v>
      </c>
      <c r="G4888" s="27">
        <v>45195</v>
      </c>
      <c r="H4888" s="14">
        <v>2697.84</v>
      </c>
      <c r="I4888" s="15">
        <v>1</v>
      </c>
      <c r="J4888" s="13" t="s">
        <v>369</v>
      </c>
      <c r="K4888" s="36">
        <f>D4888*VLOOKUP(L4888,Assumptions!$B$5:$C$11,2,FALSE)</f>
        <v>10.800040999999998</v>
      </c>
      <c r="L4888" s="39" t="s">
        <v>4889</v>
      </c>
      <c r="M4888" s="46">
        <f>DATE(YEAR(F4888),MONTH(F4888),1)</f>
        <v>45170</v>
      </c>
      <c r="N4888" s="47" t="str">
        <f>IF(B4888="",N4887,B4888)</f>
        <v>Ravenscroft Holdings LLC</v>
      </c>
    </row>
    <row r="4889" spans="1:14" ht="15.75" x14ac:dyDescent="0.5">
      <c r="A4889" s="7"/>
      <c r="B4889" s="26"/>
      <c r="C4889" s="26"/>
      <c r="D4889" s="12">
        <v>415.76</v>
      </c>
      <c r="E4889" s="13" t="s">
        <v>4019</v>
      </c>
      <c r="F4889" s="27">
        <v>45306</v>
      </c>
      <c r="G4889" s="27">
        <v>45301</v>
      </c>
      <c r="H4889" s="14">
        <v>1738.26</v>
      </c>
      <c r="I4889" s="15">
        <v>1</v>
      </c>
      <c r="J4889" s="13" t="s">
        <v>368</v>
      </c>
      <c r="K4889" s="36">
        <f>D4889*VLOOKUP(L4889,Assumptions!$B$5:$C$11,2,FALSE)</f>
        <v>14.260567999999999</v>
      </c>
      <c r="L4889" s="39" t="s">
        <v>4889</v>
      </c>
      <c r="M4889" s="46">
        <f>DATE(YEAR(F4889),MONTH(F4889),1)</f>
        <v>45292</v>
      </c>
      <c r="N4889" s="47" t="str">
        <f>IF(B4889="",N4888,B4889)</f>
        <v>Ravenscroft Holdings LLC</v>
      </c>
    </row>
    <row r="4890" spans="1:14" ht="15.75" x14ac:dyDescent="0.5">
      <c r="A4890" s="7"/>
      <c r="B4890" s="26"/>
      <c r="C4890" s="26"/>
      <c r="D4890" s="12">
        <v>376.85</v>
      </c>
      <c r="E4890" s="13" t="s">
        <v>4020</v>
      </c>
      <c r="F4890" s="27">
        <v>45306</v>
      </c>
      <c r="G4890" s="27">
        <v>45301</v>
      </c>
      <c r="H4890" s="14">
        <v>2436.56</v>
      </c>
      <c r="I4890" s="15">
        <v>1</v>
      </c>
      <c r="J4890" s="13" t="s">
        <v>369</v>
      </c>
      <c r="K4890" s="36">
        <f>D4890*VLOOKUP(L4890,Assumptions!$B$5:$C$11,2,FALSE)</f>
        <v>12.925955</v>
      </c>
      <c r="L4890" s="39" t="s">
        <v>4889</v>
      </c>
      <c r="M4890" s="46">
        <f>DATE(YEAR(F4890),MONTH(F4890),1)</f>
        <v>45292</v>
      </c>
      <c r="N4890" s="47" t="str">
        <f>IF(B4890="",N4889,B4890)</f>
        <v>Ravenscroft Holdings LLC</v>
      </c>
    </row>
    <row r="4891" spans="1:14" ht="15.75" x14ac:dyDescent="0.5">
      <c r="A4891" s="7"/>
      <c r="B4891" s="26"/>
      <c r="C4891" s="26"/>
      <c r="D4891" s="12">
        <v>350.21</v>
      </c>
      <c r="E4891" s="13" t="s">
        <v>4021</v>
      </c>
      <c r="F4891" s="27">
        <v>45306</v>
      </c>
      <c r="G4891" s="27">
        <v>45301</v>
      </c>
      <c r="H4891" s="14">
        <v>2643.47</v>
      </c>
      <c r="I4891" s="15">
        <v>1</v>
      </c>
      <c r="J4891" s="13" t="s">
        <v>366</v>
      </c>
      <c r="K4891" s="36">
        <f>D4891*VLOOKUP(L4891,Assumptions!$B$5:$C$11,2,FALSE)</f>
        <v>12.012202999999998</v>
      </c>
      <c r="L4891" s="39" t="s">
        <v>4889</v>
      </c>
      <c r="M4891" s="46">
        <f>DATE(YEAR(F4891),MONTH(F4891),1)</f>
        <v>45292</v>
      </c>
      <c r="N4891" s="47" t="str">
        <f>IF(B4891="",N4890,B4891)</f>
        <v>Ravenscroft Holdings LLC</v>
      </c>
    </row>
    <row r="4892" spans="1:14" ht="15.75" x14ac:dyDescent="0.5">
      <c r="A4892" s="7"/>
      <c r="B4892" s="26"/>
      <c r="C4892" s="26"/>
      <c r="D4892" s="12">
        <v>308.69</v>
      </c>
      <c r="E4892" s="13" t="s">
        <v>4022</v>
      </c>
      <c r="F4892" s="27">
        <v>45306</v>
      </c>
      <c r="G4892" s="27">
        <v>45301</v>
      </c>
      <c r="H4892" s="14">
        <v>2063.98</v>
      </c>
      <c r="I4892" s="15">
        <v>1</v>
      </c>
      <c r="J4892" s="13" t="s">
        <v>367</v>
      </c>
      <c r="K4892" s="36">
        <f>D4892*VLOOKUP(L4892,Assumptions!$B$5:$C$11,2,FALSE)</f>
        <v>10.588066999999999</v>
      </c>
      <c r="L4892" s="39" t="s">
        <v>4889</v>
      </c>
      <c r="M4892" s="46">
        <f>DATE(YEAR(F4892),MONTH(F4892),1)</f>
        <v>45292</v>
      </c>
      <c r="N4892" s="47" t="str">
        <f>IF(B4892="",N4891,B4892)</f>
        <v>Ravenscroft Holdings LLC</v>
      </c>
    </row>
    <row r="4893" spans="1:14" ht="15.75" x14ac:dyDescent="0.5">
      <c r="A4893" s="7"/>
      <c r="B4893" s="26"/>
      <c r="C4893" s="26"/>
      <c r="D4893" s="12">
        <v>457.49</v>
      </c>
      <c r="E4893" s="13" t="s">
        <v>4023</v>
      </c>
      <c r="F4893" s="27">
        <v>45350</v>
      </c>
      <c r="G4893" s="27">
        <v>45343</v>
      </c>
      <c r="H4893" s="14">
        <v>2358.54</v>
      </c>
      <c r="I4893" s="15">
        <v>1</v>
      </c>
      <c r="J4893" s="13" t="s">
        <v>366</v>
      </c>
      <c r="K4893" s="36">
        <f>D4893*VLOOKUP(L4893,Assumptions!$B$5:$C$11,2,FALSE)</f>
        <v>15.691906999999999</v>
      </c>
      <c r="L4893" s="39" t="s">
        <v>4889</v>
      </c>
      <c r="M4893" s="46">
        <f>DATE(YEAR(F4893),MONTH(F4893),1)</f>
        <v>45323</v>
      </c>
      <c r="N4893" s="47" t="str">
        <f>IF(B4893="",N4892,B4893)</f>
        <v>Ravenscroft Holdings LLC</v>
      </c>
    </row>
    <row r="4894" spans="1:14" ht="15.75" x14ac:dyDescent="0.5">
      <c r="A4894" s="7"/>
      <c r="B4894" s="26"/>
      <c r="C4894" s="26"/>
      <c r="D4894" s="12">
        <v>330.13</v>
      </c>
      <c r="E4894" s="13" t="s">
        <v>4024</v>
      </c>
      <c r="F4894" s="27">
        <v>45350</v>
      </c>
      <c r="G4894" s="27">
        <v>45343</v>
      </c>
      <c r="H4894" s="14">
        <v>1783.27</v>
      </c>
      <c r="I4894" s="15">
        <v>1</v>
      </c>
      <c r="J4894" s="13" t="s">
        <v>369</v>
      </c>
      <c r="K4894" s="36">
        <f>D4894*VLOOKUP(L4894,Assumptions!$B$5:$C$11,2,FALSE)</f>
        <v>11.323459</v>
      </c>
      <c r="L4894" s="39" t="s">
        <v>4889</v>
      </c>
      <c r="M4894" s="46">
        <f>DATE(YEAR(F4894),MONTH(F4894),1)</f>
        <v>45323</v>
      </c>
      <c r="N4894" s="47" t="str">
        <f>IF(B4894="",N4893,B4894)</f>
        <v>Ravenscroft Holdings LLC</v>
      </c>
    </row>
    <row r="4895" spans="1:14" ht="15.75" x14ac:dyDescent="0.5">
      <c r="A4895" s="7"/>
      <c r="B4895" s="26"/>
      <c r="C4895" s="26"/>
      <c r="D4895" s="12">
        <v>333.79</v>
      </c>
      <c r="E4895" s="13" t="s">
        <v>4025</v>
      </c>
      <c r="F4895" s="27">
        <v>45350</v>
      </c>
      <c r="G4895" s="27">
        <v>45343</v>
      </c>
      <c r="H4895" s="14">
        <v>2434.61</v>
      </c>
      <c r="I4895" s="15">
        <v>1</v>
      </c>
      <c r="J4895" s="13" t="s">
        <v>368</v>
      </c>
      <c r="K4895" s="36">
        <f>D4895*VLOOKUP(L4895,Assumptions!$B$5:$C$11,2,FALSE)</f>
        <v>11.448997</v>
      </c>
      <c r="L4895" s="39" t="s">
        <v>4889</v>
      </c>
      <c r="M4895" s="46">
        <f>DATE(YEAR(F4895),MONTH(F4895),1)</f>
        <v>45323</v>
      </c>
      <c r="N4895" s="47" t="str">
        <f>IF(B4895="",N4894,B4895)</f>
        <v>Ravenscroft Holdings LLC</v>
      </c>
    </row>
    <row r="4896" spans="1:14" ht="15.75" x14ac:dyDescent="0.5">
      <c r="A4896" s="7"/>
      <c r="B4896" s="26"/>
      <c r="C4896" s="26"/>
      <c r="D4896" s="12">
        <v>360.85</v>
      </c>
      <c r="E4896" s="13" t="s">
        <v>4026</v>
      </c>
      <c r="F4896" s="27">
        <v>45350</v>
      </c>
      <c r="G4896" s="27">
        <v>45343</v>
      </c>
      <c r="H4896" s="14">
        <v>1606.22</v>
      </c>
      <c r="I4896" s="15">
        <v>1</v>
      </c>
      <c r="J4896" s="13" t="s">
        <v>367</v>
      </c>
      <c r="K4896" s="36">
        <f>D4896*VLOOKUP(L4896,Assumptions!$B$5:$C$11,2,FALSE)</f>
        <v>12.377155</v>
      </c>
      <c r="L4896" s="39" t="s">
        <v>4889</v>
      </c>
      <c r="M4896" s="46">
        <f>DATE(YEAR(F4896),MONTH(F4896),1)</f>
        <v>45323</v>
      </c>
      <c r="N4896" s="47" t="str">
        <f>IF(B4896="",N4895,B4896)</f>
        <v>Ravenscroft Holdings LLC</v>
      </c>
    </row>
    <row r="4897" spans="1:14" ht="15.75" x14ac:dyDescent="0.5">
      <c r="A4897" s="7"/>
      <c r="B4897" s="25" t="s">
        <v>223</v>
      </c>
      <c r="C4897" s="25"/>
      <c r="D4897" s="14">
        <v>43.75</v>
      </c>
      <c r="E4897" s="13" t="s">
        <v>4027</v>
      </c>
      <c r="F4897" s="27">
        <v>45407</v>
      </c>
      <c r="G4897" s="27">
        <v>45373</v>
      </c>
      <c r="H4897" s="14">
        <v>0</v>
      </c>
      <c r="I4897" s="15">
        <v>1</v>
      </c>
      <c r="J4897" s="13" t="s">
        <v>318</v>
      </c>
      <c r="K4897" s="36">
        <f>D4897*VLOOKUP(L4897,Assumptions!$B$5:$C$11,2,FALSE)</f>
        <v>43.75</v>
      </c>
      <c r="L4897" s="39" t="s">
        <v>4883</v>
      </c>
      <c r="M4897" s="46">
        <f>DATE(YEAR(F4897),MONTH(F4897),1)</f>
        <v>45383</v>
      </c>
      <c r="N4897" s="47" t="str">
        <f>IF(B4897="",N4896,B4897)</f>
        <v>Yew Credit</v>
      </c>
    </row>
    <row r="4898" spans="1:14" ht="15.75" x14ac:dyDescent="0.5">
      <c r="A4898" s="7"/>
      <c r="B4898" s="25" t="s">
        <v>224</v>
      </c>
      <c r="C4898" s="25"/>
      <c r="D4898" s="14">
        <v>22269.41</v>
      </c>
      <c r="E4898" s="13" t="s">
        <v>4028</v>
      </c>
      <c r="F4898" s="27">
        <v>44449</v>
      </c>
      <c r="G4898" s="27">
        <v>44377</v>
      </c>
      <c r="H4898" s="14">
        <v>18808.02</v>
      </c>
      <c r="I4898" s="15">
        <v>5</v>
      </c>
      <c r="J4898" s="13" t="s">
        <v>300</v>
      </c>
      <c r="K4898" s="36">
        <f>D4898*VLOOKUP(L4898,Assumptions!$B$5:$C$11,2,FALSE)</f>
        <v>22269.41</v>
      </c>
      <c r="L4898" s="39" t="s">
        <v>4883</v>
      </c>
      <c r="M4898" s="46">
        <f>DATE(YEAR(F4898),MONTH(F4898),1)</f>
        <v>44440</v>
      </c>
      <c r="N4898" s="47" t="str">
        <f>IF(B4898="",N4897,B4898)</f>
        <v>Blackwood Wealth AG</v>
      </c>
    </row>
    <row r="4899" spans="1:14" ht="15.75" x14ac:dyDescent="0.5">
      <c r="A4899" s="7"/>
      <c r="B4899" s="26"/>
      <c r="C4899" s="26"/>
      <c r="D4899" s="14">
        <v>1619.49</v>
      </c>
      <c r="E4899" s="13" t="s">
        <v>4029</v>
      </c>
      <c r="F4899" s="27">
        <v>44748</v>
      </c>
      <c r="G4899" s="27">
        <v>44645</v>
      </c>
      <c r="H4899" s="14">
        <v>23300.5</v>
      </c>
      <c r="I4899" s="15">
        <v>1</v>
      </c>
      <c r="J4899" s="13" t="s">
        <v>307</v>
      </c>
      <c r="K4899" s="36">
        <f>D4899*VLOOKUP(L4899,Assumptions!$B$5:$C$11,2,FALSE)</f>
        <v>1619.49</v>
      </c>
      <c r="L4899" s="39" t="s">
        <v>4883</v>
      </c>
      <c r="M4899" s="46">
        <f>DATE(YEAR(F4899),MONTH(F4899),1)</f>
        <v>44743</v>
      </c>
      <c r="N4899" s="47" t="str">
        <f>IF(B4899="",N4898,B4899)</f>
        <v>Blackwood Wealth AG</v>
      </c>
    </row>
    <row r="4900" spans="1:14" ht="15.75" x14ac:dyDescent="0.5">
      <c r="A4900" s="7"/>
      <c r="B4900" s="25" t="s">
        <v>225</v>
      </c>
      <c r="C4900" s="25"/>
      <c r="D4900" s="14">
        <v>427.82</v>
      </c>
      <c r="E4900" s="13" t="s">
        <v>4030</v>
      </c>
      <c r="F4900" s="27">
        <v>45440</v>
      </c>
      <c r="G4900" s="27">
        <v>45440</v>
      </c>
      <c r="H4900" s="14">
        <v>0</v>
      </c>
      <c r="I4900" s="15">
        <v>1</v>
      </c>
      <c r="J4900" s="13" t="s">
        <v>301</v>
      </c>
      <c r="K4900" s="36">
        <f>D4900*VLOOKUP(L4900,Assumptions!$B$5:$C$11,2,FALSE)</f>
        <v>427.82</v>
      </c>
      <c r="L4900" s="39" t="s">
        <v>4883</v>
      </c>
      <c r="M4900" s="46">
        <f>DATE(YEAR(F4900),MONTH(F4900),1)</f>
        <v>45413</v>
      </c>
      <c r="N4900" s="47" t="str">
        <f>IF(B4900="",N4899,B4900)</f>
        <v>Zurich Bay Ventures</v>
      </c>
    </row>
    <row r="4901" spans="1:14" ht="15.75" x14ac:dyDescent="0.5">
      <c r="A4901" s="7"/>
      <c r="B4901" s="25" t="s">
        <v>226</v>
      </c>
      <c r="C4901" s="25"/>
      <c r="D4901" s="14">
        <v>4322.3999999999996</v>
      </c>
      <c r="E4901" s="13" t="s">
        <v>4031</v>
      </c>
      <c r="F4901" s="27">
        <v>44244</v>
      </c>
      <c r="G4901" s="27">
        <v>44224</v>
      </c>
      <c r="H4901" s="14">
        <v>3463.26</v>
      </c>
      <c r="I4901" s="15">
        <v>1.6</v>
      </c>
      <c r="J4901" s="13" t="s">
        <v>300</v>
      </c>
      <c r="K4901" s="36">
        <f>D4901*VLOOKUP(L4901,Assumptions!$B$5:$C$11,2,FALSE)</f>
        <v>4322.3999999999996</v>
      </c>
      <c r="L4901" s="39" t="s">
        <v>4883</v>
      </c>
      <c r="M4901" s="46">
        <f>DATE(YEAR(F4901),MONTH(F4901),1)</f>
        <v>44228</v>
      </c>
      <c r="N4901" s="47" t="str">
        <f>IF(B4901="",N4900,B4901)</f>
        <v>Ravenscroft Markets LLC</v>
      </c>
    </row>
    <row r="4902" spans="1:14" ht="15.75" x14ac:dyDescent="0.5">
      <c r="A4902" s="7"/>
      <c r="B4902" s="25" t="s">
        <v>227</v>
      </c>
      <c r="C4902" s="25"/>
      <c r="D4902" s="14">
        <v>8874.56</v>
      </c>
      <c r="E4902" s="13" t="s">
        <v>4032</v>
      </c>
      <c r="F4902" s="27">
        <v>44298</v>
      </c>
      <c r="G4902" s="27">
        <v>44253</v>
      </c>
      <c r="H4902" s="14">
        <v>9061.33</v>
      </c>
      <c r="I4902" s="15">
        <v>5</v>
      </c>
      <c r="J4902" s="13" t="s">
        <v>307</v>
      </c>
      <c r="K4902" s="36">
        <f>D4902*VLOOKUP(L4902,Assumptions!$B$5:$C$11,2,FALSE)</f>
        <v>8874.56</v>
      </c>
      <c r="L4902" s="39" t="s">
        <v>4883</v>
      </c>
      <c r="M4902" s="46">
        <f>DATE(YEAR(F4902),MONTH(F4902),1)</f>
        <v>44287</v>
      </c>
      <c r="N4902" s="47" t="str">
        <f>IF(B4902="",N4901,B4902)</f>
        <v>Orwell Securities LLP</v>
      </c>
    </row>
    <row r="4903" spans="1:14" ht="15.75" x14ac:dyDescent="0.5">
      <c r="A4903" s="7"/>
      <c r="B4903" s="25" t="s">
        <v>228</v>
      </c>
      <c r="C4903" s="25"/>
      <c r="D4903" s="14">
        <v>3080.95</v>
      </c>
      <c r="E4903" s="13" t="s">
        <v>4033</v>
      </c>
      <c r="F4903" s="27">
        <v>44340</v>
      </c>
      <c r="G4903" s="27">
        <v>44336</v>
      </c>
      <c r="H4903" s="14">
        <v>3174.99</v>
      </c>
      <c r="I4903" s="15">
        <v>9</v>
      </c>
      <c r="J4903" s="13" t="s">
        <v>308</v>
      </c>
      <c r="K4903" s="36">
        <f>D4903*VLOOKUP(L4903,Assumptions!$B$5:$C$11,2,FALSE)</f>
        <v>3080.95</v>
      </c>
      <c r="L4903" s="39" t="s">
        <v>4883</v>
      </c>
      <c r="M4903" s="46">
        <f>DATE(YEAR(F4903),MONTH(F4903),1)</f>
        <v>44317</v>
      </c>
      <c r="N4903" s="47" t="str">
        <f>IF(B4903="",N4902,B4903)</f>
        <v>Westbrook Markets AG</v>
      </c>
    </row>
    <row r="4904" spans="1:14" ht="15.75" x14ac:dyDescent="0.5">
      <c r="A4904" s="7"/>
      <c r="B4904" s="25" t="s">
        <v>229</v>
      </c>
      <c r="C4904" s="25"/>
      <c r="D4904" s="12">
        <v>6045</v>
      </c>
      <c r="E4904" s="13" t="s">
        <v>4034</v>
      </c>
      <c r="F4904" s="27">
        <v>44946</v>
      </c>
      <c r="G4904" s="27">
        <v>44936</v>
      </c>
      <c r="H4904" s="14">
        <v>0</v>
      </c>
      <c r="I4904" s="15">
        <v>1</v>
      </c>
      <c r="J4904" s="13" t="s">
        <v>325</v>
      </c>
      <c r="K4904" s="36">
        <f>D4904*VLOOKUP(L4904,Assumptions!$B$5:$C$11,2,FALSE)</f>
        <v>207.34349999999998</v>
      </c>
      <c r="L4904" s="39" t="s">
        <v>4889</v>
      </c>
      <c r="M4904" s="46">
        <f>DATE(YEAR(F4904),MONTH(F4904),1)</f>
        <v>44927</v>
      </c>
      <c r="N4904" s="47" t="str">
        <f>IF(B4904="",N4903,B4904)</f>
        <v>Zenith Credit Ltd</v>
      </c>
    </row>
    <row r="4905" spans="1:14" ht="15.75" x14ac:dyDescent="0.5">
      <c r="A4905" s="7"/>
      <c r="B4905" s="25" t="s">
        <v>230</v>
      </c>
      <c r="C4905" s="25"/>
      <c r="D4905" s="14">
        <v>9804.09</v>
      </c>
      <c r="E4905" s="13" t="s">
        <v>4035</v>
      </c>
      <c r="F4905" s="27">
        <v>45835</v>
      </c>
      <c r="G4905" s="27">
        <v>45644</v>
      </c>
      <c r="H4905" s="14">
        <v>0</v>
      </c>
      <c r="I4905" s="15">
        <v>1</v>
      </c>
      <c r="J4905" s="13" t="s">
        <v>305</v>
      </c>
      <c r="K4905" s="36">
        <f>D4905*VLOOKUP(L4905,Assumptions!$B$5:$C$11,2,FALSE)</f>
        <v>9804.09</v>
      </c>
      <c r="L4905" s="39" t="s">
        <v>4883</v>
      </c>
      <c r="M4905" s="46">
        <f>DATE(YEAR(F4905),MONTH(F4905),1)</f>
        <v>45809</v>
      </c>
      <c r="N4905" s="47" t="str">
        <f>IF(B4905="",N4904,B4905)</f>
        <v>Jessup Holdings AG</v>
      </c>
    </row>
    <row r="4906" spans="1:14" ht="15.75" x14ac:dyDescent="0.5">
      <c r="A4906" s="7"/>
      <c r="B4906" s="26"/>
      <c r="C4906" s="26"/>
      <c r="D4906" s="14">
        <v>11387.01</v>
      </c>
      <c r="E4906" s="13" t="s">
        <v>4036</v>
      </c>
      <c r="F4906" s="27">
        <v>45835</v>
      </c>
      <c r="G4906" s="27">
        <v>45644</v>
      </c>
      <c r="H4906" s="14">
        <v>0</v>
      </c>
      <c r="I4906" s="15">
        <v>1</v>
      </c>
      <c r="J4906" s="13" t="s">
        <v>304</v>
      </c>
      <c r="K4906" s="36">
        <f>D4906*VLOOKUP(L4906,Assumptions!$B$5:$C$11,2,FALSE)</f>
        <v>11387.01</v>
      </c>
      <c r="L4906" s="39" t="s">
        <v>4883</v>
      </c>
      <c r="M4906" s="46">
        <f>DATE(YEAR(F4906),MONTH(F4906),1)</f>
        <v>45809</v>
      </c>
      <c r="N4906" s="47" t="str">
        <f>IF(B4906="",N4905,B4906)</f>
        <v>Jessup Holdings AG</v>
      </c>
    </row>
    <row r="4907" spans="1:14" ht="15.75" x14ac:dyDescent="0.5">
      <c r="A4907" s="7"/>
      <c r="B4907" s="26"/>
      <c r="C4907" s="26"/>
      <c r="D4907" s="14">
        <v>9344</v>
      </c>
      <c r="E4907" s="13" t="s">
        <v>4037</v>
      </c>
      <c r="F4907" s="27">
        <v>45835</v>
      </c>
      <c r="G4907" s="27">
        <v>45644</v>
      </c>
      <c r="H4907" s="14">
        <v>0</v>
      </c>
      <c r="I4907" s="15">
        <v>3</v>
      </c>
      <c r="J4907" s="13" t="s">
        <v>300</v>
      </c>
      <c r="K4907" s="36">
        <f>D4907*VLOOKUP(L4907,Assumptions!$B$5:$C$11,2,FALSE)</f>
        <v>9344</v>
      </c>
      <c r="L4907" s="39" t="s">
        <v>4883</v>
      </c>
      <c r="M4907" s="46">
        <f>DATE(YEAR(F4907),MONTH(F4907),1)</f>
        <v>45809</v>
      </c>
      <c r="N4907" s="47" t="str">
        <f>IF(B4907="",N4906,B4907)</f>
        <v>Jessup Holdings AG</v>
      </c>
    </row>
    <row r="4908" spans="1:14" ht="15.75" x14ac:dyDescent="0.5">
      <c r="A4908" s="7"/>
      <c r="B4908" s="26"/>
      <c r="C4908" s="26"/>
      <c r="D4908" s="14">
        <v>9813.41</v>
      </c>
      <c r="E4908" s="13" t="s">
        <v>4038</v>
      </c>
      <c r="F4908" s="27">
        <v>45835</v>
      </c>
      <c r="G4908" s="27">
        <v>45644</v>
      </c>
      <c r="H4908" s="14">
        <v>0</v>
      </c>
      <c r="I4908" s="15">
        <v>1</v>
      </c>
      <c r="J4908" s="13" t="s">
        <v>301</v>
      </c>
      <c r="K4908" s="36">
        <f>D4908*VLOOKUP(L4908,Assumptions!$B$5:$C$11,2,FALSE)</f>
        <v>9813.41</v>
      </c>
      <c r="L4908" s="39" t="s">
        <v>4883</v>
      </c>
      <c r="M4908" s="46">
        <f>DATE(YEAR(F4908),MONTH(F4908),1)</f>
        <v>45809</v>
      </c>
      <c r="N4908" s="47" t="str">
        <f>IF(B4908="",N4907,B4908)</f>
        <v>Jessup Holdings AG</v>
      </c>
    </row>
    <row r="4909" spans="1:14" ht="15.75" x14ac:dyDescent="0.5">
      <c r="A4909" s="7"/>
      <c r="B4909" s="26"/>
      <c r="C4909" s="26"/>
      <c r="D4909" s="14">
        <v>3453.45</v>
      </c>
      <c r="E4909" s="13" t="s">
        <v>4039</v>
      </c>
      <c r="F4909" s="27">
        <v>45756</v>
      </c>
      <c r="G4909" s="27">
        <v>45674</v>
      </c>
      <c r="H4909" s="14">
        <v>0</v>
      </c>
      <c r="I4909" s="15">
        <v>2</v>
      </c>
      <c r="J4909" s="13" t="s">
        <v>307</v>
      </c>
      <c r="K4909" s="36">
        <f>D4909*VLOOKUP(L4909,Assumptions!$B$5:$C$11,2,FALSE)</f>
        <v>3453.45</v>
      </c>
      <c r="L4909" s="39" t="s">
        <v>4883</v>
      </c>
      <c r="M4909" s="46">
        <f>DATE(YEAR(F4909),MONTH(F4909),1)</f>
        <v>45748</v>
      </c>
      <c r="N4909" s="47" t="str">
        <f>IF(B4909="",N4908,B4909)</f>
        <v>Jessup Holdings AG</v>
      </c>
    </row>
    <row r="4910" spans="1:14" ht="15.75" x14ac:dyDescent="0.5">
      <c r="A4910" s="7"/>
      <c r="B4910" s="26"/>
      <c r="C4910" s="26"/>
      <c r="D4910" s="14">
        <v>3951.71</v>
      </c>
      <c r="E4910" s="13" t="s">
        <v>4040</v>
      </c>
      <c r="F4910" s="27">
        <v>45756</v>
      </c>
      <c r="G4910" s="27">
        <v>45674</v>
      </c>
      <c r="H4910" s="14">
        <v>0</v>
      </c>
      <c r="I4910" s="15">
        <v>1</v>
      </c>
      <c r="J4910" s="13" t="s">
        <v>304</v>
      </c>
      <c r="K4910" s="36">
        <f>D4910*VLOOKUP(L4910,Assumptions!$B$5:$C$11,2,FALSE)</f>
        <v>3951.71</v>
      </c>
      <c r="L4910" s="39" t="s">
        <v>4883</v>
      </c>
      <c r="M4910" s="46">
        <f>DATE(YEAR(F4910),MONTH(F4910),1)</f>
        <v>45748</v>
      </c>
      <c r="N4910" s="47" t="str">
        <f>IF(B4910="",N4909,B4910)</f>
        <v>Jessup Holdings AG</v>
      </c>
    </row>
    <row r="4911" spans="1:14" ht="15.75" x14ac:dyDescent="0.5">
      <c r="A4911" s="7"/>
      <c r="B4911" s="26"/>
      <c r="C4911" s="26"/>
      <c r="D4911" s="14">
        <v>3527.83</v>
      </c>
      <c r="E4911" s="13" t="s">
        <v>4041</v>
      </c>
      <c r="F4911" s="27">
        <v>45756</v>
      </c>
      <c r="G4911" s="27">
        <v>45674</v>
      </c>
      <c r="H4911" s="14">
        <v>0</v>
      </c>
      <c r="I4911" s="15">
        <v>19</v>
      </c>
      <c r="J4911" s="13" t="s">
        <v>305</v>
      </c>
      <c r="K4911" s="36">
        <f>D4911*VLOOKUP(L4911,Assumptions!$B$5:$C$11,2,FALSE)</f>
        <v>3527.83</v>
      </c>
      <c r="L4911" s="39" t="s">
        <v>4883</v>
      </c>
      <c r="M4911" s="46">
        <f>DATE(YEAR(F4911),MONTH(F4911),1)</f>
        <v>45748</v>
      </c>
      <c r="N4911" s="47" t="str">
        <f>IF(B4911="",N4910,B4911)</f>
        <v>Jessup Holdings AG</v>
      </c>
    </row>
    <row r="4912" spans="1:14" ht="15.75" x14ac:dyDescent="0.5">
      <c r="A4912" s="7"/>
      <c r="B4912" s="26"/>
      <c r="C4912" s="26"/>
      <c r="D4912" s="14">
        <v>234.72</v>
      </c>
      <c r="E4912" s="13" t="s">
        <v>4042</v>
      </c>
      <c r="F4912" s="27">
        <v>45785</v>
      </c>
      <c r="G4912" s="27">
        <v>45785</v>
      </c>
      <c r="H4912" s="14">
        <v>0</v>
      </c>
      <c r="I4912" s="15">
        <v>1</v>
      </c>
      <c r="J4912" s="13" t="s">
        <v>308</v>
      </c>
      <c r="K4912" s="36">
        <f>D4912*VLOOKUP(L4912,Assumptions!$B$5:$C$11,2,FALSE)</f>
        <v>234.72</v>
      </c>
      <c r="L4912" s="39" t="s">
        <v>4883</v>
      </c>
      <c r="M4912" s="46">
        <f>DATE(YEAR(F4912),MONTH(F4912),1)</f>
        <v>45778</v>
      </c>
      <c r="N4912" s="47" t="str">
        <f>IF(B4912="",N4911,B4912)</f>
        <v>Jessup Holdings AG</v>
      </c>
    </row>
    <row r="4913" spans="1:14" ht="15.75" x14ac:dyDescent="0.5">
      <c r="A4913" s="7"/>
      <c r="B4913" s="25" t="s">
        <v>231</v>
      </c>
      <c r="C4913" s="25"/>
      <c r="D4913" s="14">
        <v>20046.23</v>
      </c>
      <c r="E4913" s="13" t="s">
        <v>4043</v>
      </c>
      <c r="F4913" s="27">
        <v>44895</v>
      </c>
      <c r="G4913" s="27">
        <v>44862</v>
      </c>
      <c r="H4913" s="14">
        <v>24511.19</v>
      </c>
      <c r="I4913" s="15">
        <v>6</v>
      </c>
      <c r="J4913" s="13" t="s">
        <v>300</v>
      </c>
      <c r="K4913" s="36">
        <f>D4913*VLOOKUP(L4913,Assumptions!$B$5:$C$11,2,FALSE)</f>
        <v>20046.23</v>
      </c>
      <c r="L4913" s="39" t="s">
        <v>4883</v>
      </c>
      <c r="M4913" s="46">
        <f>DATE(YEAR(F4913),MONTH(F4913),1)</f>
        <v>44866</v>
      </c>
      <c r="N4913" s="47" t="str">
        <f>IF(B4913="",N4912,B4913)</f>
        <v>Sandringham Wealth Inc</v>
      </c>
    </row>
    <row r="4914" spans="1:14" ht="15.75" x14ac:dyDescent="0.5">
      <c r="A4914" s="7"/>
      <c r="B4914" s="26"/>
      <c r="C4914" s="26"/>
      <c r="D4914" s="14">
        <v>20591.36</v>
      </c>
      <c r="E4914" s="13" t="s">
        <v>4044</v>
      </c>
      <c r="F4914" s="27">
        <v>44895</v>
      </c>
      <c r="G4914" s="27">
        <v>44862</v>
      </c>
      <c r="H4914" s="14">
        <v>23484.99</v>
      </c>
      <c r="I4914" s="15">
        <v>17</v>
      </c>
      <c r="J4914" s="13" t="s">
        <v>325</v>
      </c>
      <c r="K4914" s="36">
        <f>D4914*VLOOKUP(L4914,Assumptions!$B$5:$C$11,2,FALSE)</f>
        <v>20591.36</v>
      </c>
      <c r="L4914" s="39" t="s">
        <v>4883</v>
      </c>
      <c r="M4914" s="46">
        <f>DATE(YEAR(F4914),MONTH(F4914),1)</f>
        <v>44866</v>
      </c>
      <c r="N4914" s="47" t="str">
        <f>IF(B4914="",N4913,B4914)</f>
        <v>Sandringham Wealth Inc</v>
      </c>
    </row>
    <row r="4915" spans="1:14" ht="15.75" x14ac:dyDescent="0.5">
      <c r="A4915" s="7"/>
      <c r="B4915" s="26"/>
      <c r="C4915" s="26"/>
      <c r="D4915" s="14">
        <v>18993.849999999999</v>
      </c>
      <c r="E4915" s="13" t="s">
        <v>4045</v>
      </c>
      <c r="F4915" s="27">
        <v>44895</v>
      </c>
      <c r="G4915" s="27">
        <v>44862</v>
      </c>
      <c r="H4915" s="14">
        <v>16322.92</v>
      </c>
      <c r="I4915" s="15">
        <v>17</v>
      </c>
      <c r="J4915" s="13" t="s">
        <v>305</v>
      </c>
      <c r="K4915" s="36">
        <f>D4915*VLOOKUP(L4915,Assumptions!$B$5:$C$11,2,FALSE)</f>
        <v>18993.849999999999</v>
      </c>
      <c r="L4915" s="39" t="s">
        <v>4883</v>
      </c>
      <c r="M4915" s="46">
        <f>DATE(YEAR(F4915),MONTH(F4915),1)</f>
        <v>44866</v>
      </c>
      <c r="N4915" s="47" t="str">
        <f>IF(B4915="",N4914,B4915)</f>
        <v>Sandringham Wealth Inc</v>
      </c>
    </row>
    <row r="4916" spans="1:14" ht="15.75" x14ac:dyDescent="0.5">
      <c r="A4916" s="7"/>
      <c r="B4916" s="25" t="s">
        <v>232</v>
      </c>
      <c r="C4916" s="25"/>
      <c r="D4916" s="14">
        <v>1150.45</v>
      </c>
      <c r="E4916" s="13" t="s">
        <v>4046</v>
      </c>
      <c r="F4916" s="27">
        <v>45177</v>
      </c>
      <c r="G4916" s="27">
        <v>45177</v>
      </c>
      <c r="H4916" s="14">
        <v>1475.86</v>
      </c>
      <c r="I4916" s="15">
        <v>1</v>
      </c>
      <c r="J4916" s="13" t="s">
        <v>324</v>
      </c>
      <c r="K4916" s="36">
        <f>D4916*VLOOKUP(L4916,Assumptions!$B$5:$C$11,2,FALSE)</f>
        <v>1150.45</v>
      </c>
      <c r="L4916" s="39" t="s">
        <v>4883</v>
      </c>
      <c r="M4916" s="46">
        <f>DATE(YEAR(F4916),MONTH(F4916),1)</f>
        <v>45170</v>
      </c>
      <c r="N4916" s="47" t="str">
        <f>IF(B4916="",N4915,B4916)</f>
        <v>Rosemont Global plc</v>
      </c>
    </row>
    <row r="4917" spans="1:14" ht="15.75" x14ac:dyDescent="0.5">
      <c r="A4917" s="7"/>
      <c r="B4917" s="25" t="s">
        <v>233</v>
      </c>
      <c r="C4917" s="25"/>
      <c r="D4917" s="12">
        <v>27480.61</v>
      </c>
      <c r="E4917" s="13" t="s">
        <v>4047</v>
      </c>
      <c r="F4917" s="27">
        <v>45427</v>
      </c>
      <c r="G4917" s="27">
        <v>45272</v>
      </c>
      <c r="H4917" s="14">
        <v>0</v>
      </c>
      <c r="I4917" s="15">
        <v>201</v>
      </c>
      <c r="J4917" s="13" t="s">
        <v>301</v>
      </c>
      <c r="K4917" s="36">
        <f>D4917*VLOOKUP(L4917,Assumptions!$B$5:$C$11,2,FALSE)</f>
        <v>942.58492299999989</v>
      </c>
      <c r="L4917" s="39" t="s">
        <v>4889</v>
      </c>
      <c r="M4917" s="46">
        <f>DATE(YEAR(F4917),MONTH(F4917),1)</f>
        <v>45413</v>
      </c>
      <c r="N4917" s="47" t="str">
        <f>IF(B4917="",N4916,B4917)</f>
        <v>Jessup Private Inc</v>
      </c>
    </row>
    <row r="4918" spans="1:14" ht="15.75" x14ac:dyDescent="0.5">
      <c r="A4918" s="7"/>
      <c r="B4918" s="26"/>
      <c r="C4918" s="26"/>
      <c r="D4918" s="12">
        <v>24778.98</v>
      </c>
      <c r="E4918" s="13" t="s">
        <v>4048</v>
      </c>
      <c r="F4918" s="27">
        <v>45427</v>
      </c>
      <c r="G4918" s="27">
        <v>45272</v>
      </c>
      <c r="H4918" s="14">
        <v>0</v>
      </c>
      <c r="I4918" s="15">
        <v>1</v>
      </c>
      <c r="J4918" s="13" t="s">
        <v>317</v>
      </c>
      <c r="K4918" s="36">
        <f>D4918*VLOOKUP(L4918,Assumptions!$B$5:$C$11,2,FALSE)</f>
        <v>849.91901399999995</v>
      </c>
      <c r="L4918" s="39" t="s">
        <v>4889</v>
      </c>
      <c r="M4918" s="46">
        <f>DATE(YEAR(F4918),MONTH(F4918),1)</f>
        <v>45413</v>
      </c>
      <c r="N4918" s="47" t="str">
        <f>IF(B4918="",N4917,B4918)</f>
        <v>Jessup Private Inc</v>
      </c>
    </row>
    <row r="4919" spans="1:14" ht="15.75" x14ac:dyDescent="0.5">
      <c r="A4919" s="7"/>
      <c r="B4919" s="26"/>
      <c r="C4919" s="26"/>
      <c r="D4919" s="12">
        <v>25307.54</v>
      </c>
      <c r="E4919" s="13" t="s">
        <v>4049</v>
      </c>
      <c r="F4919" s="27">
        <v>45778</v>
      </c>
      <c r="G4919" s="27">
        <v>45412</v>
      </c>
      <c r="H4919" s="14">
        <v>0</v>
      </c>
      <c r="I4919" s="15">
        <v>201</v>
      </c>
      <c r="J4919" s="13" t="s">
        <v>301</v>
      </c>
      <c r="K4919" s="36">
        <f>D4919*VLOOKUP(L4919,Assumptions!$B$5:$C$11,2,FALSE)</f>
        <v>868.04862199999991</v>
      </c>
      <c r="L4919" s="39" t="s">
        <v>4889</v>
      </c>
      <c r="M4919" s="46">
        <f>DATE(YEAR(F4919),MONTH(F4919),1)</f>
        <v>45778</v>
      </c>
      <c r="N4919" s="47" t="str">
        <f>IF(B4919="",N4918,B4919)</f>
        <v>Jessup Private Inc</v>
      </c>
    </row>
    <row r="4920" spans="1:14" ht="15.75" x14ac:dyDescent="0.5">
      <c r="A4920" s="7"/>
      <c r="B4920" s="26"/>
      <c r="C4920" s="26"/>
      <c r="D4920" s="12">
        <v>6305.86</v>
      </c>
      <c r="E4920" s="13" t="s">
        <v>4050</v>
      </c>
      <c r="F4920" s="27">
        <v>45630</v>
      </c>
      <c r="G4920" s="27">
        <v>45614</v>
      </c>
      <c r="H4920" s="14">
        <v>0</v>
      </c>
      <c r="I4920" s="15">
        <v>2</v>
      </c>
      <c r="J4920" s="13" t="s">
        <v>307</v>
      </c>
      <c r="K4920" s="36">
        <f>D4920*VLOOKUP(L4920,Assumptions!$B$5:$C$11,2,FALSE)</f>
        <v>216.29099799999997</v>
      </c>
      <c r="L4920" s="39" t="s">
        <v>4889</v>
      </c>
      <c r="M4920" s="46">
        <f>DATE(YEAR(F4920),MONTH(F4920),1)</f>
        <v>45627</v>
      </c>
      <c r="N4920" s="47" t="str">
        <f>IF(B4920="",N4919,B4920)</f>
        <v>Jessup Private Inc</v>
      </c>
    </row>
    <row r="4921" spans="1:14" ht="15.75" x14ac:dyDescent="0.5">
      <c r="A4921" s="7"/>
      <c r="B4921" s="26"/>
      <c r="C4921" s="26"/>
      <c r="D4921" s="12">
        <v>5104.46</v>
      </c>
      <c r="E4921" s="13" t="s">
        <v>4051</v>
      </c>
      <c r="F4921" s="27">
        <v>45630</v>
      </c>
      <c r="G4921" s="27">
        <v>45614</v>
      </c>
      <c r="H4921" s="14">
        <v>0</v>
      </c>
      <c r="I4921" s="15">
        <v>25</v>
      </c>
      <c r="J4921" s="13" t="s">
        <v>322</v>
      </c>
      <c r="K4921" s="36">
        <f>D4921*VLOOKUP(L4921,Assumptions!$B$5:$C$11,2,FALSE)</f>
        <v>175.082978</v>
      </c>
      <c r="L4921" s="39" t="s">
        <v>4889</v>
      </c>
      <c r="M4921" s="46">
        <f>DATE(YEAR(F4921),MONTH(F4921),1)</f>
        <v>45627</v>
      </c>
      <c r="N4921" s="47" t="str">
        <f>IF(B4921="",N4920,B4921)</f>
        <v>Jessup Private Inc</v>
      </c>
    </row>
    <row r="4922" spans="1:14" ht="15.75" x14ac:dyDescent="0.5">
      <c r="A4922" s="7"/>
      <c r="B4922" s="25" t="s">
        <v>234</v>
      </c>
      <c r="C4922" s="25"/>
      <c r="D4922" s="14">
        <v>482.28</v>
      </c>
      <c r="E4922" s="13" t="s">
        <v>4052</v>
      </c>
      <c r="F4922" s="27">
        <v>45216</v>
      </c>
      <c r="G4922" s="27">
        <v>45210</v>
      </c>
      <c r="H4922" s="14">
        <v>493.96</v>
      </c>
      <c r="I4922" s="15">
        <v>1</v>
      </c>
      <c r="J4922" s="13" t="s">
        <v>345</v>
      </c>
      <c r="K4922" s="36">
        <f>D4922*VLOOKUP(L4922,Assumptions!$B$5:$C$11,2,FALSE)</f>
        <v>482.28</v>
      </c>
      <c r="L4922" s="39" t="s">
        <v>4883</v>
      </c>
      <c r="M4922" s="46">
        <f>DATE(YEAR(F4922),MONTH(F4922),1)</f>
        <v>45200</v>
      </c>
      <c r="N4922" s="47" t="str">
        <f>IF(B4922="",N4921,B4922)</f>
        <v>Upton Wealth AG</v>
      </c>
    </row>
    <row r="4923" spans="1:14" ht="15.75" x14ac:dyDescent="0.5">
      <c r="A4923" s="7"/>
      <c r="B4923" s="25" t="s">
        <v>235</v>
      </c>
      <c r="C4923" s="25"/>
      <c r="D4923" s="12">
        <v>12259</v>
      </c>
      <c r="E4923" s="13" t="s">
        <v>4053</v>
      </c>
      <c r="F4923" s="27">
        <v>44350</v>
      </c>
      <c r="G4923" s="27">
        <v>44173</v>
      </c>
      <c r="H4923" s="14">
        <v>85142.85</v>
      </c>
      <c r="I4923" s="15">
        <v>1</v>
      </c>
      <c r="J4923" s="13" t="s">
        <v>304</v>
      </c>
      <c r="K4923" s="36">
        <f>D4923*VLOOKUP(L4923,Assumptions!$B$5:$C$11,2,FALSE)</f>
        <v>420.48369999999994</v>
      </c>
      <c r="L4923" s="39" t="s">
        <v>4889</v>
      </c>
      <c r="M4923" s="46">
        <f>DATE(YEAR(F4923),MONTH(F4923),1)</f>
        <v>44348</v>
      </c>
      <c r="N4923" s="47" t="str">
        <f>IF(B4923="",N4922,B4923)</f>
        <v>Glendale Holdings</v>
      </c>
    </row>
    <row r="4924" spans="1:14" ht="15.75" x14ac:dyDescent="0.5">
      <c r="A4924" s="7"/>
      <c r="B4924" s="26"/>
      <c r="C4924" s="26"/>
      <c r="D4924" s="12">
        <v>17983.009999999998</v>
      </c>
      <c r="E4924" s="13" t="s">
        <v>4054</v>
      </c>
      <c r="F4924" s="27">
        <v>44350</v>
      </c>
      <c r="G4924" s="27">
        <v>44173</v>
      </c>
      <c r="H4924" s="14">
        <v>52904.03</v>
      </c>
      <c r="I4924" s="15">
        <v>3</v>
      </c>
      <c r="J4924" s="13" t="s">
        <v>307</v>
      </c>
      <c r="K4924" s="36">
        <f>D4924*VLOOKUP(L4924,Assumptions!$B$5:$C$11,2,FALSE)</f>
        <v>616.81724299999985</v>
      </c>
      <c r="L4924" s="39" t="s">
        <v>4889</v>
      </c>
      <c r="M4924" s="46">
        <f>DATE(YEAR(F4924),MONTH(F4924),1)</f>
        <v>44348</v>
      </c>
      <c r="N4924" s="47" t="str">
        <f>IF(B4924="",N4923,B4924)</f>
        <v>Glendale Holdings</v>
      </c>
    </row>
    <row r="4925" spans="1:14" ht="15.75" x14ac:dyDescent="0.5">
      <c r="A4925" s="7"/>
      <c r="B4925" s="26"/>
      <c r="C4925" s="26"/>
      <c r="D4925" s="12">
        <v>13229.3</v>
      </c>
      <c r="E4925" s="13" t="s">
        <v>4055</v>
      </c>
      <c r="F4925" s="27">
        <v>44350</v>
      </c>
      <c r="G4925" s="27">
        <v>44173</v>
      </c>
      <c r="H4925" s="14">
        <v>64368.65</v>
      </c>
      <c r="I4925" s="15">
        <v>3</v>
      </c>
      <c r="J4925" s="13" t="s">
        <v>358</v>
      </c>
      <c r="K4925" s="36">
        <f>D4925*VLOOKUP(L4925,Assumptions!$B$5:$C$11,2,FALSE)</f>
        <v>453.76498999999995</v>
      </c>
      <c r="L4925" s="39" t="s">
        <v>4889</v>
      </c>
      <c r="M4925" s="46">
        <f>DATE(YEAR(F4925),MONTH(F4925),1)</f>
        <v>44348</v>
      </c>
      <c r="N4925" s="47" t="str">
        <f>IF(B4925="",N4924,B4925)</f>
        <v>Glendale Holdings</v>
      </c>
    </row>
    <row r="4926" spans="1:14" ht="15.75" x14ac:dyDescent="0.5">
      <c r="A4926" s="7"/>
      <c r="B4926" s="26"/>
      <c r="C4926" s="26"/>
      <c r="D4926" s="12">
        <v>15803.84</v>
      </c>
      <c r="E4926" s="13" t="s">
        <v>4056</v>
      </c>
      <c r="F4926" s="27">
        <v>44350</v>
      </c>
      <c r="G4926" s="27">
        <v>44173</v>
      </c>
      <c r="H4926" s="14">
        <v>62004.03</v>
      </c>
      <c r="I4926" s="15">
        <v>250</v>
      </c>
      <c r="J4926" s="13" t="s">
        <v>305</v>
      </c>
      <c r="K4926" s="36">
        <f>D4926*VLOOKUP(L4926,Assumptions!$B$5:$C$11,2,FALSE)</f>
        <v>542.07171199999993</v>
      </c>
      <c r="L4926" s="39" t="s">
        <v>4889</v>
      </c>
      <c r="M4926" s="46">
        <f>DATE(YEAR(F4926),MONTH(F4926),1)</f>
        <v>44348</v>
      </c>
      <c r="N4926" s="47" t="str">
        <f>IF(B4926="",N4925,B4926)</f>
        <v>Glendale Holdings</v>
      </c>
    </row>
    <row r="4927" spans="1:14" ht="15.75" x14ac:dyDescent="0.5">
      <c r="A4927" s="7"/>
      <c r="B4927" s="26"/>
      <c r="C4927" s="26"/>
      <c r="D4927" s="12">
        <v>4176.7299999999996</v>
      </c>
      <c r="E4927" s="13" t="s">
        <v>4057</v>
      </c>
      <c r="F4927" s="27">
        <v>44732</v>
      </c>
      <c r="G4927" s="27">
        <v>44596</v>
      </c>
      <c r="H4927" s="14">
        <v>79082.23</v>
      </c>
      <c r="I4927" s="15">
        <v>1</v>
      </c>
      <c r="J4927" s="13" t="s">
        <v>307</v>
      </c>
      <c r="K4927" s="36">
        <f>D4927*VLOOKUP(L4927,Assumptions!$B$5:$C$11,2,FALSE)</f>
        <v>143.26183899999998</v>
      </c>
      <c r="L4927" s="39" t="s">
        <v>4889</v>
      </c>
      <c r="M4927" s="46">
        <f>DATE(YEAR(F4927),MONTH(F4927),1)</f>
        <v>44713</v>
      </c>
      <c r="N4927" s="47" t="str">
        <f>IF(B4927="",N4926,B4927)</f>
        <v>Glendale Holdings</v>
      </c>
    </row>
    <row r="4928" spans="1:14" ht="15.75" x14ac:dyDescent="0.5">
      <c r="A4928" s="7"/>
      <c r="B4928" s="26"/>
      <c r="C4928" s="26"/>
      <c r="D4928" s="12">
        <v>3944.21</v>
      </c>
      <c r="E4928" s="13" t="s">
        <v>4058</v>
      </c>
      <c r="F4928" s="27">
        <v>44732</v>
      </c>
      <c r="G4928" s="27">
        <v>44596</v>
      </c>
      <c r="H4928" s="14">
        <v>85362.19</v>
      </c>
      <c r="I4928" s="15">
        <v>1</v>
      </c>
      <c r="J4928" s="13" t="s">
        <v>358</v>
      </c>
      <c r="K4928" s="36">
        <f>D4928*VLOOKUP(L4928,Assumptions!$B$5:$C$11,2,FALSE)</f>
        <v>135.28640299999998</v>
      </c>
      <c r="L4928" s="39" t="s">
        <v>4889</v>
      </c>
      <c r="M4928" s="46">
        <f>DATE(YEAR(F4928),MONTH(F4928),1)</f>
        <v>44713</v>
      </c>
      <c r="N4928" s="47" t="str">
        <f>IF(B4928="",N4927,B4928)</f>
        <v>Glendale Holdings</v>
      </c>
    </row>
    <row r="4929" spans="1:14" ht="15.75" x14ac:dyDescent="0.5">
      <c r="A4929" s="7"/>
      <c r="B4929" s="26"/>
      <c r="C4929" s="26"/>
      <c r="D4929" s="12">
        <v>4859.76</v>
      </c>
      <c r="E4929" s="13" t="s">
        <v>4059</v>
      </c>
      <c r="F4929" s="27">
        <v>45089</v>
      </c>
      <c r="G4929" s="27">
        <v>44734</v>
      </c>
      <c r="H4929" s="14">
        <v>75520.759999999995</v>
      </c>
      <c r="I4929" s="15">
        <v>1</v>
      </c>
      <c r="J4929" s="13" t="s">
        <v>307</v>
      </c>
      <c r="K4929" s="36">
        <f>D4929*VLOOKUP(L4929,Assumptions!$B$5:$C$11,2,FALSE)</f>
        <v>166.68976799999999</v>
      </c>
      <c r="L4929" s="39" t="s">
        <v>4889</v>
      </c>
      <c r="M4929" s="46">
        <f>DATE(YEAR(F4929),MONTH(F4929),1)</f>
        <v>45078</v>
      </c>
      <c r="N4929" s="47" t="str">
        <f>IF(B4929="",N4928,B4929)</f>
        <v>Glendale Holdings</v>
      </c>
    </row>
    <row r="4930" spans="1:14" ht="15.75" x14ac:dyDescent="0.5">
      <c r="A4930" s="7"/>
      <c r="B4930" s="26"/>
      <c r="C4930" s="26"/>
      <c r="D4930" s="12">
        <v>4804.55</v>
      </c>
      <c r="E4930" s="13" t="s">
        <v>4060</v>
      </c>
      <c r="F4930" s="27">
        <v>45089</v>
      </c>
      <c r="G4930" s="27">
        <v>44734</v>
      </c>
      <c r="H4930" s="14">
        <v>79326.720000000001</v>
      </c>
      <c r="I4930" s="15">
        <v>1</v>
      </c>
      <c r="J4930" s="13" t="s">
        <v>358</v>
      </c>
      <c r="K4930" s="36">
        <f>D4930*VLOOKUP(L4930,Assumptions!$B$5:$C$11,2,FALSE)</f>
        <v>164.796065</v>
      </c>
      <c r="L4930" s="39" t="s">
        <v>4889</v>
      </c>
      <c r="M4930" s="46">
        <f>DATE(YEAR(F4930),MONTH(F4930),1)</f>
        <v>45078</v>
      </c>
      <c r="N4930" s="47" t="str">
        <f>IF(B4930="",N4929,B4930)</f>
        <v>Glendale Holdings</v>
      </c>
    </row>
    <row r="4931" spans="1:14" ht="15.75" x14ac:dyDescent="0.5">
      <c r="A4931" s="7"/>
      <c r="B4931" s="26"/>
      <c r="C4931" s="26"/>
      <c r="D4931" s="12">
        <v>3915.38</v>
      </c>
      <c r="E4931" s="13" t="s">
        <v>4061</v>
      </c>
      <c r="F4931" s="27">
        <v>45453</v>
      </c>
      <c r="G4931" s="27">
        <v>45225</v>
      </c>
      <c r="H4931" s="14">
        <v>65003.53</v>
      </c>
      <c r="I4931" s="15">
        <v>1</v>
      </c>
      <c r="J4931" s="13" t="s">
        <v>327</v>
      </c>
      <c r="K4931" s="36">
        <f>D4931*VLOOKUP(L4931,Assumptions!$B$5:$C$11,2,FALSE)</f>
        <v>134.29753399999998</v>
      </c>
      <c r="L4931" s="39" t="s">
        <v>4889</v>
      </c>
      <c r="M4931" s="46">
        <f>DATE(YEAR(F4931),MONTH(F4931),1)</f>
        <v>45444</v>
      </c>
      <c r="N4931" s="47" t="str">
        <f>IF(B4931="",N4930,B4931)</f>
        <v>Glendale Holdings</v>
      </c>
    </row>
    <row r="4932" spans="1:14" ht="15.75" x14ac:dyDescent="0.5">
      <c r="A4932" s="7"/>
      <c r="B4932" s="26"/>
      <c r="C4932" s="26"/>
      <c r="D4932" s="12">
        <v>4080.43</v>
      </c>
      <c r="E4932" s="13" t="s">
        <v>4062</v>
      </c>
      <c r="F4932" s="27">
        <v>45453</v>
      </c>
      <c r="G4932" s="27">
        <v>45225</v>
      </c>
      <c r="H4932" s="14">
        <v>70440.17</v>
      </c>
      <c r="I4932" s="15">
        <v>1</v>
      </c>
      <c r="J4932" s="13" t="s">
        <v>330</v>
      </c>
      <c r="K4932" s="36">
        <f>D4932*VLOOKUP(L4932,Assumptions!$B$5:$C$11,2,FALSE)</f>
        <v>139.95874899999998</v>
      </c>
      <c r="L4932" s="39" t="s">
        <v>4889</v>
      </c>
      <c r="M4932" s="46">
        <f>DATE(YEAR(F4932),MONTH(F4932),1)</f>
        <v>45444</v>
      </c>
      <c r="N4932" s="47" t="str">
        <f>IF(B4932="",N4931,B4932)</f>
        <v>Glendale Holdings</v>
      </c>
    </row>
    <row r="4933" spans="1:14" ht="15.75" x14ac:dyDescent="0.5">
      <c r="A4933" s="7"/>
      <c r="B4933" s="26"/>
      <c r="C4933" s="26"/>
      <c r="D4933" s="12">
        <v>6050.75</v>
      </c>
      <c r="E4933" s="13" t="s">
        <v>4063</v>
      </c>
      <c r="F4933" s="27">
        <v>45817</v>
      </c>
      <c r="G4933" s="27">
        <v>45720</v>
      </c>
      <c r="H4933" s="14">
        <v>81938.039999999994</v>
      </c>
      <c r="I4933" s="15">
        <v>1</v>
      </c>
      <c r="J4933" s="13" t="s">
        <v>300</v>
      </c>
      <c r="K4933" s="36">
        <f>D4933*VLOOKUP(L4933,Assumptions!$B$5:$C$11,2,FALSE)</f>
        <v>207.54072499999998</v>
      </c>
      <c r="L4933" s="39" t="s">
        <v>4889</v>
      </c>
      <c r="M4933" s="46">
        <f>DATE(YEAR(F4933),MONTH(F4933),1)</f>
        <v>45809</v>
      </c>
      <c r="N4933" s="47" t="str">
        <f>IF(B4933="",N4932,B4933)</f>
        <v>Glendale Holdings</v>
      </c>
    </row>
    <row r="4934" spans="1:14" ht="15.75" x14ac:dyDescent="0.5">
      <c r="A4934" s="7"/>
      <c r="B4934" s="26"/>
      <c r="C4934" s="26"/>
      <c r="D4934" s="12">
        <v>4980.6499999999996</v>
      </c>
      <c r="E4934" s="13" t="s">
        <v>4064</v>
      </c>
      <c r="F4934" s="27">
        <v>45817</v>
      </c>
      <c r="G4934" s="27">
        <v>45720</v>
      </c>
      <c r="H4934" s="14">
        <v>79934.710000000006</v>
      </c>
      <c r="I4934" s="15">
        <v>1</v>
      </c>
      <c r="J4934" s="13" t="s">
        <v>330</v>
      </c>
      <c r="K4934" s="36">
        <f>D4934*VLOOKUP(L4934,Assumptions!$B$5:$C$11,2,FALSE)</f>
        <v>170.83629499999998</v>
      </c>
      <c r="L4934" s="39" t="s">
        <v>4889</v>
      </c>
      <c r="M4934" s="46">
        <f>DATE(YEAR(F4934),MONTH(F4934),1)</f>
        <v>45809</v>
      </c>
      <c r="N4934" s="47" t="str">
        <f>IF(B4934="",N4933,B4934)</f>
        <v>Glendale Holdings</v>
      </c>
    </row>
    <row r="4935" spans="1:14" ht="15.75" x14ac:dyDescent="0.5">
      <c r="A4935" s="7"/>
      <c r="B4935" s="25" t="s">
        <v>236</v>
      </c>
      <c r="C4935" s="25"/>
      <c r="D4935" s="12">
        <v>797.57</v>
      </c>
      <c r="E4935" s="13" t="s">
        <v>4065</v>
      </c>
      <c r="F4935" s="27">
        <v>45842</v>
      </c>
      <c r="G4935" s="27">
        <v>45807</v>
      </c>
      <c r="H4935" s="14">
        <v>0</v>
      </c>
      <c r="I4935" s="15">
        <v>2</v>
      </c>
      <c r="J4935" s="13" t="s">
        <v>301</v>
      </c>
      <c r="K4935" s="36">
        <f>D4935*VLOOKUP(L4935,Assumptions!$B$5:$C$11,2,FALSE)</f>
        <v>27.356650999999999</v>
      </c>
      <c r="L4935" s="39" t="s">
        <v>4889</v>
      </c>
      <c r="M4935" s="46">
        <f>DATE(YEAR(F4935),MONTH(F4935),1)</f>
        <v>45839</v>
      </c>
      <c r="N4935" s="47" t="str">
        <f>IF(B4935="",N4934,B4935)</f>
        <v>Dalton Securities LLC</v>
      </c>
    </row>
    <row r="4936" spans="1:14" ht="15.75" x14ac:dyDescent="0.5">
      <c r="A4936" s="7"/>
      <c r="B4936" s="25" t="s">
        <v>237</v>
      </c>
      <c r="C4936" s="25"/>
      <c r="D4936" s="16">
        <v>3057.55</v>
      </c>
      <c r="E4936" s="13" t="s">
        <v>4066</v>
      </c>
      <c r="F4936" s="27">
        <v>45579</v>
      </c>
      <c r="G4936" s="27">
        <v>45491</v>
      </c>
      <c r="H4936" s="14">
        <v>0</v>
      </c>
      <c r="I4936" s="15">
        <v>1</v>
      </c>
      <c r="J4936" s="13" t="s">
        <v>301</v>
      </c>
      <c r="K4936" s="36">
        <f>D4936*VLOOKUP(L4936,Assumptions!$B$5:$C$11,2,FALSE)</f>
        <v>1458.7571050000001</v>
      </c>
      <c r="L4936" s="39" t="s">
        <v>4885</v>
      </c>
      <c r="M4936" s="46">
        <f>DATE(YEAR(F4936),MONTH(F4936),1)</f>
        <v>45566</v>
      </c>
      <c r="N4936" s="47" t="str">
        <f>IF(B4936="",N4935,B4936)</f>
        <v>Blackwood Advisors AG</v>
      </c>
    </row>
    <row r="4937" spans="1:14" ht="15.75" x14ac:dyDescent="0.5">
      <c r="A4937" s="7"/>
      <c r="B4937" s="25" t="s">
        <v>238</v>
      </c>
      <c r="C4937" s="25"/>
      <c r="D4937" s="12">
        <v>57267.78</v>
      </c>
      <c r="E4937" s="13" t="s">
        <v>4067</v>
      </c>
      <c r="F4937" s="27">
        <v>44817</v>
      </c>
      <c r="G4937" s="27">
        <v>44571</v>
      </c>
      <c r="H4937" s="14">
        <v>67660.710000000006</v>
      </c>
      <c r="I4937" s="15">
        <v>7</v>
      </c>
      <c r="J4937" s="13" t="s">
        <v>300</v>
      </c>
      <c r="K4937" s="36">
        <f>D4937*VLOOKUP(L4937,Assumptions!$B$5:$C$11,2,FALSE)</f>
        <v>1964.2848539999998</v>
      </c>
      <c r="L4937" s="39" t="s">
        <v>4889</v>
      </c>
      <c r="M4937" s="46">
        <f>DATE(YEAR(F4937),MONTH(F4937),1)</f>
        <v>44805</v>
      </c>
      <c r="N4937" s="47" t="str">
        <f>IF(B4937="",N4936,B4937)</f>
        <v>Valemont Capital Inc</v>
      </c>
    </row>
    <row r="4938" spans="1:14" ht="15.75" x14ac:dyDescent="0.5">
      <c r="A4938" s="7"/>
      <c r="B4938" s="26"/>
      <c r="C4938" s="26"/>
      <c r="D4938" s="12">
        <v>53900.18</v>
      </c>
      <c r="E4938" s="13" t="s">
        <v>4068</v>
      </c>
      <c r="F4938" s="27">
        <v>44817</v>
      </c>
      <c r="G4938" s="27">
        <v>44571</v>
      </c>
      <c r="H4938" s="14">
        <v>80735.25</v>
      </c>
      <c r="I4938" s="15">
        <v>23</v>
      </c>
      <c r="J4938" s="13" t="s">
        <v>301</v>
      </c>
      <c r="K4938" s="36">
        <f>D4938*VLOOKUP(L4938,Assumptions!$B$5:$C$11,2,FALSE)</f>
        <v>1848.7761739999999</v>
      </c>
      <c r="L4938" s="39" t="s">
        <v>4889</v>
      </c>
      <c r="M4938" s="46">
        <f>DATE(YEAR(F4938),MONTH(F4938),1)</f>
        <v>44805</v>
      </c>
      <c r="N4938" s="47" t="str">
        <f>IF(B4938="",N4937,B4938)</f>
        <v>Valemont Capital Inc</v>
      </c>
    </row>
    <row r="4939" spans="1:14" ht="15.75" x14ac:dyDescent="0.5">
      <c r="A4939" s="7"/>
      <c r="B4939" s="26"/>
      <c r="C4939" s="26"/>
      <c r="D4939" s="12">
        <v>62875.03</v>
      </c>
      <c r="E4939" s="13" t="s">
        <v>4069</v>
      </c>
      <c r="F4939" s="27">
        <v>44817</v>
      </c>
      <c r="G4939" s="27">
        <v>44571</v>
      </c>
      <c r="H4939" s="14">
        <v>57334.33</v>
      </c>
      <c r="I4939" s="15">
        <v>23</v>
      </c>
      <c r="J4939" s="13" t="s">
        <v>331</v>
      </c>
      <c r="K4939" s="36">
        <f>D4939*VLOOKUP(L4939,Assumptions!$B$5:$C$11,2,FALSE)</f>
        <v>2156.6135289999997</v>
      </c>
      <c r="L4939" s="39" t="s">
        <v>4889</v>
      </c>
      <c r="M4939" s="46">
        <f>DATE(YEAR(F4939),MONTH(F4939),1)</f>
        <v>44805</v>
      </c>
      <c r="N4939" s="47" t="str">
        <f>IF(B4939="",N4938,B4939)</f>
        <v>Valemont Capital Inc</v>
      </c>
    </row>
    <row r="4940" spans="1:14" ht="15.75" x14ac:dyDescent="0.5">
      <c r="A4940" s="7"/>
      <c r="B4940" s="26"/>
      <c r="C4940" s="26"/>
      <c r="D4940" s="12">
        <v>56576.77</v>
      </c>
      <c r="E4940" s="13" t="s">
        <v>4070</v>
      </c>
      <c r="F4940" s="27">
        <v>44817</v>
      </c>
      <c r="G4940" s="27">
        <v>44571</v>
      </c>
      <c r="H4940" s="14">
        <v>85796.54</v>
      </c>
      <c r="I4940" s="15">
        <v>23</v>
      </c>
      <c r="J4940" s="13" t="s">
        <v>319</v>
      </c>
      <c r="K4940" s="36">
        <f>D4940*VLOOKUP(L4940,Assumptions!$B$5:$C$11,2,FALSE)</f>
        <v>1940.5832109999997</v>
      </c>
      <c r="L4940" s="39" t="s">
        <v>4889</v>
      </c>
      <c r="M4940" s="46">
        <f>DATE(YEAR(F4940),MONTH(F4940),1)</f>
        <v>44805</v>
      </c>
      <c r="N4940" s="47" t="str">
        <f>IF(B4940="",N4939,B4940)</f>
        <v>Valemont Capital Inc</v>
      </c>
    </row>
    <row r="4941" spans="1:14" ht="15.75" x14ac:dyDescent="0.5">
      <c r="A4941" s="7"/>
      <c r="B4941" s="26"/>
      <c r="C4941" s="26"/>
      <c r="D4941" s="12">
        <v>42138.48</v>
      </c>
      <c r="E4941" s="13" t="s">
        <v>4071</v>
      </c>
      <c r="F4941" s="27">
        <v>44817</v>
      </c>
      <c r="G4941" s="27">
        <v>44571</v>
      </c>
      <c r="H4941" s="14">
        <v>81816.11</v>
      </c>
      <c r="I4941" s="15">
        <v>23</v>
      </c>
      <c r="J4941" s="13" t="s">
        <v>321</v>
      </c>
      <c r="K4941" s="36">
        <f>D4941*VLOOKUP(L4941,Assumptions!$B$5:$C$11,2,FALSE)</f>
        <v>1445.349864</v>
      </c>
      <c r="L4941" s="39" t="s">
        <v>4889</v>
      </c>
      <c r="M4941" s="46">
        <f>DATE(YEAR(F4941),MONTH(F4941),1)</f>
        <v>44805</v>
      </c>
      <c r="N4941" s="47" t="str">
        <f>IF(B4941="",N4940,B4941)</f>
        <v>Valemont Capital Inc</v>
      </c>
    </row>
    <row r="4942" spans="1:14" ht="15.75" x14ac:dyDescent="0.5">
      <c r="A4942" s="7"/>
      <c r="B4942" s="26"/>
      <c r="C4942" s="26"/>
      <c r="D4942" s="12">
        <v>56032.17</v>
      </c>
      <c r="E4942" s="13" t="s">
        <v>4072</v>
      </c>
      <c r="F4942" s="27">
        <v>44817</v>
      </c>
      <c r="G4942" s="27">
        <v>44571</v>
      </c>
      <c r="H4942" s="14">
        <v>57769.07</v>
      </c>
      <c r="I4942" s="15">
        <v>23</v>
      </c>
      <c r="J4942" s="13" t="s">
        <v>320</v>
      </c>
      <c r="K4942" s="36">
        <f>D4942*VLOOKUP(L4942,Assumptions!$B$5:$C$11,2,FALSE)</f>
        <v>1921.9034309999997</v>
      </c>
      <c r="L4942" s="39" t="s">
        <v>4889</v>
      </c>
      <c r="M4942" s="46">
        <f>DATE(YEAR(F4942),MONTH(F4942),1)</f>
        <v>44805</v>
      </c>
      <c r="N4942" s="47" t="str">
        <f>IF(B4942="",N4941,B4942)</f>
        <v>Valemont Capital Inc</v>
      </c>
    </row>
    <row r="4943" spans="1:14" ht="15.75" x14ac:dyDescent="0.5">
      <c r="A4943" s="7"/>
      <c r="B4943" s="26"/>
      <c r="C4943" s="26"/>
      <c r="D4943" s="12">
        <v>52505.86</v>
      </c>
      <c r="E4943" s="13" t="s">
        <v>4073</v>
      </c>
      <c r="F4943" s="27">
        <v>44817</v>
      </c>
      <c r="G4943" s="27">
        <v>44571</v>
      </c>
      <c r="H4943" s="14">
        <v>84358.29</v>
      </c>
      <c r="I4943" s="15">
        <v>1</v>
      </c>
      <c r="J4943" s="13" t="s">
        <v>311</v>
      </c>
      <c r="K4943" s="36">
        <f>D4943*VLOOKUP(L4943,Assumptions!$B$5:$C$11,2,FALSE)</f>
        <v>1800.9509979999998</v>
      </c>
      <c r="L4943" s="39" t="s">
        <v>4889</v>
      </c>
      <c r="M4943" s="46">
        <f>DATE(YEAR(F4943),MONTH(F4943),1)</f>
        <v>44805</v>
      </c>
      <c r="N4943" s="47" t="str">
        <f>IF(B4943="",N4942,B4943)</f>
        <v>Valemont Capital Inc</v>
      </c>
    </row>
    <row r="4944" spans="1:14" ht="15.75" x14ac:dyDescent="0.5">
      <c r="A4944" s="7"/>
      <c r="B4944" s="26"/>
      <c r="C4944" s="26"/>
      <c r="D4944" s="12">
        <v>55535.89</v>
      </c>
      <c r="E4944" s="13" t="s">
        <v>4074</v>
      </c>
      <c r="F4944" s="27">
        <v>44817</v>
      </c>
      <c r="G4944" s="27">
        <v>44571</v>
      </c>
      <c r="H4944" s="14">
        <v>64040.14</v>
      </c>
      <c r="I4944" s="15">
        <v>1</v>
      </c>
      <c r="J4944" s="13" t="s">
        <v>318</v>
      </c>
      <c r="K4944" s="36">
        <f>D4944*VLOOKUP(L4944,Assumptions!$B$5:$C$11,2,FALSE)</f>
        <v>1904.8810269999999</v>
      </c>
      <c r="L4944" s="39" t="s">
        <v>4889</v>
      </c>
      <c r="M4944" s="46">
        <f>DATE(YEAR(F4944),MONTH(F4944),1)</f>
        <v>44805</v>
      </c>
      <c r="N4944" s="47" t="str">
        <f>IF(B4944="",N4943,B4944)</f>
        <v>Valemont Capital Inc</v>
      </c>
    </row>
    <row r="4945" spans="1:14" ht="15.75" x14ac:dyDescent="0.5">
      <c r="A4945" s="7"/>
      <c r="B4945" s="26"/>
      <c r="C4945" s="26"/>
      <c r="D4945" s="12">
        <v>51133.79</v>
      </c>
      <c r="E4945" s="13" t="s">
        <v>4075</v>
      </c>
      <c r="F4945" s="27">
        <v>44817</v>
      </c>
      <c r="G4945" s="27">
        <v>44571</v>
      </c>
      <c r="H4945" s="14">
        <v>79316.02</v>
      </c>
      <c r="I4945" s="15">
        <v>1</v>
      </c>
      <c r="J4945" s="13" t="s">
        <v>309</v>
      </c>
      <c r="K4945" s="36">
        <f>D4945*VLOOKUP(L4945,Assumptions!$B$5:$C$11,2,FALSE)</f>
        <v>1753.8889969999998</v>
      </c>
      <c r="L4945" s="39" t="s">
        <v>4889</v>
      </c>
      <c r="M4945" s="46">
        <f>DATE(YEAR(F4945),MONTH(F4945),1)</f>
        <v>44805</v>
      </c>
      <c r="N4945" s="47" t="str">
        <f>IF(B4945="",N4944,B4945)</f>
        <v>Valemont Capital Inc</v>
      </c>
    </row>
    <row r="4946" spans="1:14" ht="15.75" x14ac:dyDescent="0.5">
      <c r="A4946" s="7"/>
      <c r="B4946" s="26"/>
      <c r="C4946" s="26"/>
      <c r="D4946" s="12">
        <v>21100.36</v>
      </c>
      <c r="E4946" s="13" t="s">
        <v>4076</v>
      </c>
      <c r="F4946" s="27">
        <v>44895</v>
      </c>
      <c r="G4946" s="27">
        <v>44852</v>
      </c>
      <c r="H4946" s="14">
        <v>64922.16</v>
      </c>
      <c r="I4946" s="15">
        <v>3</v>
      </c>
      <c r="J4946" s="13" t="s">
        <v>300</v>
      </c>
      <c r="K4946" s="36">
        <f>D4946*VLOOKUP(L4946,Assumptions!$B$5:$C$11,2,FALSE)</f>
        <v>723.74234799999999</v>
      </c>
      <c r="L4946" s="39" t="s">
        <v>4889</v>
      </c>
      <c r="M4946" s="46">
        <f>DATE(YEAR(F4946),MONTH(F4946),1)</f>
        <v>44866</v>
      </c>
      <c r="N4946" s="47" t="str">
        <f>IF(B4946="",N4945,B4946)</f>
        <v>Valemont Capital Inc</v>
      </c>
    </row>
    <row r="4947" spans="1:14" ht="15.75" x14ac:dyDescent="0.5">
      <c r="A4947" s="7"/>
      <c r="B4947" s="26"/>
      <c r="C4947" s="26"/>
      <c r="D4947" s="12">
        <v>19927.28</v>
      </c>
      <c r="E4947" s="13" t="s">
        <v>4077</v>
      </c>
      <c r="F4947" s="27">
        <v>44895</v>
      </c>
      <c r="G4947" s="27">
        <v>44852</v>
      </c>
      <c r="H4947" s="14">
        <v>57644.08</v>
      </c>
      <c r="I4947" s="15">
        <v>1</v>
      </c>
      <c r="J4947" s="13" t="s">
        <v>304</v>
      </c>
      <c r="K4947" s="36">
        <f>D4947*VLOOKUP(L4947,Assumptions!$B$5:$C$11,2,FALSE)</f>
        <v>683.50570399999992</v>
      </c>
      <c r="L4947" s="39" t="s">
        <v>4889</v>
      </c>
      <c r="M4947" s="46">
        <f>DATE(YEAR(F4947),MONTH(F4947),1)</f>
        <v>44866</v>
      </c>
      <c r="N4947" s="47" t="str">
        <f>IF(B4947="",N4946,B4947)</f>
        <v>Valemont Capital Inc</v>
      </c>
    </row>
    <row r="4948" spans="1:14" ht="15.75" x14ac:dyDescent="0.5">
      <c r="A4948" s="7"/>
      <c r="B4948" s="26"/>
      <c r="C4948" s="26"/>
      <c r="D4948" s="12">
        <v>27249.08</v>
      </c>
      <c r="E4948" s="13" t="s">
        <v>4078</v>
      </c>
      <c r="F4948" s="27">
        <v>44895</v>
      </c>
      <c r="G4948" s="27">
        <v>44852</v>
      </c>
      <c r="H4948" s="14">
        <v>70060.56</v>
      </c>
      <c r="I4948" s="15">
        <v>1</v>
      </c>
      <c r="J4948" s="13" t="s">
        <v>311</v>
      </c>
      <c r="K4948" s="36">
        <f>D4948*VLOOKUP(L4948,Assumptions!$B$5:$C$11,2,FALSE)</f>
        <v>934.64344399999993</v>
      </c>
      <c r="L4948" s="39" t="s">
        <v>4889</v>
      </c>
      <c r="M4948" s="46">
        <f>DATE(YEAR(F4948),MONTH(F4948),1)</f>
        <v>44866</v>
      </c>
      <c r="N4948" s="47" t="str">
        <f>IF(B4948="",N4947,B4948)</f>
        <v>Valemont Capital Inc</v>
      </c>
    </row>
    <row r="4949" spans="1:14" ht="15.75" x14ac:dyDescent="0.5">
      <c r="A4949" s="7"/>
      <c r="B4949" s="26"/>
      <c r="C4949" s="26"/>
      <c r="D4949" s="12">
        <v>23536.59</v>
      </c>
      <c r="E4949" s="13" t="s">
        <v>4079</v>
      </c>
      <c r="F4949" s="27">
        <v>44895</v>
      </c>
      <c r="G4949" s="27">
        <v>44852</v>
      </c>
      <c r="H4949" s="14">
        <v>61747.56</v>
      </c>
      <c r="I4949" s="15">
        <v>1</v>
      </c>
      <c r="J4949" s="13" t="s">
        <v>310</v>
      </c>
      <c r="K4949" s="36">
        <f>D4949*VLOOKUP(L4949,Assumptions!$B$5:$C$11,2,FALSE)</f>
        <v>807.30503699999997</v>
      </c>
      <c r="L4949" s="39" t="s">
        <v>4889</v>
      </c>
      <c r="M4949" s="46">
        <f>DATE(YEAR(F4949),MONTH(F4949),1)</f>
        <v>44866</v>
      </c>
      <c r="N4949" s="47" t="str">
        <f>IF(B4949="",N4948,B4949)</f>
        <v>Valemont Capital Inc</v>
      </c>
    </row>
    <row r="4950" spans="1:14" ht="15.75" x14ac:dyDescent="0.5">
      <c r="A4950" s="7"/>
      <c r="B4950" s="26"/>
      <c r="C4950" s="26"/>
      <c r="D4950" s="12">
        <v>21344.74</v>
      </c>
      <c r="E4950" s="13" t="s">
        <v>4080</v>
      </c>
      <c r="F4950" s="27">
        <v>44895</v>
      </c>
      <c r="G4950" s="27">
        <v>44852</v>
      </c>
      <c r="H4950" s="14">
        <v>72265.86</v>
      </c>
      <c r="I4950" s="15">
        <v>1</v>
      </c>
      <c r="J4950" s="13" t="s">
        <v>318</v>
      </c>
      <c r="K4950" s="36">
        <f>D4950*VLOOKUP(L4950,Assumptions!$B$5:$C$11,2,FALSE)</f>
        <v>732.12458200000003</v>
      </c>
      <c r="L4950" s="39" t="s">
        <v>4889</v>
      </c>
      <c r="M4950" s="46">
        <f>DATE(YEAR(F4950),MONTH(F4950),1)</f>
        <v>44866</v>
      </c>
      <c r="N4950" s="47" t="str">
        <f>IF(B4950="",N4949,B4950)</f>
        <v>Valemont Capital Inc</v>
      </c>
    </row>
    <row r="4951" spans="1:14" ht="15.75" x14ac:dyDescent="0.5">
      <c r="A4951" s="7"/>
      <c r="B4951" s="26"/>
      <c r="C4951" s="26"/>
      <c r="D4951" s="12">
        <v>27192.62</v>
      </c>
      <c r="E4951" s="13" t="s">
        <v>4081</v>
      </c>
      <c r="F4951" s="27">
        <v>44895</v>
      </c>
      <c r="G4951" s="27">
        <v>44852</v>
      </c>
      <c r="H4951" s="14">
        <v>61717.39</v>
      </c>
      <c r="I4951" s="15">
        <v>1</v>
      </c>
      <c r="J4951" s="13" t="s">
        <v>309</v>
      </c>
      <c r="K4951" s="36">
        <f>D4951*VLOOKUP(L4951,Assumptions!$B$5:$C$11,2,FALSE)</f>
        <v>932.70686599999988</v>
      </c>
      <c r="L4951" s="39" t="s">
        <v>4889</v>
      </c>
      <c r="M4951" s="46">
        <f>DATE(YEAR(F4951),MONTH(F4951),1)</f>
        <v>44866</v>
      </c>
      <c r="N4951" s="47" t="str">
        <f>IF(B4951="",N4950,B4951)</f>
        <v>Valemont Capital Inc</v>
      </c>
    </row>
    <row r="4952" spans="1:14" ht="15.75" x14ac:dyDescent="0.5">
      <c r="A4952" s="7"/>
      <c r="B4952" s="26"/>
      <c r="C4952" s="26"/>
      <c r="D4952" s="12">
        <v>17810.099999999999</v>
      </c>
      <c r="E4952" s="13" t="s">
        <v>4082</v>
      </c>
      <c r="F4952" s="27">
        <v>45260</v>
      </c>
      <c r="G4952" s="27">
        <v>45040</v>
      </c>
      <c r="H4952" s="14">
        <v>85246.67</v>
      </c>
      <c r="I4952" s="15">
        <v>3</v>
      </c>
      <c r="J4952" s="13" t="s">
        <v>300</v>
      </c>
      <c r="K4952" s="36">
        <f>D4952*VLOOKUP(L4952,Assumptions!$B$5:$C$11,2,FALSE)</f>
        <v>610.8864299999999</v>
      </c>
      <c r="L4952" s="39" t="s">
        <v>4889</v>
      </c>
      <c r="M4952" s="46">
        <f>DATE(YEAR(F4952),MONTH(F4952),1)</f>
        <v>45231</v>
      </c>
      <c r="N4952" s="47" t="str">
        <f>IF(B4952="",N4951,B4952)</f>
        <v>Valemont Capital Inc</v>
      </c>
    </row>
    <row r="4953" spans="1:14" ht="15.75" x14ac:dyDescent="0.5">
      <c r="A4953" s="7"/>
      <c r="B4953" s="26"/>
      <c r="C4953" s="26"/>
      <c r="D4953" s="12">
        <v>15171.28</v>
      </c>
      <c r="E4953" s="13" t="s">
        <v>4083</v>
      </c>
      <c r="F4953" s="27">
        <v>45260</v>
      </c>
      <c r="G4953" s="27">
        <v>45040</v>
      </c>
      <c r="H4953" s="14">
        <v>84562.35</v>
      </c>
      <c r="I4953" s="15">
        <v>1</v>
      </c>
      <c r="J4953" s="13" t="s">
        <v>304</v>
      </c>
      <c r="K4953" s="36">
        <f>D4953*VLOOKUP(L4953,Assumptions!$B$5:$C$11,2,FALSE)</f>
        <v>520.37490400000002</v>
      </c>
      <c r="L4953" s="39" t="s">
        <v>4889</v>
      </c>
      <c r="M4953" s="46">
        <f>DATE(YEAR(F4953),MONTH(F4953),1)</f>
        <v>45231</v>
      </c>
      <c r="N4953" s="47" t="str">
        <f>IF(B4953="",N4952,B4953)</f>
        <v>Valemont Capital Inc</v>
      </c>
    </row>
    <row r="4954" spans="1:14" ht="15.75" x14ac:dyDescent="0.5">
      <c r="A4954" s="7"/>
      <c r="B4954" s="26"/>
      <c r="C4954" s="26"/>
      <c r="D4954" s="12">
        <v>16054.94</v>
      </c>
      <c r="E4954" s="13" t="s">
        <v>4084</v>
      </c>
      <c r="F4954" s="27">
        <v>45260</v>
      </c>
      <c r="G4954" s="27">
        <v>45040</v>
      </c>
      <c r="H4954" s="14">
        <v>54733.22</v>
      </c>
      <c r="I4954" s="15">
        <v>867.08</v>
      </c>
      <c r="J4954" s="13" t="s">
        <v>318</v>
      </c>
      <c r="K4954" s="36">
        <f>D4954*VLOOKUP(L4954,Assumptions!$B$5:$C$11,2,FALSE)</f>
        <v>550.68444199999999</v>
      </c>
      <c r="L4954" s="39" t="s">
        <v>4889</v>
      </c>
      <c r="M4954" s="46">
        <f>DATE(YEAR(F4954),MONTH(F4954),1)</f>
        <v>45231</v>
      </c>
      <c r="N4954" s="47" t="str">
        <f>IF(B4954="",N4953,B4954)</f>
        <v>Valemont Capital Inc</v>
      </c>
    </row>
    <row r="4955" spans="1:14" ht="15.75" x14ac:dyDescent="0.5">
      <c r="A4955" s="7"/>
      <c r="B4955" s="26"/>
      <c r="C4955" s="26"/>
      <c r="D4955" s="12">
        <v>23391.02</v>
      </c>
      <c r="E4955" s="13" t="s">
        <v>4085</v>
      </c>
      <c r="F4955" s="27">
        <v>45260</v>
      </c>
      <c r="G4955" s="27">
        <v>45040</v>
      </c>
      <c r="H4955" s="14">
        <v>52813.8</v>
      </c>
      <c r="I4955" s="15">
        <v>1014.07</v>
      </c>
      <c r="J4955" s="13" t="s">
        <v>310</v>
      </c>
      <c r="K4955" s="36">
        <f>D4955*VLOOKUP(L4955,Assumptions!$B$5:$C$11,2,FALSE)</f>
        <v>802.31198599999993</v>
      </c>
      <c r="L4955" s="39" t="s">
        <v>4889</v>
      </c>
      <c r="M4955" s="46">
        <f>DATE(YEAR(F4955),MONTH(F4955),1)</f>
        <v>45231</v>
      </c>
      <c r="N4955" s="47" t="str">
        <f>IF(B4955="",N4954,B4955)</f>
        <v>Valemont Capital Inc</v>
      </c>
    </row>
    <row r="4956" spans="1:14" ht="15.75" x14ac:dyDescent="0.5">
      <c r="A4956" s="7"/>
      <c r="B4956" s="26"/>
      <c r="C4956" s="26"/>
      <c r="D4956" s="12">
        <v>24415.32</v>
      </c>
      <c r="E4956" s="13" t="s">
        <v>4086</v>
      </c>
      <c r="F4956" s="27">
        <v>45260</v>
      </c>
      <c r="G4956" s="27">
        <v>45040</v>
      </c>
      <c r="H4956" s="14">
        <v>84425.15</v>
      </c>
      <c r="I4956" s="15">
        <v>81.349999999999994</v>
      </c>
      <c r="J4956" s="13" t="s">
        <v>363</v>
      </c>
      <c r="K4956" s="36">
        <f>D4956*VLOOKUP(L4956,Assumptions!$B$5:$C$11,2,FALSE)</f>
        <v>837.44547599999987</v>
      </c>
      <c r="L4956" s="39" t="s">
        <v>4889</v>
      </c>
      <c r="M4956" s="46">
        <f>DATE(YEAR(F4956),MONTH(F4956),1)</f>
        <v>45231</v>
      </c>
      <c r="N4956" s="47" t="str">
        <f>IF(B4956="",N4955,B4956)</f>
        <v>Valemont Capital Inc</v>
      </c>
    </row>
    <row r="4957" spans="1:14" ht="15.75" x14ac:dyDescent="0.5">
      <c r="A4957" s="7"/>
      <c r="B4957" s="26"/>
      <c r="C4957" s="26"/>
      <c r="D4957" s="12">
        <v>26352.94</v>
      </c>
      <c r="E4957" s="13" t="s">
        <v>4087</v>
      </c>
      <c r="F4957" s="27">
        <v>45621</v>
      </c>
      <c r="G4957" s="27">
        <v>45229</v>
      </c>
      <c r="H4957" s="14">
        <v>51614.43</v>
      </c>
      <c r="I4957" s="15">
        <v>3</v>
      </c>
      <c r="J4957" s="13" t="s">
        <v>300</v>
      </c>
      <c r="K4957" s="36">
        <f>D4957*VLOOKUP(L4957,Assumptions!$B$5:$C$11,2,FALSE)</f>
        <v>903.90584199999989</v>
      </c>
      <c r="L4957" s="39" t="s">
        <v>4889</v>
      </c>
      <c r="M4957" s="46">
        <f>DATE(YEAR(F4957),MONTH(F4957),1)</f>
        <v>45597</v>
      </c>
      <c r="N4957" s="47" t="str">
        <f>IF(B4957="",N4956,B4957)</f>
        <v>Valemont Capital Inc</v>
      </c>
    </row>
    <row r="4958" spans="1:14" ht="15.75" x14ac:dyDescent="0.5">
      <c r="A4958" s="7"/>
      <c r="B4958" s="26"/>
      <c r="C4958" s="26"/>
      <c r="D4958" s="12">
        <v>23232.48</v>
      </c>
      <c r="E4958" s="13" t="s">
        <v>4088</v>
      </c>
      <c r="F4958" s="27">
        <v>45621</v>
      </c>
      <c r="G4958" s="27">
        <v>45229</v>
      </c>
      <c r="H4958" s="14">
        <v>51904.34</v>
      </c>
      <c r="I4958" s="15">
        <v>1</v>
      </c>
      <c r="J4958" s="13" t="s">
        <v>318</v>
      </c>
      <c r="K4958" s="36">
        <f>D4958*VLOOKUP(L4958,Assumptions!$B$5:$C$11,2,FALSE)</f>
        <v>796.87406399999998</v>
      </c>
      <c r="L4958" s="39" t="s">
        <v>4889</v>
      </c>
      <c r="M4958" s="46">
        <f>DATE(YEAR(F4958),MONTH(F4958),1)</f>
        <v>45597</v>
      </c>
      <c r="N4958" s="47" t="str">
        <f>IF(B4958="",N4957,B4958)</f>
        <v>Valemont Capital Inc</v>
      </c>
    </row>
    <row r="4959" spans="1:14" ht="15.75" x14ac:dyDescent="0.5">
      <c r="A4959" s="7"/>
      <c r="B4959" s="26"/>
      <c r="C4959" s="26"/>
      <c r="D4959" s="12">
        <v>22565.83</v>
      </c>
      <c r="E4959" s="13" t="s">
        <v>4089</v>
      </c>
      <c r="F4959" s="27">
        <v>45621</v>
      </c>
      <c r="G4959" s="27">
        <v>45229</v>
      </c>
      <c r="H4959" s="14">
        <v>67747.539999999994</v>
      </c>
      <c r="I4959" s="15">
        <v>1</v>
      </c>
      <c r="J4959" s="13" t="s">
        <v>311</v>
      </c>
      <c r="K4959" s="36">
        <f>D4959*VLOOKUP(L4959,Assumptions!$B$5:$C$11,2,FALSE)</f>
        <v>774.007969</v>
      </c>
      <c r="L4959" s="39" t="s">
        <v>4889</v>
      </c>
      <c r="M4959" s="46">
        <f>DATE(YEAR(F4959),MONTH(F4959),1)</f>
        <v>45597</v>
      </c>
      <c r="N4959" s="47" t="str">
        <f>IF(B4959="",N4958,B4959)</f>
        <v>Valemont Capital Inc</v>
      </c>
    </row>
    <row r="4960" spans="1:14" ht="15.75" x14ac:dyDescent="0.5">
      <c r="A4960" s="7"/>
      <c r="B4960" s="26"/>
      <c r="C4960" s="26"/>
      <c r="D4960" s="12">
        <v>25420.41</v>
      </c>
      <c r="E4960" s="13" t="s">
        <v>4090</v>
      </c>
      <c r="F4960" s="27">
        <v>45621</v>
      </c>
      <c r="G4960" s="27">
        <v>45229</v>
      </c>
      <c r="H4960" s="14">
        <v>54984.13</v>
      </c>
      <c r="I4960" s="15">
        <v>1</v>
      </c>
      <c r="J4960" s="13" t="s">
        <v>310</v>
      </c>
      <c r="K4960" s="36">
        <f>D4960*VLOOKUP(L4960,Assumptions!$B$5:$C$11,2,FALSE)</f>
        <v>871.92006299999991</v>
      </c>
      <c r="L4960" s="39" t="s">
        <v>4889</v>
      </c>
      <c r="M4960" s="46">
        <f>DATE(YEAR(F4960),MONTH(F4960),1)</f>
        <v>45597</v>
      </c>
      <c r="N4960" s="47" t="str">
        <f>IF(B4960="",N4959,B4960)</f>
        <v>Valemont Capital Inc</v>
      </c>
    </row>
    <row r="4961" spans="1:14" ht="15.75" x14ac:dyDescent="0.5">
      <c r="A4961" s="7"/>
      <c r="B4961" s="26"/>
      <c r="C4961" s="26"/>
      <c r="D4961" s="12">
        <v>22257.84</v>
      </c>
      <c r="E4961" s="13" t="s">
        <v>4091</v>
      </c>
      <c r="F4961" s="27">
        <v>45621</v>
      </c>
      <c r="G4961" s="27">
        <v>45229</v>
      </c>
      <c r="H4961" s="14">
        <v>77179.77</v>
      </c>
      <c r="I4961" s="15">
        <v>1</v>
      </c>
      <c r="J4961" s="13" t="s">
        <v>363</v>
      </c>
      <c r="K4961" s="36">
        <f>D4961*VLOOKUP(L4961,Assumptions!$B$5:$C$11,2,FALSE)</f>
        <v>763.44391199999995</v>
      </c>
      <c r="L4961" s="39" t="s">
        <v>4889</v>
      </c>
      <c r="M4961" s="46">
        <f>DATE(YEAR(F4961),MONTH(F4961),1)</f>
        <v>45597</v>
      </c>
      <c r="N4961" s="47" t="str">
        <f>IF(B4961="",N4960,B4961)</f>
        <v>Valemont Capital Inc</v>
      </c>
    </row>
    <row r="4962" spans="1:14" ht="15.75" x14ac:dyDescent="0.5">
      <c r="A4962" s="7"/>
      <c r="B4962" s="26"/>
      <c r="C4962" s="26"/>
      <c r="D4962" s="12">
        <v>25010.21</v>
      </c>
      <c r="E4962" s="13" t="s">
        <v>4092</v>
      </c>
      <c r="F4962" s="27">
        <v>45985</v>
      </c>
      <c r="G4962" s="27">
        <v>45740</v>
      </c>
      <c r="H4962" s="14">
        <v>59429.02</v>
      </c>
      <c r="I4962" s="15">
        <v>3</v>
      </c>
      <c r="J4962" s="13" t="s">
        <v>300</v>
      </c>
      <c r="K4962" s="36">
        <f>D4962*VLOOKUP(L4962,Assumptions!$B$5:$C$11,2,FALSE)</f>
        <v>857.85020299999985</v>
      </c>
      <c r="L4962" s="39" t="s">
        <v>4889</v>
      </c>
      <c r="M4962" s="46">
        <f>DATE(YEAR(F4962),MONTH(F4962),1)</f>
        <v>45962</v>
      </c>
      <c r="N4962" s="47" t="str">
        <f>IF(B4962="",N4961,B4962)</f>
        <v>Valemont Capital Inc</v>
      </c>
    </row>
    <row r="4963" spans="1:14" ht="15.75" x14ac:dyDescent="0.5">
      <c r="A4963" s="7"/>
      <c r="B4963" s="26"/>
      <c r="C4963" s="26"/>
      <c r="D4963" s="12">
        <v>24588.240000000002</v>
      </c>
      <c r="E4963" s="13" t="s">
        <v>4093</v>
      </c>
      <c r="F4963" s="27">
        <v>45985</v>
      </c>
      <c r="G4963" s="27">
        <v>45740</v>
      </c>
      <c r="H4963" s="14">
        <v>78447.09</v>
      </c>
      <c r="I4963" s="15">
        <v>1</v>
      </c>
      <c r="J4963" s="13" t="s">
        <v>318</v>
      </c>
      <c r="K4963" s="36">
        <f>D4963*VLOOKUP(L4963,Assumptions!$B$5:$C$11,2,FALSE)</f>
        <v>843.37663199999997</v>
      </c>
      <c r="L4963" s="39" t="s">
        <v>4889</v>
      </c>
      <c r="M4963" s="46">
        <f>DATE(YEAR(F4963),MONTH(F4963),1)</f>
        <v>45962</v>
      </c>
      <c r="N4963" s="47" t="str">
        <f>IF(B4963="",N4962,B4963)</f>
        <v>Valemont Capital Inc</v>
      </c>
    </row>
    <row r="4964" spans="1:14" ht="15.75" x14ac:dyDescent="0.5">
      <c r="A4964" s="7"/>
      <c r="B4964" s="26"/>
      <c r="C4964" s="26"/>
      <c r="D4964" s="12">
        <v>20815.98</v>
      </c>
      <c r="E4964" s="13" t="s">
        <v>4094</v>
      </c>
      <c r="F4964" s="27">
        <v>45985</v>
      </c>
      <c r="G4964" s="27">
        <v>45740</v>
      </c>
      <c r="H4964" s="14">
        <v>73520.12</v>
      </c>
      <c r="I4964" s="15">
        <v>1</v>
      </c>
      <c r="J4964" s="13" t="s">
        <v>311</v>
      </c>
      <c r="K4964" s="36">
        <f>D4964*VLOOKUP(L4964,Assumptions!$B$5:$C$11,2,FALSE)</f>
        <v>713.98811399999988</v>
      </c>
      <c r="L4964" s="39" t="s">
        <v>4889</v>
      </c>
      <c r="M4964" s="46">
        <f>DATE(YEAR(F4964),MONTH(F4964),1)</f>
        <v>45962</v>
      </c>
      <c r="N4964" s="47" t="str">
        <f>IF(B4964="",N4963,B4964)</f>
        <v>Valemont Capital Inc</v>
      </c>
    </row>
    <row r="4965" spans="1:14" ht="15.75" x14ac:dyDescent="0.5">
      <c r="A4965" s="7"/>
      <c r="B4965" s="26"/>
      <c r="C4965" s="26"/>
      <c r="D4965" s="12">
        <v>21003.919999999998</v>
      </c>
      <c r="E4965" s="13" t="s">
        <v>4095</v>
      </c>
      <c r="F4965" s="27">
        <v>45985</v>
      </c>
      <c r="G4965" s="27">
        <v>45740</v>
      </c>
      <c r="H4965" s="14">
        <v>70689.279999999999</v>
      </c>
      <c r="I4965" s="15">
        <v>1</v>
      </c>
      <c r="J4965" s="13" t="s">
        <v>310</v>
      </c>
      <c r="K4965" s="36">
        <f>D4965*VLOOKUP(L4965,Assumptions!$B$5:$C$11,2,FALSE)</f>
        <v>720.43445599999984</v>
      </c>
      <c r="L4965" s="39" t="s">
        <v>4889</v>
      </c>
      <c r="M4965" s="46">
        <f>DATE(YEAR(F4965),MONTH(F4965),1)</f>
        <v>45962</v>
      </c>
      <c r="N4965" s="47" t="str">
        <f>IF(B4965="",N4964,B4965)</f>
        <v>Valemont Capital Inc</v>
      </c>
    </row>
    <row r="4966" spans="1:14" ht="15.75" x14ac:dyDescent="0.5">
      <c r="A4966" s="7"/>
      <c r="B4966" s="26"/>
      <c r="C4966" s="26"/>
      <c r="D4966" s="12">
        <v>15457.02</v>
      </c>
      <c r="E4966" s="13" t="s">
        <v>4096</v>
      </c>
      <c r="F4966" s="27">
        <v>45985</v>
      </c>
      <c r="G4966" s="27">
        <v>45740</v>
      </c>
      <c r="H4966" s="14">
        <v>66114.850000000006</v>
      </c>
      <c r="I4966" s="15">
        <v>1</v>
      </c>
      <c r="J4966" s="13" t="s">
        <v>363</v>
      </c>
      <c r="K4966" s="36">
        <f>D4966*VLOOKUP(L4966,Assumptions!$B$5:$C$11,2,FALSE)</f>
        <v>530.17578600000002</v>
      </c>
      <c r="L4966" s="39" t="s">
        <v>4889</v>
      </c>
      <c r="M4966" s="46">
        <f>DATE(YEAR(F4966),MONTH(F4966),1)</f>
        <v>45962</v>
      </c>
      <c r="N4966" s="47" t="str">
        <f>IF(B4966="",N4965,B4966)</f>
        <v>Valemont Capital Inc</v>
      </c>
    </row>
    <row r="4967" spans="1:14" ht="15.75" x14ac:dyDescent="0.5">
      <c r="A4967" s="7"/>
      <c r="B4967" s="25" t="s">
        <v>239</v>
      </c>
      <c r="C4967" s="25"/>
      <c r="D4967" s="14">
        <v>3221.6</v>
      </c>
      <c r="E4967" s="13" t="s">
        <v>4097</v>
      </c>
      <c r="F4967" s="27">
        <v>44859</v>
      </c>
      <c r="G4967" s="27">
        <v>44854</v>
      </c>
      <c r="H4967" s="14">
        <v>30438.93</v>
      </c>
      <c r="I4967" s="15">
        <v>1</v>
      </c>
      <c r="J4967" s="13" t="s">
        <v>300</v>
      </c>
      <c r="K4967" s="36">
        <f>D4967*VLOOKUP(L4967,Assumptions!$B$5:$C$11,2,FALSE)</f>
        <v>3221.6</v>
      </c>
      <c r="L4967" s="39" t="s">
        <v>4883</v>
      </c>
      <c r="M4967" s="46">
        <f>DATE(YEAR(F4967),MONTH(F4967),1)</f>
        <v>44835</v>
      </c>
      <c r="N4967" s="47" t="str">
        <f>IF(B4967="",N4966,B4967)</f>
        <v>Cairn Holdings SA</v>
      </c>
    </row>
    <row r="4968" spans="1:14" ht="15.75" x14ac:dyDescent="0.5">
      <c r="A4968" s="7"/>
      <c r="B4968" s="26"/>
      <c r="C4968" s="26"/>
      <c r="D4968" s="14">
        <v>3784.09</v>
      </c>
      <c r="E4968" s="13" t="s">
        <v>4097</v>
      </c>
      <c r="F4968" s="27">
        <v>44859</v>
      </c>
      <c r="G4968" s="27">
        <v>44854</v>
      </c>
      <c r="H4968" s="14">
        <v>28892.959999999999</v>
      </c>
      <c r="I4968" s="15">
        <v>1</v>
      </c>
      <c r="J4968" s="13" t="s">
        <v>300</v>
      </c>
      <c r="K4968" s="36">
        <f>D4968*VLOOKUP(L4968,Assumptions!$B$5:$C$11,2,FALSE)</f>
        <v>3784.09</v>
      </c>
      <c r="L4968" s="39" t="s">
        <v>4883</v>
      </c>
      <c r="M4968" s="46">
        <f>DATE(YEAR(F4968),MONTH(F4968),1)</f>
        <v>44835</v>
      </c>
      <c r="N4968" s="47" t="str">
        <f>IF(B4968="",N4967,B4968)</f>
        <v>Cairn Holdings SA</v>
      </c>
    </row>
    <row r="4969" spans="1:14" ht="15.75" x14ac:dyDescent="0.5">
      <c r="A4969" s="7"/>
      <c r="B4969" s="26"/>
      <c r="C4969" s="26"/>
      <c r="D4969" s="14">
        <v>3740.28</v>
      </c>
      <c r="E4969" s="13" t="s">
        <v>4097</v>
      </c>
      <c r="F4969" s="27">
        <v>44859</v>
      </c>
      <c r="G4969" s="27">
        <v>44854</v>
      </c>
      <c r="H4969" s="14">
        <v>23124.87</v>
      </c>
      <c r="I4969" s="15">
        <v>2</v>
      </c>
      <c r="J4969" s="13" t="s">
        <v>300</v>
      </c>
      <c r="K4969" s="36">
        <f>D4969*VLOOKUP(L4969,Assumptions!$B$5:$C$11,2,FALSE)</f>
        <v>3740.28</v>
      </c>
      <c r="L4969" s="39" t="s">
        <v>4883</v>
      </c>
      <c r="M4969" s="46">
        <f>DATE(YEAR(F4969),MONTH(F4969),1)</f>
        <v>44835</v>
      </c>
      <c r="N4969" s="47" t="str">
        <f>IF(B4969="",N4968,B4969)</f>
        <v>Cairn Holdings SA</v>
      </c>
    </row>
    <row r="4970" spans="1:14" ht="15.75" x14ac:dyDescent="0.5">
      <c r="A4970" s="7"/>
      <c r="B4970" s="26"/>
      <c r="C4970" s="26"/>
      <c r="D4970" s="14">
        <v>760.7</v>
      </c>
      <c r="E4970" s="13" t="s">
        <v>4098</v>
      </c>
      <c r="F4970" s="27">
        <v>45029</v>
      </c>
      <c r="G4970" s="27">
        <v>44911</v>
      </c>
      <c r="H4970" s="14">
        <v>29991.360000000001</v>
      </c>
      <c r="I4970" s="15">
        <v>2</v>
      </c>
      <c r="J4970" s="13" t="s">
        <v>300</v>
      </c>
      <c r="K4970" s="36">
        <f>D4970*VLOOKUP(L4970,Assumptions!$B$5:$C$11,2,FALSE)</f>
        <v>760.7</v>
      </c>
      <c r="L4970" s="39" t="s">
        <v>4883</v>
      </c>
      <c r="M4970" s="46">
        <f>DATE(YEAR(F4970),MONTH(F4970),1)</f>
        <v>45017</v>
      </c>
      <c r="N4970" s="47" t="str">
        <f>IF(B4970="",N4969,B4970)</f>
        <v>Cairn Holdings SA</v>
      </c>
    </row>
    <row r="4971" spans="1:14" ht="15.75" x14ac:dyDescent="0.5">
      <c r="A4971" s="7"/>
      <c r="B4971" s="26"/>
      <c r="C4971" s="26"/>
      <c r="D4971" s="14">
        <v>6544.29</v>
      </c>
      <c r="E4971" s="13" t="s">
        <v>4099</v>
      </c>
      <c r="F4971" s="27">
        <v>45050</v>
      </c>
      <c r="G4971" s="27">
        <v>45002</v>
      </c>
      <c r="H4971" s="14">
        <v>32508.69</v>
      </c>
      <c r="I4971" s="15">
        <v>2</v>
      </c>
      <c r="J4971" s="13" t="s">
        <v>300</v>
      </c>
      <c r="K4971" s="36">
        <f>D4971*VLOOKUP(L4971,Assumptions!$B$5:$C$11,2,FALSE)</f>
        <v>6544.29</v>
      </c>
      <c r="L4971" s="39" t="s">
        <v>4883</v>
      </c>
      <c r="M4971" s="46">
        <f>DATE(YEAR(F4971),MONTH(F4971),1)</f>
        <v>45047</v>
      </c>
      <c r="N4971" s="47" t="str">
        <f>IF(B4971="",N4970,B4971)</f>
        <v>Cairn Holdings SA</v>
      </c>
    </row>
    <row r="4972" spans="1:14" ht="15.75" x14ac:dyDescent="0.5">
      <c r="A4972" s="7"/>
      <c r="B4972" s="26"/>
      <c r="C4972" s="26"/>
      <c r="D4972" s="14">
        <v>13820.34</v>
      </c>
      <c r="E4972" s="13" t="s">
        <v>4100</v>
      </c>
      <c r="F4972" s="27">
        <v>45099</v>
      </c>
      <c r="G4972" s="27">
        <v>45009</v>
      </c>
      <c r="H4972" s="14">
        <v>25624.33</v>
      </c>
      <c r="I4972" s="15">
        <v>3</v>
      </c>
      <c r="J4972" s="13" t="s">
        <v>300</v>
      </c>
      <c r="K4972" s="36">
        <f>D4972*VLOOKUP(L4972,Assumptions!$B$5:$C$11,2,FALSE)</f>
        <v>13820.34</v>
      </c>
      <c r="L4972" s="39" t="s">
        <v>4883</v>
      </c>
      <c r="M4972" s="46">
        <f>DATE(YEAR(F4972),MONTH(F4972),1)</f>
        <v>45078</v>
      </c>
      <c r="N4972" s="47" t="str">
        <f>IF(B4972="",N4971,B4972)</f>
        <v>Cairn Holdings SA</v>
      </c>
    </row>
    <row r="4973" spans="1:14" ht="15.75" x14ac:dyDescent="0.5">
      <c r="A4973" s="7"/>
      <c r="B4973" s="26"/>
      <c r="C4973" s="26"/>
      <c r="D4973" s="14">
        <v>14153.83</v>
      </c>
      <c r="E4973" s="13" t="s">
        <v>4101</v>
      </c>
      <c r="F4973" s="27">
        <v>45099</v>
      </c>
      <c r="G4973" s="27">
        <v>45009</v>
      </c>
      <c r="H4973" s="14">
        <v>35884.94</v>
      </c>
      <c r="I4973" s="15">
        <v>23</v>
      </c>
      <c r="J4973" s="13" t="s">
        <v>305</v>
      </c>
      <c r="K4973" s="36">
        <f>D4973*VLOOKUP(L4973,Assumptions!$B$5:$C$11,2,FALSE)</f>
        <v>14153.83</v>
      </c>
      <c r="L4973" s="39" t="s">
        <v>4883</v>
      </c>
      <c r="M4973" s="46">
        <f>DATE(YEAR(F4973),MONTH(F4973),1)</f>
        <v>45078</v>
      </c>
      <c r="N4973" s="47" t="str">
        <f>IF(B4973="",N4972,B4973)</f>
        <v>Cairn Holdings SA</v>
      </c>
    </row>
    <row r="4974" spans="1:14" ht="15.75" x14ac:dyDescent="0.5">
      <c r="A4974" s="7"/>
      <c r="B4974" s="26"/>
      <c r="C4974" s="26"/>
      <c r="D4974" s="14">
        <v>15818.48</v>
      </c>
      <c r="E4974" s="13" t="s">
        <v>4102</v>
      </c>
      <c r="F4974" s="27">
        <v>45099</v>
      </c>
      <c r="G4974" s="27">
        <v>45009</v>
      </c>
      <c r="H4974" s="14">
        <v>35518.959999999999</v>
      </c>
      <c r="I4974" s="15">
        <v>1</v>
      </c>
      <c r="J4974" s="13" t="s">
        <v>304</v>
      </c>
      <c r="K4974" s="36">
        <f>D4974*VLOOKUP(L4974,Assumptions!$B$5:$C$11,2,FALSE)</f>
        <v>15818.48</v>
      </c>
      <c r="L4974" s="39" t="s">
        <v>4883</v>
      </c>
      <c r="M4974" s="46">
        <f>DATE(YEAR(F4974),MONTH(F4974),1)</f>
        <v>45078</v>
      </c>
      <c r="N4974" s="47" t="str">
        <f>IF(B4974="",N4973,B4974)</f>
        <v>Cairn Holdings SA</v>
      </c>
    </row>
    <row r="4975" spans="1:14" ht="15.75" x14ac:dyDescent="0.5">
      <c r="A4975" s="7"/>
      <c r="B4975" s="26"/>
      <c r="C4975" s="26"/>
      <c r="D4975" s="14">
        <v>2856.87</v>
      </c>
      <c r="E4975" s="13" t="s">
        <v>4099</v>
      </c>
      <c r="F4975" s="27">
        <v>45055</v>
      </c>
      <c r="G4975" s="27">
        <v>45016</v>
      </c>
      <c r="H4975" s="14">
        <v>29777.52</v>
      </c>
      <c r="I4975" s="15">
        <v>1</v>
      </c>
      <c r="J4975" s="13" t="s">
        <v>300</v>
      </c>
      <c r="K4975" s="36">
        <f>D4975*VLOOKUP(L4975,Assumptions!$B$5:$C$11,2,FALSE)</f>
        <v>2856.87</v>
      </c>
      <c r="L4975" s="39" t="s">
        <v>4883</v>
      </c>
      <c r="M4975" s="46">
        <f>DATE(YEAR(F4975),MONTH(F4975),1)</f>
        <v>45047</v>
      </c>
      <c r="N4975" s="47" t="str">
        <f>IF(B4975="",N4974,B4975)</f>
        <v>Cairn Holdings SA</v>
      </c>
    </row>
    <row r="4976" spans="1:14" ht="15.75" x14ac:dyDescent="0.5">
      <c r="A4976" s="7"/>
      <c r="B4976" s="26"/>
      <c r="C4976" s="26"/>
      <c r="D4976" s="14">
        <v>12236.9</v>
      </c>
      <c r="E4976" s="13" t="s">
        <v>4103</v>
      </c>
      <c r="F4976" s="27">
        <v>45459</v>
      </c>
      <c r="G4976" s="27">
        <v>45226</v>
      </c>
      <c r="H4976" s="14">
        <v>33397.89</v>
      </c>
      <c r="I4976" s="15">
        <v>25</v>
      </c>
      <c r="J4976" s="13" t="s">
        <v>322</v>
      </c>
      <c r="K4976" s="36">
        <f>D4976*VLOOKUP(L4976,Assumptions!$B$5:$C$11,2,FALSE)</f>
        <v>12236.9</v>
      </c>
      <c r="L4976" s="39" t="s">
        <v>4883</v>
      </c>
      <c r="M4976" s="46">
        <f>DATE(YEAR(F4976),MONTH(F4976),1)</f>
        <v>45444</v>
      </c>
      <c r="N4976" s="47" t="str">
        <f>IF(B4976="",N4975,B4976)</f>
        <v>Cairn Holdings SA</v>
      </c>
    </row>
    <row r="4977" spans="1:14" ht="15.75" x14ac:dyDescent="0.5">
      <c r="A4977" s="7"/>
      <c r="B4977" s="26"/>
      <c r="C4977" s="26"/>
      <c r="D4977" s="14">
        <v>11827.83</v>
      </c>
      <c r="E4977" s="13" t="s">
        <v>4104</v>
      </c>
      <c r="F4977" s="27">
        <v>45459</v>
      </c>
      <c r="G4977" s="27">
        <v>45226</v>
      </c>
      <c r="H4977" s="14">
        <v>30958.46</v>
      </c>
      <c r="I4977" s="15">
        <v>25</v>
      </c>
      <c r="J4977" s="13" t="s">
        <v>305</v>
      </c>
      <c r="K4977" s="36">
        <f>D4977*VLOOKUP(L4977,Assumptions!$B$5:$C$11,2,FALSE)</f>
        <v>11827.83</v>
      </c>
      <c r="L4977" s="39" t="s">
        <v>4883</v>
      </c>
      <c r="M4977" s="46">
        <f>DATE(YEAR(F4977),MONTH(F4977),1)</f>
        <v>45444</v>
      </c>
      <c r="N4977" s="47" t="str">
        <f>IF(B4977="",N4976,B4977)</f>
        <v>Cairn Holdings SA</v>
      </c>
    </row>
    <row r="4978" spans="1:14" ht="15.75" x14ac:dyDescent="0.5">
      <c r="A4978" s="7"/>
      <c r="B4978" s="26"/>
      <c r="C4978" s="26"/>
      <c r="D4978" s="14">
        <v>15103.33</v>
      </c>
      <c r="E4978" s="13" t="s">
        <v>4105</v>
      </c>
      <c r="F4978" s="27">
        <v>45459</v>
      </c>
      <c r="G4978" s="27">
        <v>45226</v>
      </c>
      <c r="H4978" s="14">
        <v>22101.119999999999</v>
      </c>
      <c r="I4978" s="15">
        <v>1</v>
      </c>
      <c r="J4978" s="13" t="s">
        <v>304</v>
      </c>
      <c r="K4978" s="36">
        <f>D4978*VLOOKUP(L4978,Assumptions!$B$5:$C$11,2,FALSE)</f>
        <v>15103.33</v>
      </c>
      <c r="L4978" s="39" t="s">
        <v>4883</v>
      </c>
      <c r="M4978" s="46">
        <f>DATE(YEAR(F4978),MONTH(F4978),1)</f>
        <v>45444</v>
      </c>
      <c r="N4978" s="47" t="str">
        <f>IF(B4978="",N4977,B4978)</f>
        <v>Cairn Holdings SA</v>
      </c>
    </row>
    <row r="4979" spans="1:14" ht="15.75" x14ac:dyDescent="0.5">
      <c r="A4979" s="7"/>
      <c r="B4979" s="26"/>
      <c r="C4979" s="26"/>
      <c r="D4979" s="14">
        <v>9898.57</v>
      </c>
      <c r="E4979" s="13" t="s">
        <v>4106</v>
      </c>
      <c r="F4979" s="27">
        <v>45459</v>
      </c>
      <c r="G4979" s="27">
        <v>45226</v>
      </c>
      <c r="H4979" s="14">
        <v>29758.240000000002</v>
      </c>
      <c r="I4979" s="15">
        <v>3</v>
      </c>
      <c r="J4979" s="13" t="s">
        <v>300</v>
      </c>
      <c r="K4979" s="36">
        <f>D4979*VLOOKUP(L4979,Assumptions!$B$5:$C$11,2,FALSE)</f>
        <v>9898.57</v>
      </c>
      <c r="L4979" s="39" t="s">
        <v>4883</v>
      </c>
      <c r="M4979" s="46">
        <f>DATE(YEAR(F4979),MONTH(F4979),1)</f>
        <v>45444</v>
      </c>
      <c r="N4979" s="47" t="str">
        <f>IF(B4979="",N4978,B4979)</f>
        <v>Cairn Holdings SA</v>
      </c>
    </row>
    <row r="4980" spans="1:14" ht="15.75" x14ac:dyDescent="0.5">
      <c r="A4980" s="7"/>
      <c r="B4980" s="26"/>
      <c r="C4980" s="26"/>
      <c r="D4980" s="14">
        <v>6647.13</v>
      </c>
      <c r="E4980" s="13" t="s">
        <v>4107</v>
      </c>
      <c r="F4980" s="27">
        <v>45495</v>
      </c>
      <c r="G4980" s="27">
        <v>45258</v>
      </c>
      <c r="H4980" s="14">
        <v>31056.05</v>
      </c>
      <c r="I4980" s="15">
        <v>3</v>
      </c>
      <c r="J4980" s="13" t="s">
        <v>307</v>
      </c>
      <c r="K4980" s="36">
        <f>D4980*VLOOKUP(L4980,Assumptions!$B$5:$C$11,2,FALSE)</f>
        <v>6647.13</v>
      </c>
      <c r="L4980" s="39" t="s">
        <v>4883</v>
      </c>
      <c r="M4980" s="46">
        <f>DATE(YEAR(F4980),MONTH(F4980),1)</f>
        <v>45474</v>
      </c>
      <c r="N4980" s="47" t="str">
        <f>IF(B4980="",N4979,B4980)</f>
        <v>Cairn Holdings SA</v>
      </c>
    </row>
    <row r="4981" spans="1:14" ht="15.75" x14ac:dyDescent="0.5">
      <c r="A4981" s="7"/>
      <c r="B4981" s="26"/>
      <c r="C4981" s="26"/>
      <c r="D4981" s="14">
        <v>7245.54</v>
      </c>
      <c r="E4981" s="13" t="s">
        <v>4107</v>
      </c>
      <c r="F4981" s="27">
        <v>45481</v>
      </c>
      <c r="G4981" s="27">
        <v>45463</v>
      </c>
      <c r="H4981" s="14">
        <v>32353.54</v>
      </c>
      <c r="I4981" s="15">
        <v>3</v>
      </c>
      <c r="J4981" s="13" t="s">
        <v>307</v>
      </c>
      <c r="K4981" s="36">
        <f>D4981*VLOOKUP(L4981,Assumptions!$B$5:$C$11,2,FALSE)</f>
        <v>7245.54</v>
      </c>
      <c r="L4981" s="39" t="s">
        <v>4883</v>
      </c>
      <c r="M4981" s="46">
        <f>DATE(YEAR(F4981),MONTH(F4981),1)</f>
        <v>45474</v>
      </c>
      <c r="N4981" s="47" t="str">
        <f>IF(B4981="",N4980,B4981)</f>
        <v>Cairn Holdings SA</v>
      </c>
    </row>
    <row r="4982" spans="1:14" ht="15.75" x14ac:dyDescent="0.5">
      <c r="A4982" s="7"/>
      <c r="B4982" s="26"/>
      <c r="C4982" s="26"/>
      <c r="D4982" s="14">
        <v>14536.56</v>
      </c>
      <c r="E4982" s="13" t="s">
        <v>4108</v>
      </c>
      <c r="F4982" s="27">
        <v>45824</v>
      </c>
      <c r="G4982" s="27">
        <v>45679</v>
      </c>
      <c r="H4982" s="14">
        <v>33970.51</v>
      </c>
      <c r="I4982" s="15">
        <v>22</v>
      </c>
      <c r="J4982" s="13" t="s">
        <v>305</v>
      </c>
      <c r="K4982" s="36">
        <f>D4982*VLOOKUP(L4982,Assumptions!$B$5:$C$11,2,FALSE)</f>
        <v>14536.56</v>
      </c>
      <c r="L4982" s="39" t="s">
        <v>4883</v>
      </c>
      <c r="M4982" s="46">
        <f>DATE(YEAR(F4982),MONTH(F4982),1)</f>
        <v>45809</v>
      </c>
      <c r="N4982" s="47" t="str">
        <f>IF(B4982="",N4981,B4982)</f>
        <v>Cairn Holdings SA</v>
      </c>
    </row>
    <row r="4983" spans="1:14" ht="15.75" x14ac:dyDescent="0.5">
      <c r="A4983" s="7"/>
      <c r="B4983" s="26"/>
      <c r="C4983" s="26"/>
      <c r="D4983" s="14">
        <v>13677.07</v>
      </c>
      <c r="E4983" s="13" t="s">
        <v>4109</v>
      </c>
      <c r="F4983" s="27">
        <v>45824</v>
      </c>
      <c r="G4983" s="27">
        <v>45679</v>
      </c>
      <c r="H4983" s="14">
        <v>36673.519999999997</v>
      </c>
      <c r="I4983" s="15">
        <v>22</v>
      </c>
      <c r="J4983" s="13" t="s">
        <v>322</v>
      </c>
      <c r="K4983" s="36">
        <f>D4983*VLOOKUP(L4983,Assumptions!$B$5:$C$11,2,FALSE)</f>
        <v>13677.07</v>
      </c>
      <c r="L4983" s="39" t="s">
        <v>4883</v>
      </c>
      <c r="M4983" s="46">
        <f>DATE(YEAR(F4983),MONTH(F4983),1)</f>
        <v>45809</v>
      </c>
      <c r="N4983" s="47" t="str">
        <f>IF(B4983="",N4982,B4983)</f>
        <v>Cairn Holdings SA</v>
      </c>
    </row>
    <row r="4984" spans="1:14" ht="15.75" x14ac:dyDescent="0.5">
      <c r="A4984" s="7"/>
      <c r="B4984" s="26"/>
      <c r="C4984" s="26"/>
      <c r="D4984" s="14">
        <v>11639.87</v>
      </c>
      <c r="E4984" s="13" t="s">
        <v>4110</v>
      </c>
      <c r="F4984" s="27">
        <v>45824</v>
      </c>
      <c r="G4984" s="27">
        <v>45679</v>
      </c>
      <c r="H4984" s="14">
        <v>32449.41</v>
      </c>
      <c r="I4984" s="15">
        <v>3</v>
      </c>
      <c r="J4984" s="13" t="s">
        <v>300</v>
      </c>
      <c r="K4984" s="36">
        <f>D4984*VLOOKUP(L4984,Assumptions!$B$5:$C$11,2,FALSE)</f>
        <v>11639.87</v>
      </c>
      <c r="L4984" s="39" t="s">
        <v>4883</v>
      </c>
      <c r="M4984" s="46">
        <f>DATE(YEAR(F4984),MONTH(F4984),1)</f>
        <v>45809</v>
      </c>
      <c r="N4984" s="47" t="str">
        <f>IF(B4984="",N4983,B4984)</f>
        <v>Cairn Holdings SA</v>
      </c>
    </row>
    <row r="4985" spans="1:14" ht="15.75" x14ac:dyDescent="0.5">
      <c r="A4985" s="7"/>
      <c r="B4985" s="26"/>
      <c r="C4985" s="26"/>
      <c r="D4985" s="14">
        <v>14348.03</v>
      </c>
      <c r="E4985" s="13" t="s">
        <v>4111</v>
      </c>
      <c r="F4985" s="27">
        <v>45824</v>
      </c>
      <c r="G4985" s="27">
        <v>45679</v>
      </c>
      <c r="H4985" s="14">
        <v>27967.73</v>
      </c>
      <c r="I4985" s="15">
        <v>1</v>
      </c>
      <c r="J4985" s="13" t="s">
        <v>304</v>
      </c>
      <c r="K4985" s="36">
        <f>D4985*VLOOKUP(L4985,Assumptions!$B$5:$C$11,2,FALSE)</f>
        <v>14348.03</v>
      </c>
      <c r="L4985" s="39" t="s">
        <v>4883</v>
      </c>
      <c r="M4985" s="46">
        <f>DATE(YEAR(F4985),MONTH(F4985),1)</f>
        <v>45809</v>
      </c>
      <c r="N4985" s="47" t="str">
        <f>IF(B4985="",N4984,B4985)</f>
        <v>Cairn Holdings SA</v>
      </c>
    </row>
    <row r="4986" spans="1:14" ht="15.75" x14ac:dyDescent="0.5">
      <c r="A4986" s="7"/>
      <c r="B4986" s="25" t="s">
        <v>240</v>
      </c>
      <c r="C4986" s="25"/>
      <c r="D4986" s="12">
        <v>254042.73</v>
      </c>
      <c r="E4986" s="13" t="s">
        <v>4112</v>
      </c>
      <c r="F4986" s="27">
        <v>44390</v>
      </c>
      <c r="G4986" s="27">
        <v>44174</v>
      </c>
      <c r="H4986" s="14">
        <v>890534.66</v>
      </c>
      <c r="I4986" s="15">
        <v>14</v>
      </c>
      <c r="J4986" s="13" t="s">
        <v>300</v>
      </c>
      <c r="K4986" s="36">
        <f>D4986*VLOOKUP(L4986,Assumptions!$B$5:$C$11,2,FALSE)</f>
        <v>8713.6656389999989</v>
      </c>
      <c r="L4986" s="39" t="s">
        <v>4889</v>
      </c>
      <c r="M4986" s="46">
        <f>DATE(YEAR(F4986),MONTH(F4986),1)</f>
        <v>44378</v>
      </c>
      <c r="N4986" s="47" t="str">
        <f>IF(B4986="",N4985,B4986)</f>
        <v>Quinnell Asset Management AG</v>
      </c>
    </row>
    <row r="4987" spans="1:14" ht="15.75" x14ac:dyDescent="0.5">
      <c r="A4987" s="7"/>
      <c r="B4987" s="26"/>
      <c r="C4987" s="26"/>
      <c r="D4987" s="12">
        <v>209291.49</v>
      </c>
      <c r="E4987" s="13" t="s">
        <v>4112</v>
      </c>
      <c r="F4987" s="27">
        <v>44390</v>
      </c>
      <c r="G4987" s="27">
        <v>44174</v>
      </c>
      <c r="H4987" s="14">
        <v>1327037.3700000001</v>
      </c>
      <c r="I4987" s="15">
        <v>14</v>
      </c>
      <c r="J4987" s="13" t="s">
        <v>300</v>
      </c>
      <c r="K4987" s="36">
        <f>D4987*VLOOKUP(L4987,Assumptions!$B$5:$C$11,2,FALSE)</f>
        <v>7178.6981069999993</v>
      </c>
      <c r="L4987" s="39" t="s">
        <v>4889</v>
      </c>
      <c r="M4987" s="46">
        <f>DATE(YEAR(F4987),MONTH(F4987),1)</f>
        <v>44378</v>
      </c>
      <c r="N4987" s="47" t="str">
        <f>IF(B4987="",N4986,B4987)</f>
        <v>Quinnell Asset Management AG</v>
      </c>
    </row>
    <row r="4988" spans="1:14" ht="15.75" x14ac:dyDescent="0.5">
      <c r="A4988" s="7"/>
      <c r="B4988" s="26"/>
      <c r="C4988" s="26"/>
      <c r="D4988" s="12">
        <v>219033.06</v>
      </c>
      <c r="E4988" s="13" t="s">
        <v>4113</v>
      </c>
      <c r="F4988" s="27">
        <v>44390</v>
      </c>
      <c r="G4988" s="27">
        <v>44174</v>
      </c>
      <c r="H4988" s="14">
        <v>822451.59</v>
      </c>
      <c r="I4988" s="15">
        <v>14</v>
      </c>
      <c r="J4988" s="13" t="s">
        <v>330</v>
      </c>
      <c r="K4988" s="36">
        <f>D4988*VLOOKUP(L4988,Assumptions!$B$5:$C$11,2,FALSE)</f>
        <v>7512.8339579999993</v>
      </c>
      <c r="L4988" s="39" t="s">
        <v>4889</v>
      </c>
      <c r="M4988" s="46">
        <f>DATE(YEAR(F4988),MONTH(F4988),1)</f>
        <v>44378</v>
      </c>
      <c r="N4988" s="47" t="str">
        <f>IF(B4988="",N4987,B4988)</f>
        <v>Quinnell Asset Management AG</v>
      </c>
    </row>
    <row r="4989" spans="1:14" ht="15.75" x14ac:dyDescent="0.5">
      <c r="A4989" s="7"/>
      <c r="B4989" s="26"/>
      <c r="C4989" s="26"/>
      <c r="D4989" s="12">
        <v>191650.59</v>
      </c>
      <c r="E4989" s="13" t="s">
        <v>4113</v>
      </c>
      <c r="F4989" s="27">
        <v>44390</v>
      </c>
      <c r="G4989" s="27">
        <v>44174</v>
      </c>
      <c r="H4989" s="14">
        <v>1294714.22</v>
      </c>
      <c r="I4989" s="15">
        <v>4</v>
      </c>
      <c r="J4989" s="13" t="s">
        <v>330</v>
      </c>
      <c r="K4989" s="36">
        <f>D4989*VLOOKUP(L4989,Assumptions!$B$5:$C$11,2,FALSE)</f>
        <v>6573.6152369999991</v>
      </c>
      <c r="L4989" s="39" t="s">
        <v>4889</v>
      </c>
      <c r="M4989" s="46">
        <f>DATE(YEAR(F4989),MONTH(F4989),1)</f>
        <v>44378</v>
      </c>
      <c r="N4989" s="47" t="str">
        <f>IF(B4989="",N4988,B4989)</f>
        <v>Quinnell Asset Management AG</v>
      </c>
    </row>
    <row r="4990" spans="1:14" ht="15.75" x14ac:dyDescent="0.5">
      <c r="A4990" s="7"/>
      <c r="B4990" s="26"/>
      <c r="C4990" s="26"/>
      <c r="D4990" s="12">
        <v>201239.42</v>
      </c>
      <c r="E4990" s="13" t="s">
        <v>4114</v>
      </c>
      <c r="F4990" s="27">
        <v>44390</v>
      </c>
      <c r="G4990" s="27">
        <v>44174</v>
      </c>
      <c r="H4990" s="14">
        <v>1116130.05</v>
      </c>
      <c r="I4990" s="15">
        <v>148</v>
      </c>
      <c r="J4990" s="13" t="s">
        <v>319</v>
      </c>
      <c r="K4990" s="36">
        <f>D4990*VLOOKUP(L4990,Assumptions!$B$5:$C$11,2,FALSE)</f>
        <v>6902.5121060000001</v>
      </c>
      <c r="L4990" s="39" t="s">
        <v>4889</v>
      </c>
      <c r="M4990" s="46">
        <f>DATE(YEAR(F4990),MONTH(F4990),1)</f>
        <v>44378</v>
      </c>
      <c r="N4990" s="47" t="str">
        <f>IF(B4990="",N4989,B4990)</f>
        <v>Quinnell Asset Management AG</v>
      </c>
    </row>
    <row r="4991" spans="1:14" ht="15.75" x14ac:dyDescent="0.5">
      <c r="A4991" s="7"/>
      <c r="B4991" s="26"/>
      <c r="C4991" s="26"/>
      <c r="D4991" s="12">
        <v>172769.7</v>
      </c>
      <c r="E4991" s="13" t="s">
        <v>4115</v>
      </c>
      <c r="F4991" s="27">
        <v>44390</v>
      </c>
      <c r="G4991" s="27">
        <v>44174</v>
      </c>
      <c r="H4991" s="14">
        <v>999565.97</v>
      </c>
      <c r="I4991" s="15">
        <v>148</v>
      </c>
      <c r="J4991" s="13" t="s">
        <v>320</v>
      </c>
      <c r="K4991" s="36">
        <f>D4991*VLOOKUP(L4991,Assumptions!$B$5:$C$11,2,FALSE)</f>
        <v>5926.0007100000003</v>
      </c>
      <c r="L4991" s="39" t="s">
        <v>4889</v>
      </c>
      <c r="M4991" s="46">
        <f>DATE(YEAR(F4991),MONTH(F4991),1)</f>
        <v>44378</v>
      </c>
      <c r="N4991" s="47" t="str">
        <f>IF(B4991="",N4990,B4991)</f>
        <v>Quinnell Asset Management AG</v>
      </c>
    </row>
    <row r="4992" spans="1:14" ht="15.75" x14ac:dyDescent="0.5">
      <c r="A4992" s="7"/>
      <c r="B4992" s="26"/>
      <c r="C4992" s="26"/>
      <c r="D4992" s="12">
        <v>214804.99</v>
      </c>
      <c r="E4992" s="13" t="s">
        <v>4116</v>
      </c>
      <c r="F4992" s="27">
        <v>44390</v>
      </c>
      <c r="G4992" s="27">
        <v>44174</v>
      </c>
      <c r="H4992" s="14">
        <v>877807.29</v>
      </c>
      <c r="I4992" s="15">
        <v>148</v>
      </c>
      <c r="J4992" s="13" t="s">
        <v>328</v>
      </c>
      <c r="K4992" s="36">
        <f>D4992*VLOOKUP(L4992,Assumptions!$B$5:$C$11,2,FALSE)</f>
        <v>7367.8111569999992</v>
      </c>
      <c r="L4992" s="39" t="s">
        <v>4889</v>
      </c>
      <c r="M4992" s="46">
        <f>DATE(YEAR(F4992),MONTH(F4992),1)</f>
        <v>44378</v>
      </c>
      <c r="N4992" s="47" t="str">
        <f>IF(B4992="",N4991,B4992)</f>
        <v>Quinnell Asset Management AG</v>
      </c>
    </row>
    <row r="4993" spans="1:14" ht="15.75" x14ac:dyDescent="0.5">
      <c r="A4993" s="7"/>
      <c r="B4993" s="26"/>
      <c r="C4993" s="26"/>
      <c r="D4993" s="12">
        <v>220869.45</v>
      </c>
      <c r="E4993" s="13" t="s">
        <v>4117</v>
      </c>
      <c r="F4993" s="27">
        <v>44390</v>
      </c>
      <c r="G4993" s="27">
        <v>44174</v>
      </c>
      <c r="H4993" s="14">
        <v>1069340.24</v>
      </c>
      <c r="I4993" s="15">
        <v>148</v>
      </c>
      <c r="J4993" s="13" t="s">
        <v>333</v>
      </c>
      <c r="K4993" s="36">
        <f>D4993*VLOOKUP(L4993,Assumptions!$B$5:$C$11,2,FALSE)</f>
        <v>7575.8221349999994</v>
      </c>
      <c r="L4993" s="39" t="s">
        <v>4889</v>
      </c>
      <c r="M4993" s="46">
        <f>DATE(YEAR(F4993),MONTH(F4993),1)</f>
        <v>44378</v>
      </c>
      <c r="N4993" s="47" t="str">
        <f>IF(B4993="",N4992,B4993)</f>
        <v>Quinnell Asset Management AG</v>
      </c>
    </row>
    <row r="4994" spans="1:14" ht="15.75" x14ac:dyDescent="0.5">
      <c r="A4994" s="7"/>
      <c r="B4994" s="26"/>
      <c r="C4994" s="26"/>
      <c r="D4994" s="12">
        <v>260053.22</v>
      </c>
      <c r="E4994" s="13" t="s">
        <v>4118</v>
      </c>
      <c r="F4994" s="27">
        <v>44390</v>
      </c>
      <c r="G4994" s="27">
        <v>44174</v>
      </c>
      <c r="H4994" s="14">
        <v>980997.09</v>
      </c>
      <c r="I4994" s="15">
        <v>148</v>
      </c>
      <c r="J4994" s="13" t="s">
        <v>334</v>
      </c>
      <c r="K4994" s="36">
        <f>D4994*VLOOKUP(L4994,Assumptions!$B$5:$C$11,2,FALSE)</f>
        <v>8919.8254459999989</v>
      </c>
      <c r="L4994" s="39" t="s">
        <v>4889</v>
      </c>
      <c r="M4994" s="46">
        <f>DATE(YEAR(F4994),MONTH(F4994),1)</f>
        <v>44378</v>
      </c>
      <c r="N4994" s="47" t="str">
        <f>IF(B4994="",N4993,B4994)</f>
        <v>Quinnell Asset Management AG</v>
      </c>
    </row>
    <row r="4995" spans="1:14" ht="15.75" x14ac:dyDescent="0.5">
      <c r="A4995" s="7"/>
      <c r="B4995" s="26"/>
      <c r="C4995" s="26"/>
      <c r="D4995" s="12">
        <v>275723.78000000003</v>
      </c>
      <c r="E4995" s="13" t="s">
        <v>4119</v>
      </c>
      <c r="F4995" s="27">
        <v>44390</v>
      </c>
      <c r="G4995" s="27">
        <v>44174</v>
      </c>
      <c r="H4995" s="14">
        <v>835667.24</v>
      </c>
      <c r="I4995" s="15">
        <v>148</v>
      </c>
      <c r="J4995" s="13" t="s">
        <v>335</v>
      </c>
      <c r="K4995" s="36">
        <f>D4995*VLOOKUP(L4995,Assumptions!$B$5:$C$11,2,FALSE)</f>
        <v>9457.3256540000002</v>
      </c>
      <c r="L4995" s="39" t="s">
        <v>4889</v>
      </c>
      <c r="M4995" s="46">
        <f>DATE(YEAR(F4995),MONTH(F4995),1)</f>
        <v>44378</v>
      </c>
      <c r="N4995" s="47" t="str">
        <f>IF(B4995="",N4994,B4995)</f>
        <v>Quinnell Asset Management AG</v>
      </c>
    </row>
    <row r="4996" spans="1:14" ht="15.75" x14ac:dyDescent="0.5">
      <c r="A4996" s="7"/>
      <c r="B4996" s="26"/>
      <c r="C4996" s="26"/>
      <c r="D4996" s="12">
        <v>204714.66</v>
      </c>
      <c r="E4996" s="13" t="s">
        <v>4120</v>
      </c>
      <c r="F4996" s="27">
        <v>44390</v>
      </c>
      <c r="G4996" s="27">
        <v>44174</v>
      </c>
      <c r="H4996" s="14">
        <v>853479.61</v>
      </c>
      <c r="I4996" s="15">
        <v>148</v>
      </c>
      <c r="J4996" s="13" t="s">
        <v>322</v>
      </c>
      <c r="K4996" s="36">
        <f>D4996*VLOOKUP(L4996,Assumptions!$B$5:$C$11,2,FALSE)</f>
        <v>7021.7128379999995</v>
      </c>
      <c r="L4996" s="39" t="s">
        <v>4889</v>
      </c>
      <c r="M4996" s="46">
        <f>DATE(YEAR(F4996),MONTH(F4996),1)</f>
        <v>44378</v>
      </c>
      <c r="N4996" s="47" t="str">
        <f>IF(B4996="",N4995,B4996)</f>
        <v>Quinnell Asset Management AG</v>
      </c>
    </row>
    <row r="4997" spans="1:14" ht="15.75" x14ac:dyDescent="0.5">
      <c r="A4997" s="7"/>
      <c r="B4997" s="26"/>
      <c r="C4997" s="26"/>
      <c r="D4997" s="12">
        <v>275115.93</v>
      </c>
      <c r="E4997" s="13" t="s">
        <v>4121</v>
      </c>
      <c r="F4997" s="27">
        <v>44390</v>
      </c>
      <c r="G4997" s="27">
        <v>44174</v>
      </c>
      <c r="H4997" s="14">
        <v>1188892.46</v>
      </c>
      <c r="I4997" s="15">
        <v>148</v>
      </c>
      <c r="J4997" s="13" t="s">
        <v>336</v>
      </c>
      <c r="K4997" s="36">
        <f>D4997*VLOOKUP(L4997,Assumptions!$B$5:$C$11,2,FALSE)</f>
        <v>9436.4763989999992</v>
      </c>
      <c r="L4997" s="39" t="s">
        <v>4889</v>
      </c>
      <c r="M4997" s="46">
        <f>DATE(YEAR(F4997),MONTH(F4997),1)</f>
        <v>44378</v>
      </c>
      <c r="N4997" s="47" t="str">
        <f>IF(B4997="",N4996,B4997)</f>
        <v>Quinnell Asset Management AG</v>
      </c>
    </row>
    <row r="4998" spans="1:14" ht="15.75" x14ac:dyDescent="0.5">
      <c r="A4998" s="7"/>
      <c r="B4998" s="26"/>
      <c r="C4998" s="26"/>
      <c r="D4998" s="12">
        <v>209285.64</v>
      </c>
      <c r="E4998" s="13" t="s">
        <v>4122</v>
      </c>
      <c r="F4998" s="27">
        <v>44390</v>
      </c>
      <c r="G4998" s="27">
        <v>44174</v>
      </c>
      <c r="H4998" s="14">
        <v>1036838.98</v>
      </c>
      <c r="I4998" s="15">
        <v>142</v>
      </c>
      <c r="J4998" s="13" t="s">
        <v>331</v>
      </c>
      <c r="K4998" s="36">
        <f>D4998*VLOOKUP(L4998,Assumptions!$B$5:$C$11,2,FALSE)</f>
        <v>7178.4974519999996</v>
      </c>
      <c r="L4998" s="39" t="s">
        <v>4889</v>
      </c>
      <c r="M4998" s="46">
        <f>DATE(YEAR(F4998),MONTH(F4998),1)</f>
        <v>44378</v>
      </c>
      <c r="N4998" s="47" t="str">
        <f>IF(B4998="",N4997,B4998)</f>
        <v>Quinnell Asset Management AG</v>
      </c>
    </row>
    <row r="4999" spans="1:14" ht="15.75" x14ac:dyDescent="0.5">
      <c r="A4999" s="7"/>
      <c r="B4999" s="26"/>
      <c r="C4999" s="26"/>
      <c r="D4999" s="12">
        <v>234733.64</v>
      </c>
      <c r="E4999" s="13" t="s">
        <v>4123</v>
      </c>
      <c r="F4999" s="27">
        <v>44390</v>
      </c>
      <c r="G4999" s="27">
        <v>44174</v>
      </c>
      <c r="H4999" s="14">
        <v>1027258.39</v>
      </c>
      <c r="I4999" s="15">
        <v>1</v>
      </c>
      <c r="J4999" s="13" t="s">
        <v>307</v>
      </c>
      <c r="K4999" s="36">
        <f>D4999*VLOOKUP(L4999,Assumptions!$B$5:$C$11,2,FALSE)</f>
        <v>8051.3638519999995</v>
      </c>
      <c r="L4999" s="39" t="s">
        <v>4889</v>
      </c>
      <c r="M4999" s="46">
        <f>DATE(YEAR(F4999),MONTH(F4999),1)</f>
        <v>44378</v>
      </c>
      <c r="N4999" s="47" t="str">
        <f>IF(B4999="",N4998,B4999)</f>
        <v>Quinnell Asset Management AG</v>
      </c>
    </row>
    <row r="5000" spans="1:14" ht="15.75" x14ac:dyDescent="0.5">
      <c r="A5000" s="7"/>
      <c r="B5000" s="26"/>
      <c r="C5000" s="26"/>
      <c r="D5000" s="12">
        <v>169590.9</v>
      </c>
      <c r="E5000" s="13" t="s">
        <v>4124</v>
      </c>
      <c r="F5000" s="27">
        <v>44390</v>
      </c>
      <c r="G5000" s="27">
        <v>44174</v>
      </c>
      <c r="H5000" s="14">
        <v>870354.9</v>
      </c>
      <c r="I5000" s="15">
        <v>148</v>
      </c>
      <c r="J5000" s="13" t="s">
        <v>301</v>
      </c>
      <c r="K5000" s="36">
        <f>D5000*VLOOKUP(L5000,Assumptions!$B$5:$C$11,2,FALSE)</f>
        <v>5816.9678699999995</v>
      </c>
      <c r="L5000" s="39" t="s">
        <v>4889</v>
      </c>
      <c r="M5000" s="46">
        <f>DATE(YEAR(F5000),MONTH(F5000),1)</f>
        <v>44378</v>
      </c>
      <c r="N5000" s="47" t="str">
        <f>IF(B5000="",N4999,B5000)</f>
        <v>Quinnell Asset Management AG</v>
      </c>
    </row>
    <row r="5001" spans="1:14" ht="15.75" x14ac:dyDescent="0.5">
      <c r="A5001" s="7"/>
      <c r="B5001" s="26"/>
      <c r="C5001" s="26"/>
      <c r="D5001" s="12">
        <v>219121.02</v>
      </c>
      <c r="E5001" s="13" t="s">
        <v>4125</v>
      </c>
      <c r="F5001" s="27">
        <v>44355</v>
      </c>
      <c r="G5001" s="27">
        <v>44180</v>
      </c>
      <c r="H5001" s="14">
        <v>858281.92</v>
      </c>
      <c r="I5001" s="15">
        <v>12</v>
      </c>
      <c r="J5001" s="13" t="s">
        <v>300</v>
      </c>
      <c r="K5001" s="36">
        <f>D5001*VLOOKUP(L5001,Assumptions!$B$5:$C$11,2,FALSE)</f>
        <v>7515.8509859999995</v>
      </c>
      <c r="L5001" s="39" t="s">
        <v>4889</v>
      </c>
      <c r="M5001" s="46">
        <f>DATE(YEAR(F5001),MONTH(F5001),1)</f>
        <v>44348</v>
      </c>
      <c r="N5001" s="47" t="str">
        <f>IF(B5001="",N5000,B5001)</f>
        <v>Quinnell Asset Management AG</v>
      </c>
    </row>
    <row r="5002" spans="1:14" ht="15.75" x14ac:dyDescent="0.5">
      <c r="A5002" s="7"/>
      <c r="B5002" s="26"/>
      <c r="C5002" s="26"/>
      <c r="D5002" s="12">
        <v>162723.57</v>
      </c>
      <c r="E5002" s="13" t="s">
        <v>4125</v>
      </c>
      <c r="F5002" s="27">
        <v>44355</v>
      </c>
      <c r="G5002" s="27">
        <v>44180</v>
      </c>
      <c r="H5002" s="14">
        <v>1156210.05</v>
      </c>
      <c r="I5002" s="15">
        <v>12</v>
      </c>
      <c r="J5002" s="13" t="s">
        <v>300</v>
      </c>
      <c r="K5002" s="36">
        <f>D5002*VLOOKUP(L5002,Assumptions!$B$5:$C$11,2,FALSE)</f>
        <v>5581.4184509999995</v>
      </c>
      <c r="L5002" s="39" t="s">
        <v>4889</v>
      </c>
      <c r="M5002" s="46">
        <f>DATE(YEAR(F5002),MONTH(F5002),1)</f>
        <v>44348</v>
      </c>
      <c r="N5002" s="47" t="str">
        <f>IF(B5002="",N5001,B5002)</f>
        <v>Quinnell Asset Management AG</v>
      </c>
    </row>
    <row r="5003" spans="1:14" ht="15.75" x14ac:dyDescent="0.5">
      <c r="A5003" s="7"/>
      <c r="B5003" s="26"/>
      <c r="C5003" s="26"/>
      <c r="D5003" s="12">
        <v>209073.12</v>
      </c>
      <c r="E5003" s="13" t="s">
        <v>4125</v>
      </c>
      <c r="F5003" s="27">
        <v>44355</v>
      </c>
      <c r="G5003" s="27">
        <v>44180</v>
      </c>
      <c r="H5003" s="14">
        <v>944400.75</v>
      </c>
      <c r="I5003" s="15">
        <v>12</v>
      </c>
      <c r="J5003" s="13" t="s">
        <v>300</v>
      </c>
      <c r="K5003" s="36">
        <f>D5003*VLOOKUP(L5003,Assumptions!$B$5:$C$11,2,FALSE)</f>
        <v>7171.2080159999996</v>
      </c>
      <c r="L5003" s="39" t="s">
        <v>4889</v>
      </c>
      <c r="M5003" s="46">
        <f>DATE(YEAR(F5003),MONTH(F5003),1)</f>
        <v>44348</v>
      </c>
      <c r="N5003" s="47" t="str">
        <f>IF(B5003="",N5002,B5003)</f>
        <v>Quinnell Asset Management AG</v>
      </c>
    </row>
    <row r="5004" spans="1:14" ht="15.75" x14ac:dyDescent="0.5">
      <c r="A5004" s="7"/>
      <c r="B5004" s="26"/>
      <c r="C5004" s="26"/>
      <c r="D5004" s="12">
        <v>173870.18</v>
      </c>
      <c r="E5004" s="13" t="s">
        <v>4126</v>
      </c>
      <c r="F5004" s="27">
        <v>44355</v>
      </c>
      <c r="G5004" s="27">
        <v>44180</v>
      </c>
      <c r="H5004" s="14">
        <v>1306714.1299999999</v>
      </c>
      <c r="I5004" s="15">
        <v>98</v>
      </c>
      <c r="J5004" s="13" t="s">
        <v>305</v>
      </c>
      <c r="K5004" s="36">
        <f>D5004*VLOOKUP(L5004,Assumptions!$B$5:$C$11,2,FALSE)</f>
        <v>5963.7471739999992</v>
      </c>
      <c r="L5004" s="39" t="s">
        <v>4889</v>
      </c>
      <c r="M5004" s="46">
        <f>DATE(YEAR(F5004),MONTH(F5004),1)</f>
        <v>44348</v>
      </c>
      <c r="N5004" s="47" t="str">
        <f>IF(B5004="",N5003,B5004)</f>
        <v>Quinnell Asset Management AG</v>
      </c>
    </row>
    <row r="5005" spans="1:14" ht="15.75" x14ac:dyDescent="0.5">
      <c r="A5005" s="7"/>
      <c r="B5005" s="26"/>
      <c r="C5005" s="26"/>
      <c r="D5005" s="12">
        <v>221204.15</v>
      </c>
      <c r="E5005" s="13" t="s">
        <v>4127</v>
      </c>
      <c r="F5005" s="27">
        <v>44355</v>
      </c>
      <c r="G5005" s="27">
        <v>44180</v>
      </c>
      <c r="H5005" s="14">
        <v>1125343.1399999999</v>
      </c>
      <c r="I5005" s="15">
        <v>1</v>
      </c>
      <c r="J5005" s="13" t="s">
        <v>304</v>
      </c>
      <c r="K5005" s="36">
        <f>D5005*VLOOKUP(L5005,Assumptions!$B$5:$C$11,2,FALSE)</f>
        <v>7587.3023449999991</v>
      </c>
      <c r="L5005" s="39" t="s">
        <v>4889</v>
      </c>
      <c r="M5005" s="46">
        <f>DATE(YEAR(F5005),MONTH(F5005),1)</f>
        <v>44348</v>
      </c>
      <c r="N5005" s="47" t="str">
        <f>IF(B5005="",N5004,B5005)</f>
        <v>Quinnell Asset Management AG</v>
      </c>
    </row>
    <row r="5006" spans="1:14" ht="15.75" x14ac:dyDescent="0.5">
      <c r="A5006" s="7"/>
      <c r="B5006" s="26"/>
      <c r="C5006" s="26"/>
      <c r="D5006" s="12">
        <v>179175.66</v>
      </c>
      <c r="E5006" s="13" t="s">
        <v>4128</v>
      </c>
      <c r="F5006" s="27">
        <v>44355</v>
      </c>
      <c r="G5006" s="27">
        <v>44180</v>
      </c>
      <c r="H5006" s="14">
        <v>1307065.75</v>
      </c>
      <c r="I5006" s="15">
        <v>100</v>
      </c>
      <c r="J5006" s="13" t="s">
        <v>321</v>
      </c>
      <c r="K5006" s="36">
        <f>D5006*VLOOKUP(L5006,Assumptions!$B$5:$C$11,2,FALSE)</f>
        <v>6145.7251379999998</v>
      </c>
      <c r="L5006" s="39" t="s">
        <v>4889</v>
      </c>
      <c r="M5006" s="46">
        <f>DATE(YEAR(F5006),MONTH(F5006),1)</f>
        <v>44348</v>
      </c>
      <c r="N5006" s="47" t="str">
        <f>IF(B5006="",N5005,B5006)</f>
        <v>Quinnell Asset Management AG</v>
      </c>
    </row>
    <row r="5007" spans="1:14" ht="15.75" x14ac:dyDescent="0.5">
      <c r="A5007" s="7"/>
      <c r="B5007" s="26"/>
      <c r="C5007" s="26"/>
      <c r="D5007" s="12">
        <v>2860.78</v>
      </c>
      <c r="E5007" s="13" t="s">
        <v>4129</v>
      </c>
      <c r="F5007" s="27">
        <v>44519</v>
      </c>
      <c r="G5007" s="27">
        <v>44501</v>
      </c>
      <c r="H5007" s="14">
        <v>867559.92</v>
      </c>
      <c r="I5007" s="15">
        <v>2</v>
      </c>
      <c r="J5007" s="13" t="s">
        <v>340</v>
      </c>
      <c r="K5007" s="36">
        <f>D5007*VLOOKUP(L5007,Assumptions!$B$5:$C$11,2,FALSE)</f>
        <v>98.124753999999996</v>
      </c>
      <c r="L5007" s="39" t="s">
        <v>4889</v>
      </c>
      <c r="M5007" s="46">
        <f>DATE(YEAR(F5007),MONTH(F5007),1)</f>
        <v>44501</v>
      </c>
      <c r="N5007" s="47" t="str">
        <f>IF(B5007="",N5006,B5007)</f>
        <v>Quinnell Asset Management AG</v>
      </c>
    </row>
    <row r="5008" spans="1:14" ht="15.75" x14ac:dyDescent="0.5">
      <c r="A5008" s="7"/>
      <c r="B5008" s="26"/>
      <c r="C5008" s="26"/>
      <c r="D5008" s="12">
        <v>1925.85</v>
      </c>
      <c r="E5008" s="13" t="s">
        <v>4130</v>
      </c>
      <c r="F5008" s="27">
        <v>44540</v>
      </c>
      <c r="G5008" s="27">
        <v>44501</v>
      </c>
      <c r="H5008" s="14">
        <v>1093821.71</v>
      </c>
      <c r="I5008" s="15">
        <v>1.5</v>
      </c>
      <c r="J5008" s="13" t="s">
        <v>340</v>
      </c>
      <c r="K5008" s="36">
        <f>D5008*VLOOKUP(L5008,Assumptions!$B$5:$C$11,2,FALSE)</f>
        <v>66.056654999999992</v>
      </c>
      <c r="L5008" s="39" t="s">
        <v>4889</v>
      </c>
      <c r="M5008" s="46">
        <f>DATE(YEAR(F5008),MONTH(F5008),1)</f>
        <v>44531</v>
      </c>
      <c r="N5008" s="47" t="str">
        <f>IF(B5008="",N5007,B5008)</f>
        <v>Quinnell Asset Management AG</v>
      </c>
    </row>
    <row r="5009" spans="1:14" ht="15.75" x14ac:dyDescent="0.5">
      <c r="A5009" s="7"/>
      <c r="B5009" s="26"/>
      <c r="C5009" s="26"/>
      <c r="D5009" s="12">
        <v>979.47</v>
      </c>
      <c r="E5009" s="13" t="s">
        <v>4131</v>
      </c>
      <c r="F5009" s="27">
        <v>44581</v>
      </c>
      <c r="G5009" s="27">
        <v>44501</v>
      </c>
      <c r="H5009" s="14">
        <v>865597.74</v>
      </c>
      <c r="I5009" s="15">
        <v>1</v>
      </c>
      <c r="J5009" s="13" t="s">
        <v>340</v>
      </c>
      <c r="K5009" s="36">
        <f>D5009*VLOOKUP(L5009,Assumptions!$B$5:$C$11,2,FALSE)</f>
        <v>33.595821000000001</v>
      </c>
      <c r="L5009" s="39" t="s">
        <v>4889</v>
      </c>
      <c r="M5009" s="46">
        <f>DATE(YEAR(F5009),MONTH(F5009),1)</f>
        <v>44562</v>
      </c>
      <c r="N5009" s="47" t="str">
        <f>IF(B5009="",N5008,B5009)</f>
        <v>Quinnell Asset Management AG</v>
      </c>
    </row>
    <row r="5010" spans="1:14" ht="15.75" x14ac:dyDescent="0.5">
      <c r="A5010" s="7"/>
      <c r="B5010" s="26"/>
      <c r="C5010" s="26"/>
      <c r="D5010" s="12">
        <v>1022.96</v>
      </c>
      <c r="E5010" s="13" t="s">
        <v>4132</v>
      </c>
      <c r="F5010" s="27">
        <v>44602</v>
      </c>
      <c r="G5010" s="27">
        <v>44501</v>
      </c>
      <c r="H5010" s="14">
        <v>1254692.53</v>
      </c>
      <c r="I5010" s="15">
        <v>1</v>
      </c>
      <c r="J5010" s="13" t="s">
        <v>340</v>
      </c>
      <c r="K5010" s="36">
        <f>D5010*VLOOKUP(L5010,Assumptions!$B$5:$C$11,2,FALSE)</f>
        <v>35.087527999999999</v>
      </c>
      <c r="L5010" s="39" t="s">
        <v>4889</v>
      </c>
      <c r="M5010" s="46">
        <f>DATE(YEAR(F5010),MONTH(F5010),1)</f>
        <v>44593</v>
      </c>
      <c r="N5010" s="47" t="str">
        <f>IF(B5010="",N5009,B5010)</f>
        <v>Quinnell Asset Management AG</v>
      </c>
    </row>
    <row r="5011" spans="1:14" ht="15.75" x14ac:dyDescent="0.5">
      <c r="A5011" s="7"/>
      <c r="B5011" s="26"/>
      <c r="C5011" s="26"/>
      <c r="D5011" s="12">
        <v>1760.4</v>
      </c>
      <c r="E5011" s="13" t="s">
        <v>4133</v>
      </c>
      <c r="F5011" s="27">
        <v>44644</v>
      </c>
      <c r="G5011" s="27">
        <v>44501</v>
      </c>
      <c r="H5011" s="14">
        <v>1242540.4099999999</v>
      </c>
      <c r="I5011" s="15">
        <v>1.5</v>
      </c>
      <c r="J5011" s="13" t="s">
        <v>340</v>
      </c>
      <c r="K5011" s="36">
        <f>D5011*VLOOKUP(L5011,Assumptions!$B$5:$C$11,2,FALSE)</f>
        <v>60.381720000000001</v>
      </c>
      <c r="L5011" s="39" t="s">
        <v>4889</v>
      </c>
      <c r="M5011" s="46">
        <f>DATE(YEAR(F5011),MONTH(F5011),1)</f>
        <v>44621</v>
      </c>
      <c r="N5011" s="47" t="str">
        <f>IF(B5011="",N5010,B5011)</f>
        <v>Quinnell Asset Management AG</v>
      </c>
    </row>
    <row r="5012" spans="1:14" ht="15.75" x14ac:dyDescent="0.5">
      <c r="A5012" s="7"/>
      <c r="B5012" s="26"/>
      <c r="C5012" s="26"/>
      <c r="D5012" s="12">
        <v>1683.01</v>
      </c>
      <c r="E5012" s="13" t="s">
        <v>4134</v>
      </c>
      <c r="F5012" s="27">
        <v>44658</v>
      </c>
      <c r="G5012" s="27">
        <v>44501</v>
      </c>
      <c r="H5012" s="14">
        <v>1245683.6299999999</v>
      </c>
      <c r="I5012" s="15">
        <v>1.5</v>
      </c>
      <c r="J5012" s="13" t="s">
        <v>340</v>
      </c>
      <c r="K5012" s="36">
        <f>D5012*VLOOKUP(L5012,Assumptions!$B$5:$C$11,2,FALSE)</f>
        <v>57.727242999999994</v>
      </c>
      <c r="L5012" s="39" t="s">
        <v>4889</v>
      </c>
      <c r="M5012" s="46">
        <f>DATE(YEAR(F5012),MONTH(F5012),1)</f>
        <v>44652</v>
      </c>
      <c r="N5012" s="47" t="str">
        <f>IF(B5012="",N5011,B5012)</f>
        <v>Quinnell Asset Management AG</v>
      </c>
    </row>
    <row r="5013" spans="1:14" ht="15.75" x14ac:dyDescent="0.5">
      <c r="A5013" s="7"/>
      <c r="B5013" s="26"/>
      <c r="C5013" s="26"/>
      <c r="D5013" s="12">
        <v>12557.17</v>
      </c>
      <c r="E5013" s="13" t="s">
        <v>4135</v>
      </c>
      <c r="F5013" s="27">
        <v>44546</v>
      </c>
      <c r="G5013" s="27">
        <v>44501</v>
      </c>
      <c r="H5013" s="14">
        <v>963322.33</v>
      </c>
      <c r="I5013" s="15">
        <v>148</v>
      </c>
      <c r="J5013" s="13" t="s">
        <v>301</v>
      </c>
      <c r="K5013" s="36">
        <f>D5013*VLOOKUP(L5013,Assumptions!$B$5:$C$11,2,FALSE)</f>
        <v>430.71093099999996</v>
      </c>
      <c r="L5013" s="39" t="s">
        <v>4889</v>
      </c>
      <c r="M5013" s="46">
        <f>DATE(YEAR(F5013),MONTH(F5013),1)</f>
        <v>44531</v>
      </c>
      <c r="N5013" s="47" t="str">
        <f>IF(B5013="",N5012,B5013)</f>
        <v>Quinnell Asset Management AG</v>
      </c>
    </row>
    <row r="5014" spans="1:14" ht="15.75" x14ac:dyDescent="0.5">
      <c r="A5014" s="7"/>
      <c r="B5014" s="26"/>
      <c r="C5014" s="26"/>
      <c r="D5014" s="12">
        <v>16263.51</v>
      </c>
      <c r="E5014" s="13" t="s">
        <v>4135</v>
      </c>
      <c r="F5014" s="27">
        <v>44546</v>
      </c>
      <c r="G5014" s="27">
        <v>44501</v>
      </c>
      <c r="H5014" s="14">
        <v>969254.04</v>
      </c>
      <c r="I5014" s="15">
        <v>126</v>
      </c>
      <c r="J5014" s="13" t="s">
        <v>301</v>
      </c>
      <c r="K5014" s="36">
        <f>D5014*VLOOKUP(L5014,Assumptions!$B$5:$C$11,2,FALSE)</f>
        <v>557.838393</v>
      </c>
      <c r="L5014" s="39" t="s">
        <v>4889</v>
      </c>
      <c r="M5014" s="46">
        <f>DATE(YEAR(F5014),MONTH(F5014),1)</f>
        <v>44531</v>
      </c>
      <c r="N5014" s="47" t="str">
        <f>IF(B5014="",N5013,B5014)</f>
        <v>Quinnell Asset Management AG</v>
      </c>
    </row>
    <row r="5015" spans="1:14" ht="15.75" x14ac:dyDescent="0.5">
      <c r="A5015" s="7"/>
      <c r="B5015" s="26"/>
      <c r="C5015" s="26"/>
      <c r="D5015" s="12">
        <v>257068.05</v>
      </c>
      <c r="E5015" s="13" t="s">
        <v>4136</v>
      </c>
      <c r="F5015" s="27">
        <v>44754</v>
      </c>
      <c r="G5015" s="27">
        <v>44537</v>
      </c>
      <c r="H5015" s="14">
        <v>863915.68</v>
      </c>
      <c r="I5015" s="15">
        <v>28</v>
      </c>
      <c r="J5015" s="13" t="s">
        <v>300</v>
      </c>
      <c r="K5015" s="36">
        <f>D5015*VLOOKUP(L5015,Assumptions!$B$5:$C$11,2,FALSE)</f>
        <v>8817.4341149999982</v>
      </c>
      <c r="L5015" s="39" t="s">
        <v>4889</v>
      </c>
      <c r="M5015" s="46">
        <f>DATE(YEAR(F5015),MONTH(F5015),1)</f>
        <v>44743</v>
      </c>
      <c r="N5015" s="47" t="str">
        <f>IF(B5015="",N5014,B5015)</f>
        <v>Quinnell Asset Management AG</v>
      </c>
    </row>
    <row r="5016" spans="1:14" ht="15.75" x14ac:dyDescent="0.5">
      <c r="A5016" s="7"/>
      <c r="B5016" s="26"/>
      <c r="C5016" s="26"/>
      <c r="D5016" s="12">
        <v>222038.21</v>
      </c>
      <c r="E5016" s="13" t="s">
        <v>4137</v>
      </c>
      <c r="F5016" s="27">
        <v>44754</v>
      </c>
      <c r="G5016" s="27">
        <v>44537</v>
      </c>
      <c r="H5016" s="14">
        <v>1329889.5900000001</v>
      </c>
      <c r="I5016" s="15">
        <v>14</v>
      </c>
      <c r="J5016" s="13" t="s">
        <v>330</v>
      </c>
      <c r="K5016" s="36">
        <f>D5016*VLOOKUP(L5016,Assumptions!$B$5:$C$11,2,FALSE)</f>
        <v>7615.9106029999994</v>
      </c>
      <c r="L5016" s="39" t="s">
        <v>4889</v>
      </c>
      <c r="M5016" s="46">
        <f>DATE(YEAR(F5016),MONTH(F5016),1)</f>
        <v>44743</v>
      </c>
      <c r="N5016" s="47" t="str">
        <f>IF(B5016="",N5015,B5016)</f>
        <v>Quinnell Asset Management AG</v>
      </c>
    </row>
    <row r="5017" spans="1:14" ht="15.75" x14ac:dyDescent="0.5">
      <c r="A5017" s="7"/>
      <c r="B5017" s="26"/>
      <c r="C5017" s="26"/>
      <c r="D5017" s="12">
        <v>224981.22</v>
      </c>
      <c r="E5017" s="13" t="s">
        <v>4138</v>
      </c>
      <c r="F5017" s="27">
        <v>44754</v>
      </c>
      <c r="G5017" s="27">
        <v>44537</v>
      </c>
      <c r="H5017" s="14">
        <v>1011073.96</v>
      </c>
      <c r="I5017" s="15">
        <v>3</v>
      </c>
      <c r="J5017" s="13" t="s">
        <v>307</v>
      </c>
      <c r="K5017" s="36">
        <f>D5017*VLOOKUP(L5017,Assumptions!$B$5:$C$11,2,FALSE)</f>
        <v>7716.8558459999995</v>
      </c>
      <c r="L5017" s="39" t="s">
        <v>4889</v>
      </c>
      <c r="M5017" s="46">
        <f>DATE(YEAR(F5017),MONTH(F5017),1)</f>
        <v>44743</v>
      </c>
      <c r="N5017" s="47" t="str">
        <f>IF(B5017="",N5016,B5017)</f>
        <v>Quinnell Asset Management AG</v>
      </c>
    </row>
    <row r="5018" spans="1:14" ht="15.75" x14ac:dyDescent="0.5">
      <c r="A5018" s="7"/>
      <c r="B5018" s="26"/>
      <c r="C5018" s="26"/>
      <c r="D5018" s="12">
        <v>257876.9</v>
      </c>
      <c r="E5018" s="13" t="s">
        <v>4139</v>
      </c>
      <c r="F5018" s="27">
        <v>44754</v>
      </c>
      <c r="G5018" s="27">
        <v>44537</v>
      </c>
      <c r="H5018" s="14">
        <v>1008201.49</v>
      </c>
      <c r="I5018" s="15">
        <v>153</v>
      </c>
      <c r="J5018" s="13" t="s">
        <v>301</v>
      </c>
      <c r="K5018" s="36">
        <f>D5018*VLOOKUP(L5018,Assumptions!$B$5:$C$11,2,FALSE)</f>
        <v>8845.1776699999991</v>
      </c>
      <c r="L5018" s="39" t="s">
        <v>4889</v>
      </c>
      <c r="M5018" s="46">
        <f>DATE(YEAR(F5018),MONTH(F5018),1)</f>
        <v>44743</v>
      </c>
      <c r="N5018" s="47" t="str">
        <f>IF(B5018="",N5017,B5018)</f>
        <v>Quinnell Asset Management AG</v>
      </c>
    </row>
    <row r="5019" spans="1:14" ht="15.75" x14ac:dyDescent="0.5">
      <c r="A5019" s="7"/>
      <c r="B5019" s="26"/>
      <c r="C5019" s="26"/>
      <c r="D5019" s="12">
        <v>225896.06</v>
      </c>
      <c r="E5019" s="13" t="s">
        <v>4140</v>
      </c>
      <c r="F5019" s="27">
        <v>44754</v>
      </c>
      <c r="G5019" s="27">
        <v>44537</v>
      </c>
      <c r="H5019" s="14">
        <v>1068410.5900000001</v>
      </c>
      <c r="I5019" s="15">
        <v>153</v>
      </c>
      <c r="J5019" s="13" t="s">
        <v>336</v>
      </c>
      <c r="K5019" s="36">
        <f>D5019*VLOOKUP(L5019,Assumptions!$B$5:$C$11,2,FALSE)</f>
        <v>7748.2348579999989</v>
      </c>
      <c r="L5019" s="39" t="s">
        <v>4889</v>
      </c>
      <c r="M5019" s="46">
        <f>DATE(YEAR(F5019),MONTH(F5019),1)</f>
        <v>44743</v>
      </c>
      <c r="N5019" s="47" t="str">
        <f>IF(B5019="",N5018,B5019)</f>
        <v>Quinnell Asset Management AG</v>
      </c>
    </row>
    <row r="5020" spans="1:14" ht="15.75" x14ac:dyDescent="0.5">
      <c r="A5020" s="7"/>
      <c r="B5020" s="26"/>
      <c r="C5020" s="26"/>
      <c r="D5020" s="12">
        <v>224429.1</v>
      </c>
      <c r="E5020" s="13" t="s">
        <v>4141</v>
      </c>
      <c r="F5020" s="27">
        <v>44754</v>
      </c>
      <c r="G5020" s="27">
        <v>44537</v>
      </c>
      <c r="H5020" s="14">
        <v>1409815.61</v>
      </c>
      <c r="I5020" s="15">
        <v>153</v>
      </c>
      <c r="J5020" s="13" t="s">
        <v>322</v>
      </c>
      <c r="K5020" s="36">
        <f>D5020*VLOOKUP(L5020,Assumptions!$B$5:$C$11,2,FALSE)</f>
        <v>7697.9181299999991</v>
      </c>
      <c r="L5020" s="39" t="s">
        <v>4889</v>
      </c>
      <c r="M5020" s="46">
        <f>DATE(YEAR(F5020),MONTH(F5020),1)</f>
        <v>44743</v>
      </c>
      <c r="N5020" s="47" t="str">
        <f>IF(B5020="",N5019,B5020)</f>
        <v>Quinnell Asset Management AG</v>
      </c>
    </row>
    <row r="5021" spans="1:14" ht="15.75" x14ac:dyDescent="0.5">
      <c r="A5021" s="7"/>
      <c r="B5021" s="26"/>
      <c r="C5021" s="26"/>
      <c r="D5021" s="12">
        <v>252249.46</v>
      </c>
      <c r="E5021" s="13" t="s">
        <v>4142</v>
      </c>
      <c r="F5021" s="27">
        <v>44754</v>
      </c>
      <c r="G5021" s="27">
        <v>44537</v>
      </c>
      <c r="H5021" s="14">
        <v>847391.48</v>
      </c>
      <c r="I5021" s="15">
        <v>153</v>
      </c>
      <c r="J5021" s="13" t="s">
        <v>335</v>
      </c>
      <c r="K5021" s="36">
        <f>D5021*VLOOKUP(L5021,Assumptions!$B$5:$C$11,2,FALSE)</f>
        <v>8652.156477999999</v>
      </c>
      <c r="L5021" s="39" t="s">
        <v>4889</v>
      </c>
      <c r="M5021" s="46">
        <f>DATE(YEAR(F5021),MONTH(F5021),1)</f>
        <v>44743</v>
      </c>
      <c r="N5021" s="47" t="str">
        <f>IF(B5021="",N5020,B5021)</f>
        <v>Quinnell Asset Management AG</v>
      </c>
    </row>
    <row r="5022" spans="1:14" ht="15.75" x14ac:dyDescent="0.5">
      <c r="A5022" s="7"/>
      <c r="B5022" s="26"/>
      <c r="C5022" s="26"/>
      <c r="D5022" s="12">
        <v>265472.28000000003</v>
      </c>
      <c r="E5022" s="13" t="s">
        <v>4143</v>
      </c>
      <c r="F5022" s="27">
        <v>44754</v>
      </c>
      <c r="G5022" s="27">
        <v>44537</v>
      </c>
      <c r="H5022" s="14">
        <v>1114617.27</v>
      </c>
      <c r="I5022" s="15">
        <v>153</v>
      </c>
      <c r="J5022" s="13" t="s">
        <v>334</v>
      </c>
      <c r="K5022" s="36">
        <f>D5022*VLOOKUP(L5022,Assumptions!$B$5:$C$11,2,FALSE)</f>
        <v>9105.6992040000005</v>
      </c>
      <c r="L5022" s="39" t="s">
        <v>4889</v>
      </c>
      <c r="M5022" s="46">
        <f>DATE(YEAR(F5022),MONTH(F5022),1)</f>
        <v>44743</v>
      </c>
      <c r="N5022" s="47" t="str">
        <f>IF(B5022="",N5021,B5022)</f>
        <v>Quinnell Asset Management AG</v>
      </c>
    </row>
    <row r="5023" spans="1:14" ht="15.75" x14ac:dyDescent="0.5">
      <c r="A5023" s="7"/>
      <c r="B5023" s="26"/>
      <c r="C5023" s="26"/>
      <c r="D5023" s="12">
        <v>281740.93</v>
      </c>
      <c r="E5023" s="13" t="s">
        <v>4144</v>
      </c>
      <c r="F5023" s="27">
        <v>44754</v>
      </c>
      <c r="G5023" s="27">
        <v>44537</v>
      </c>
      <c r="H5023" s="14">
        <v>1357016.6</v>
      </c>
      <c r="I5023" s="15">
        <v>153</v>
      </c>
      <c r="J5023" s="13" t="s">
        <v>333</v>
      </c>
      <c r="K5023" s="36">
        <f>D5023*VLOOKUP(L5023,Assumptions!$B$5:$C$11,2,FALSE)</f>
        <v>9663.7138989999985</v>
      </c>
      <c r="L5023" s="39" t="s">
        <v>4889</v>
      </c>
      <c r="M5023" s="46">
        <f>DATE(YEAR(F5023),MONTH(F5023),1)</f>
        <v>44743</v>
      </c>
      <c r="N5023" s="47" t="str">
        <f>IF(B5023="",N5022,B5023)</f>
        <v>Quinnell Asset Management AG</v>
      </c>
    </row>
    <row r="5024" spans="1:14" ht="15.75" x14ac:dyDescent="0.5">
      <c r="A5024" s="7"/>
      <c r="B5024" s="26"/>
      <c r="C5024" s="26"/>
      <c r="D5024" s="12">
        <v>267136.21000000002</v>
      </c>
      <c r="E5024" s="13" t="s">
        <v>4145</v>
      </c>
      <c r="F5024" s="27">
        <v>44754</v>
      </c>
      <c r="G5024" s="27">
        <v>44537</v>
      </c>
      <c r="H5024" s="14">
        <v>1116599.67</v>
      </c>
      <c r="I5024" s="15">
        <v>153</v>
      </c>
      <c r="J5024" s="13" t="s">
        <v>328</v>
      </c>
      <c r="K5024" s="36">
        <f>D5024*VLOOKUP(L5024,Assumptions!$B$5:$C$11,2,FALSE)</f>
        <v>9162.772003</v>
      </c>
      <c r="L5024" s="39" t="s">
        <v>4889</v>
      </c>
      <c r="M5024" s="46">
        <f>DATE(YEAR(F5024),MONTH(F5024),1)</f>
        <v>44743</v>
      </c>
      <c r="N5024" s="47" t="str">
        <f>IF(B5024="",N5023,B5024)</f>
        <v>Quinnell Asset Management AG</v>
      </c>
    </row>
    <row r="5025" spans="1:14" ht="15.75" x14ac:dyDescent="0.5">
      <c r="A5025" s="7"/>
      <c r="B5025" s="26"/>
      <c r="C5025" s="26"/>
      <c r="D5025" s="12">
        <v>309508.14</v>
      </c>
      <c r="E5025" s="13" t="s">
        <v>4146</v>
      </c>
      <c r="F5025" s="27">
        <v>44754</v>
      </c>
      <c r="G5025" s="27">
        <v>44537</v>
      </c>
      <c r="H5025" s="14">
        <v>1194814.25</v>
      </c>
      <c r="I5025" s="15">
        <v>153</v>
      </c>
      <c r="J5025" s="13" t="s">
        <v>319</v>
      </c>
      <c r="K5025" s="36">
        <f>D5025*VLOOKUP(L5025,Assumptions!$B$5:$C$11,2,FALSE)</f>
        <v>10616.129202</v>
      </c>
      <c r="L5025" s="39" t="s">
        <v>4889</v>
      </c>
      <c r="M5025" s="46">
        <f>DATE(YEAR(F5025),MONTH(F5025),1)</f>
        <v>44743</v>
      </c>
      <c r="N5025" s="47" t="str">
        <f>IF(B5025="",N5024,B5025)</f>
        <v>Quinnell Asset Management AG</v>
      </c>
    </row>
    <row r="5026" spans="1:14" ht="15.75" x14ac:dyDescent="0.5">
      <c r="A5026" s="7"/>
      <c r="B5026" s="26"/>
      <c r="C5026" s="26"/>
      <c r="D5026" s="12">
        <v>239305.26</v>
      </c>
      <c r="E5026" s="13" t="s">
        <v>4147</v>
      </c>
      <c r="F5026" s="27">
        <v>44754</v>
      </c>
      <c r="G5026" s="27">
        <v>44537</v>
      </c>
      <c r="H5026" s="14">
        <v>1263471.8700000001</v>
      </c>
      <c r="I5026" s="15">
        <v>153</v>
      </c>
      <c r="J5026" s="13" t="s">
        <v>331</v>
      </c>
      <c r="K5026" s="36">
        <f>D5026*VLOOKUP(L5026,Assumptions!$B$5:$C$11,2,FALSE)</f>
        <v>8208.1704179999997</v>
      </c>
      <c r="L5026" s="39" t="s">
        <v>4889</v>
      </c>
      <c r="M5026" s="46">
        <f>DATE(YEAR(F5026),MONTH(F5026),1)</f>
        <v>44743</v>
      </c>
      <c r="N5026" s="47" t="str">
        <f>IF(B5026="",N5025,B5026)</f>
        <v>Quinnell Asset Management AG</v>
      </c>
    </row>
    <row r="5027" spans="1:14" ht="15.75" x14ac:dyDescent="0.5">
      <c r="A5027" s="7"/>
      <c r="B5027" s="26"/>
      <c r="C5027" s="26"/>
      <c r="D5027" s="12">
        <v>296775.49</v>
      </c>
      <c r="E5027" s="13" t="s">
        <v>4148</v>
      </c>
      <c r="F5027" s="27">
        <v>44754</v>
      </c>
      <c r="G5027" s="27">
        <v>44537</v>
      </c>
      <c r="H5027" s="14">
        <v>1192703.1499999999</v>
      </c>
      <c r="I5027" s="15">
        <v>153</v>
      </c>
      <c r="J5027" s="13" t="s">
        <v>332</v>
      </c>
      <c r="K5027" s="36">
        <f>D5027*VLOOKUP(L5027,Assumptions!$B$5:$C$11,2,FALSE)</f>
        <v>10179.399307</v>
      </c>
      <c r="L5027" s="39" t="s">
        <v>4889</v>
      </c>
      <c r="M5027" s="46">
        <f>DATE(YEAR(F5027),MONTH(F5027),1)</f>
        <v>44743</v>
      </c>
      <c r="N5027" s="47" t="str">
        <f>IF(B5027="",N5026,B5027)</f>
        <v>Quinnell Asset Management AG</v>
      </c>
    </row>
    <row r="5028" spans="1:14" ht="15.75" x14ac:dyDescent="0.5">
      <c r="A5028" s="7"/>
      <c r="B5028" s="26"/>
      <c r="C5028" s="26"/>
      <c r="D5028" s="12">
        <v>254990.78</v>
      </c>
      <c r="E5028" s="13" t="s">
        <v>4137</v>
      </c>
      <c r="F5028" s="27">
        <v>44754</v>
      </c>
      <c r="G5028" s="27">
        <v>44537</v>
      </c>
      <c r="H5028" s="14">
        <v>880712.12</v>
      </c>
      <c r="I5028" s="15">
        <v>11</v>
      </c>
      <c r="J5028" s="13" t="s">
        <v>330</v>
      </c>
      <c r="K5028" s="36">
        <f>D5028*VLOOKUP(L5028,Assumptions!$B$5:$C$11,2,FALSE)</f>
        <v>8746.1837539999997</v>
      </c>
      <c r="L5028" s="39" t="s">
        <v>4889</v>
      </c>
      <c r="M5028" s="46">
        <f>DATE(YEAR(F5028),MONTH(F5028),1)</f>
        <v>44743</v>
      </c>
      <c r="N5028" s="47" t="str">
        <f>IF(B5028="",N5027,B5028)</f>
        <v>Quinnell Asset Management AG</v>
      </c>
    </row>
    <row r="5029" spans="1:14" ht="15.75" x14ac:dyDescent="0.5">
      <c r="A5029" s="7"/>
      <c r="B5029" s="26"/>
      <c r="C5029" s="26"/>
      <c r="D5029" s="12">
        <v>2080.38</v>
      </c>
      <c r="E5029" s="13" t="s">
        <v>4149</v>
      </c>
      <c r="F5029" s="27">
        <v>44545</v>
      </c>
      <c r="G5029" s="27">
        <v>44545</v>
      </c>
      <c r="H5029" s="14">
        <v>1000986.11</v>
      </c>
      <c r="I5029" s="15">
        <v>76</v>
      </c>
      <c r="J5029" s="13" t="s">
        <v>332</v>
      </c>
      <c r="K5029" s="36">
        <f>D5029*VLOOKUP(L5029,Assumptions!$B$5:$C$11,2,FALSE)</f>
        <v>71.357033999999999</v>
      </c>
      <c r="L5029" s="39" t="s">
        <v>4889</v>
      </c>
      <c r="M5029" s="46">
        <f>DATE(YEAR(F5029),MONTH(F5029),1)</f>
        <v>44531</v>
      </c>
      <c r="N5029" s="47" t="str">
        <f>IF(B5029="",N5028,B5029)</f>
        <v>Quinnell Asset Management AG</v>
      </c>
    </row>
    <row r="5030" spans="1:14" ht="15.75" x14ac:dyDescent="0.5">
      <c r="A5030" s="7"/>
      <c r="B5030" s="26"/>
      <c r="C5030" s="26"/>
      <c r="D5030" s="12">
        <v>137866.18</v>
      </c>
      <c r="E5030" s="13" t="s">
        <v>4150</v>
      </c>
      <c r="F5030" s="27">
        <v>44719</v>
      </c>
      <c r="G5030" s="27">
        <v>44599</v>
      </c>
      <c r="H5030" s="14">
        <v>953198.87</v>
      </c>
      <c r="I5030" s="15">
        <v>2</v>
      </c>
      <c r="J5030" s="13" t="s">
        <v>307</v>
      </c>
      <c r="K5030" s="36">
        <f>D5030*VLOOKUP(L5030,Assumptions!$B$5:$C$11,2,FALSE)</f>
        <v>4728.8099739999998</v>
      </c>
      <c r="L5030" s="39" t="s">
        <v>4889</v>
      </c>
      <c r="M5030" s="46">
        <f>DATE(YEAR(F5030),MONTH(F5030),1)</f>
        <v>44713</v>
      </c>
      <c r="N5030" s="47" t="str">
        <f>IF(B5030="",N5029,B5030)</f>
        <v>Quinnell Asset Management AG</v>
      </c>
    </row>
    <row r="5031" spans="1:14" ht="15.75" x14ac:dyDescent="0.5">
      <c r="A5031" s="7"/>
      <c r="B5031" s="26"/>
      <c r="C5031" s="26"/>
      <c r="D5031" s="12">
        <v>130314.28</v>
      </c>
      <c r="E5031" s="13" t="s">
        <v>4151</v>
      </c>
      <c r="F5031" s="27">
        <v>44719</v>
      </c>
      <c r="G5031" s="27">
        <v>44599</v>
      </c>
      <c r="H5031" s="14">
        <v>1260507.6000000001</v>
      </c>
      <c r="I5031" s="15">
        <v>128</v>
      </c>
      <c r="J5031" s="13" t="s">
        <v>321</v>
      </c>
      <c r="K5031" s="36">
        <f>D5031*VLOOKUP(L5031,Assumptions!$B$5:$C$11,2,FALSE)</f>
        <v>4469.7798039999998</v>
      </c>
      <c r="L5031" s="39" t="s">
        <v>4889</v>
      </c>
      <c r="M5031" s="46">
        <f>DATE(YEAR(F5031),MONTH(F5031),1)</f>
        <v>44713</v>
      </c>
      <c r="N5031" s="47" t="str">
        <f>IF(B5031="",N5030,B5031)</f>
        <v>Quinnell Asset Management AG</v>
      </c>
    </row>
    <row r="5032" spans="1:14" ht="15.75" x14ac:dyDescent="0.5">
      <c r="A5032" s="7"/>
      <c r="B5032" s="26"/>
      <c r="C5032" s="26"/>
      <c r="D5032" s="12">
        <v>143481.57999999999</v>
      </c>
      <c r="E5032" s="13" t="s">
        <v>4152</v>
      </c>
      <c r="F5032" s="27">
        <v>44719</v>
      </c>
      <c r="G5032" s="27">
        <v>44599</v>
      </c>
      <c r="H5032" s="14">
        <v>1138691</v>
      </c>
      <c r="I5032" s="15">
        <v>103</v>
      </c>
      <c r="J5032" s="13" t="s">
        <v>305</v>
      </c>
      <c r="K5032" s="36">
        <f>D5032*VLOOKUP(L5032,Assumptions!$B$5:$C$11,2,FALSE)</f>
        <v>4921.4181939999989</v>
      </c>
      <c r="L5032" s="39" t="s">
        <v>4889</v>
      </c>
      <c r="M5032" s="46">
        <f>DATE(YEAR(F5032),MONTH(F5032),1)</f>
        <v>44713</v>
      </c>
      <c r="N5032" s="47" t="str">
        <f>IF(B5032="",N5031,B5032)</f>
        <v>Quinnell Asset Management AG</v>
      </c>
    </row>
    <row r="5033" spans="1:14" ht="15.75" x14ac:dyDescent="0.5">
      <c r="A5033" s="7"/>
      <c r="B5033" s="26"/>
      <c r="C5033" s="26"/>
      <c r="D5033" s="12">
        <v>155580.10999999999</v>
      </c>
      <c r="E5033" s="13" t="s">
        <v>4153</v>
      </c>
      <c r="F5033" s="27">
        <v>44719</v>
      </c>
      <c r="G5033" s="27">
        <v>44599</v>
      </c>
      <c r="H5033" s="14">
        <v>904141.4</v>
      </c>
      <c r="I5033" s="15">
        <v>1</v>
      </c>
      <c r="J5033" s="13" t="s">
        <v>304</v>
      </c>
      <c r="K5033" s="36">
        <f>D5033*VLOOKUP(L5033,Assumptions!$B$5:$C$11,2,FALSE)</f>
        <v>5336.3977729999988</v>
      </c>
      <c r="L5033" s="39" t="s">
        <v>4889</v>
      </c>
      <c r="M5033" s="46">
        <f>DATE(YEAR(F5033),MONTH(F5033),1)</f>
        <v>44713</v>
      </c>
      <c r="N5033" s="47" t="str">
        <f>IF(B5033="",N5032,B5033)</f>
        <v>Quinnell Asset Management AG</v>
      </c>
    </row>
    <row r="5034" spans="1:14" ht="15.75" x14ac:dyDescent="0.5">
      <c r="A5034" s="7"/>
      <c r="B5034" s="26"/>
      <c r="C5034" s="26"/>
      <c r="D5034" s="12">
        <v>157215.72</v>
      </c>
      <c r="E5034" s="13" t="s">
        <v>4154</v>
      </c>
      <c r="F5034" s="27">
        <v>44719</v>
      </c>
      <c r="G5034" s="27">
        <v>44599</v>
      </c>
      <c r="H5034" s="14">
        <v>1041610.45</v>
      </c>
      <c r="I5034" s="15">
        <v>27</v>
      </c>
      <c r="J5034" s="13" t="s">
        <v>327</v>
      </c>
      <c r="K5034" s="36">
        <f>D5034*VLOOKUP(L5034,Assumptions!$B$5:$C$11,2,FALSE)</f>
        <v>5392.4991959999998</v>
      </c>
      <c r="L5034" s="39" t="s">
        <v>4889</v>
      </c>
      <c r="M5034" s="46">
        <f>DATE(YEAR(F5034),MONTH(F5034),1)</f>
        <v>44713</v>
      </c>
      <c r="N5034" s="47" t="str">
        <f>IF(B5034="",N5033,B5034)</f>
        <v>Quinnell Asset Management AG</v>
      </c>
    </row>
    <row r="5035" spans="1:14" ht="15.75" x14ac:dyDescent="0.5">
      <c r="A5035" s="7"/>
      <c r="B5035" s="26"/>
      <c r="C5035" s="26"/>
      <c r="D5035" s="12">
        <v>2814.04</v>
      </c>
      <c r="E5035" s="13" t="s">
        <v>4155</v>
      </c>
      <c r="F5035" s="27">
        <v>44896</v>
      </c>
      <c r="G5035" s="27">
        <v>44866</v>
      </c>
      <c r="H5035" s="14">
        <v>1251461.51</v>
      </c>
      <c r="I5035" s="15">
        <v>2</v>
      </c>
      <c r="J5035" s="13" t="s">
        <v>340</v>
      </c>
      <c r="K5035" s="36">
        <f>D5035*VLOOKUP(L5035,Assumptions!$B$5:$C$11,2,FALSE)</f>
        <v>96.521571999999992</v>
      </c>
      <c r="L5035" s="39" t="s">
        <v>4889</v>
      </c>
      <c r="M5035" s="46">
        <f>DATE(YEAR(F5035),MONTH(F5035),1)</f>
        <v>44896</v>
      </c>
      <c r="N5035" s="47" t="str">
        <f>IF(B5035="",N5034,B5035)</f>
        <v>Quinnell Asset Management AG</v>
      </c>
    </row>
    <row r="5036" spans="1:14" ht="15.75" x14ac:dyDescent="0.5">
      <c r="A5036" s="7"/>
      <c r="B5036" s="26"/>
      <c r="C5036" s="26"/>
      <c r="D5036" s="12">
        <v>2804.45</v>
      </c>
      <c r="E5036" s="13" t="s">
        <v>4156</v>
      </c>
      <c r="F5036" s="27">
        <v>44987</v>
      </c>
      <c r="G5036" s="27">
        <v>44866</v>
      </c>
      <c r="H5036" s="14">
        <v>1295963.68</v>
      </c>
      <c r="I5036" s="15">
        <v>2</v>
      </c>
      <c r="J5036" s="13" t="s">
        <v>340</v>
      </c>
      <c r="K5036" s="36">
        <f>D5036*VLOOKUP(L5036,Assumptions!$B$5:$C$11,2,FALSE)</f>
        <v>96.192634999999981</v>
      </c>
      <c r="L5036" s="39" t="s">
        <v>4889</v>
      </c>
      <c r="M5036" s="46">
        <f>DATE(YEAR(F5036),MONTH(F5036),1)</f>
        <v>44986</v>
      </c>
      <c r="N5036" s="47" t="str">
        <f>IF(B5036="",N5035,B5036)</f>
        <v>Quinnell Asset Management AG</v>
      </c>
    </row>
    <row r="5037" spans="1:14" ht="15.75" x14ac:dyDescent="0.5">
      <c r="A5037" s="7"/>
      <c r="B5037" s="26"/>
      <c r="C5037" s="26"/>
      <c r="D5037" s="12">
        <v>2968.75</v>
      </c>
      <c r="E5037" s="13" t="s">
        <v>4157</v>
      </c>
      <c r="F5037" s="27">
        <v>45050</v>
      </c>
      <c r="G5037" s="27">
        <v>44866</v>
      </c>
      <c r="H5037" s="14">
        <v>1343108.98</v>
      </c>
      <c r="I5037" s="15">
        <v>2</v>
      </c>
      <c r="J5037" s="13" t="s">
        <v>340</v>
      </c>
      <c r="K5037" s="36">
        <f>D5037*VLOOKUP(L5037,Assumptions!$B$5:$C$11,2,FALSE)</f>
        <v>101.82812499999999</v>
      </c>
      <c r="L5037" s="39" t="s">
        <v>4889</v>
      </c>
      <c r="M5037" s="46">
        <f>DATE(YEAR(F5037),MONTH(F5037),1)</f>
        <v>45047</v>
      </c>
      <c r="N5037" s="47" t="str">
        <f>IF(B5037="",N5036,B5037)</f>
        <v>Quinnell Asset Management AG</v>
      </c>
    </row>
    <row r="5038" spans="1:14" ht="15.75" x14ac:dyDescent="0.5">
      <c r="A5038" s="7"/>
      <c r="B5038" s="26"/>
      <c r="C5038" s="26"/>
      <c r="D5038" s="12">
        <v>307667.57</v>
      </c>
      <c r="E5038" s="13" t="s">
        <v>4158</v>
      </c>
      <c r="F5038" s="27">
        <v>45131</v>
      </c>
      <c r="G5038" s="27">
        <v>44819</v>
      </c>
      <c r="H5038" s="14">
        <v>822854.11</v>
      </c>
      <c r="I5038" s="15">
        <v>40</v>
      </c>
      <c r="J5038" s="13" t="s">
        <v>300</v>
      </c>
      <c r="K5038" s="36">
        <f>D5038*VLOOKUP(L5038,Assumptions!$B$5:$C$11,2,FALSE)</f>
        <v>10552.997651</v>
      </c>
      <c r="L5038" s="39" t="s">
        <v>4889</v>
      </c>
      <c r="M5038" s="46">
        <f>DATE(YEAR(F5038),MONTH(F5038),1)</f>
        <v>45108</v>
      </c>
      <c r="N5038" s="47" t="str">
        <f>IF(B5038="",N5037,B5038)</f>
        <v>Quinnell Asset Management AG</v>
      </c>
    </row>
    <row r="5039" spans="1:14" ht="15.75" x14ac:dyDescent="0.5">
      <c r="A5039" s="7"/>
      <c r="B5039" s="26"/>
      <c r="C5039" s="26"/>
      <c r="D5039" s="12">
        <v>299715.93</v>
      </c>
      <c r="E5039" s="13" t="s">
        <v>4159</v>
      </c>
      <c r="F5039" s="27">
        <v>45131</v>
      </c>
      <c r="G5039" s="27">
        <v>44819</v>
      </c>
      <c r="H5039" s="14">
        <v>1295297.76</v>
      </c>
      <c r="I5039" s="15">
        <v>7</v>
      </c>
      <c r="J5039" s="13" t="s">
        <v>330</v>
      </c>
      <c r="K5039" s="36">
        <f>D5039*VLOOKUP(L5039,Assumptions!$B$5:$C$11,2,FALSE)</f>
        <v>10280.256398999998</v>
      </c>
      <c r="L5039" s="39" t="s">
        <v>4889</v>
      </c>
      <c r="M5039" s="46">
        <f>DATE(YEAR(F5039),MONTH(F5039),1)</f>
        <v>45108</v>
      </c>
      <c r="N5039" s="47" t="str">
        <f>IF(B5039="",N5038,B5039)</f>
        <v>Quinnell Asset Management AG</v>
      </c>
    </row>
    <row r="5040" spans="1:14" ht="15.75" x14ac:dyDescent="0.5">
      <c r="A5040" s="7"/>
      <c r="B5040" s="26"/>
      <c r="C5040" s="26"/>
      <c r="D5040" s="12">
        <v>260770.44</v>
      </c>
      <c r="E5040" s="13" t="s">
        <v>4160</v>
      </c>
      <c r="F5040" s="27">
        <v>45131</v>
      </c>
      <c r="G5040" s="27">
        <v>44819</v>
      </c>
      <c r="H5040" s="14">
        <v>1098257.96</v>
      </c>
      <c r="I5040" s="15">
        <v>140</v>
      </c>
      <c r="J5040" s="13" t="s">
        <v>301</v>
      </c>
      <c r="K5040" s="36">
        <f>D5040*VLOOKUP(L5040,Assumptions!$B$5:$C$11,2,FALSE)</f>
        <v>8944.4260919999997</v>
      </c>
      <c r="L5040" s="39" t="s">
        <v>4889</v>
      </c>
      <c r="M5040" s="46">
        <f>DATE(YEAR(F5040),MONTH(F5040),1)</f>
        <v>45108</v>
      </c>
      <c r="N5040" s="47" t="str">
        <f>IF(B5040="",N5039,B5040)</f>
        <v>Quinnell Asset Management AG</v>
      </c>
    </row>
    <row r="5041" spans="1:14" ht="15.75" x14ac:dyDescent="0.5">
      <c r="A5041" s="7"/>
      <c r="B5041" s="26"/>
      <c r="C5041" s="26"/>
      <c r="D5041" s="12">
        <v>243415.38</v>
      </c>
      <c r="E5041" s="13" t="s">
        <v>4161</v>
      </c>
      <c r="F5041" s="27">
        <v>45131</v>
      </c>
      <c r="G5041" s="27">
        <v>44819</v>
      </c>
      <c r="H5041" s="14">
        <v>1309324.18</v>
      </c>
      <c r="I5041" s="15">
        <v>140</v>
      </c>
      <c r="J5041" s="13" t="s">
        <v>305</v>
      </c>
      <c r="K5041" s="36">
        <f>D5041*VLOOKUP(L5041,Assumptions!$B$5:$C$11,2,FALSE)</f>
        <v>8349.1475339999997</v>
      </c>
      <c r="L5041" s="39" t="s">
        <v>4889</v>
      </c>
      <c r="M5041" s="46">
        <f>DATE(YEAR(F5041),MONTH(F5041),1)</f>
        <v>45108</v>
      </c>
      <c r="N5041" s="47" t="str">
        <f>IF(B5041="",N5040,B5041)</f>
        <v>Quinnell Asset Management AG</v>
      </c>
    </row>
    <row r="5042" spans="1:14" ht="15.75" x14ac:dyDescent="0.5">
      <c r="A5042" s="7"/>
      <c r="B5042" s="26"/>
      <c r="C5042" s="26"/>
      <c r="D5042" s="12">
        <v>315447.67999999999</v>
      </c>
      <c r="E5042" s="13" t="s">
        <v>4162</v>
      </c>
      <c r="F5042" s="27">
        <v>45131</v>
      </c>
      <c r="G5042" s="27">
        <v>44819</v>
      </c>
      <c r="H5042" s="14">
        <v>1240913.83</v>
      </c>
      <c r="I5042" s="15">
        <v>1</v>
      </c>
      <c r="J5042" s="13" t="s">
        <v>304</v>
      </c>
      <c r="K5042" s="36">
        <f>D5042*VLOOKUP(L5042,Assumptions!$B$5:$C$11,2,FALSE)</f>
        <v>10819.855423999999</v>
      </c>
      <c r="L5042" s="39" t="s">
        <v>4889</v>
      </c>
      <c r="M5042" s="46">
        <f>DATE(YEAR(F5042),MONTH(F5042),1)</f>
        <v>45108</v>
      </c>
      <c r="N5042" s="47" t="str">
        <f>IF(B5042="",N5041,B5042)</f>
        <v>Quinnell Asset Management AG</v>
      </c>
    </row>
    <row r="5043" spans="1:14" ht="15.75" x14ac:dyDescent="0.5">
      <c r="A5043" s="7"/>
      <c r="B5043" s="26"/>
      <c r="C5043" s="26"/>
      <c r="D5043" s="12">
        <v>320615.78999999998</v>
      </c>
      <c r="E5043" s="13" t="s">
        <v>4163</v>
      </c>
      <c r="F5043" s="27">
        <v>45131</v>
      </c>
      <c r="G5043" s="27">
        <v>44819</v>
      </c>
      <c r="H5043" s="14">
        <v>1344793.68</v>
      </c>
      <c r="I5043" s="15">
        <v>140</v>
      </c>
      <c r="J5043" s="13" t="s">
        <v>331</v>
      </c>
      <c r="K5043" s="36">
        <f>D5043*VLOOKUP(L5043,Assumptions!$B$5:$C$11,2,FALSE)</f>
        <v>10997.121596999998</v>
      </c>
      <c r="L5043" s="39" t="s">
        <v>4889</v>
      </c>
      <c r="M5043" s="46">
        <f>DATE(YEAR(F5043),MONTH(F5043),1)</f>
        <v>45108</v>
      </c>
      <c r="N5043" s="47" t="str">
        <f>IF(B5043="",N5042,B5043)</f>
        <v>Quinnell Asset Management AG</v>
      </c>
    </row>
    <row r="5044" spans="1:14" ht="15.75" x14ac:dyDescent="0.5">
      <c r="A5044" s="7"/>
      <c r="B5044" s="26"/>
      <c r="C5044" s="26"/>
      <c r="D5044" s="12">
        <v>243941.24</v>
      </c>
      <c r="E5044" s="13" t="s">
        <v>4164</v>
      </c>
      <c r="F5044" s="27">
        <v>45131</v>
      </c>
      <c r="G5044" s="27">
        <v>44819</v>
      </c>
      <c r="H5044" s="14">
        <v>1183384.75</v>
      </c>
      <c r="I5044" s="15">
        <v>140</v>
      </c>
      <c r="J5044" s="13" t="s">
        <v>322</v>
      </c>
      <c r="K5044" s="36">
        <f>D5044*VLOOKUP(L5044,Assumptions!$B$5:$C$11,2,FALSE)</f>
        <v>8367.1845319999993</v>
      </c>
      <c r="L5044" s="39" t="s">
        <v>4889</v>
      </c>
      <c r="M5044" s="46">
        <f>DATE(YEAR(F5044),MONTH(F5044),1)</f>
        <v>45108</v>
      </c>
      <c r="N5044" s="47" t="str">
        <f>IF(B5044="",N5043,B5044)</f>
        <v>Quinnell Asset Management AG</v>
      </c>
    </row>
    <row r="5045" spans="1:14" ht="15.75" x14ac:dyDescent="0.5">
      <c r="A5045" s="7"/>
      <c r="B5045" s="26"/>
      <c r="C5045" s="26"/>
      <c r="D5045" s="12">
        <v>288143.12</v>
      </c>
      <c r="E5045" s="13" t="s">
        <v>4165</v>
      </c>
      <c r="F5045" s="27">
        <v>45131</v>
      </c>
      <c r="G5045" s="27">
        <v>44819</v>
      </c>
      <c r="H5045" s="14">
        <v>830459.88</v>
      </c>
      <c r="I5045" s="15">
        <v>140</v>
      </c>
      <c r="J5045" s="13" t="s">
        <v>328</v>
      </c>
      <c r="K5045" s="36">
        <f>D5045*VLOOKUP(L5045,Assumptions!$B$5:$C$11,2,FALSE)</f>
        <v>9883.3090159999992</v>
      </c>
      <c r="L5045" s="39" t="s">
        <v>4889</v>
      </c>
      <c r="M5045" s="46">
        <f>DATE(YEAR(F5045),MONTH(F5045),1)</f>
        <v>45108</v>
      </c>
      <c r="N5045" s="47" t="str">
        <f>IF(B5045="",N5044,B5045)</f>
        <v>Quinnell Asset Management AG</v>
      </c>
    </row>
    <row r="5046" spans="1:14" ht="15.75" x14ac:dyDescent="0.5">
      <c r="A5046" s="7"/>
      <c r="B5046" s="26"/>
      <c r="C5046" s="26"/>
      <c r="D5046" s="12">
        <v>285507.15000000002</v>
      </c>
      <c r="E5046" s="13" t="s">
        <v>4166</v>
      </c>
      <c r="F5046" s="27">
        <v>45131</v>
      </c>
      <c r="G5046" s="27">
        <v>44819</v>
      </c>
      <c r="H5046" s="14">
        <v>1207495.71</v>
      </c>
      <c r="I5046" s="15">
        <v>140</v>
      </c>
      <c r="J5046" s="13" t="s">
        <v>333</v>
      </c>
      <c r="K5046" s="36">
        <f>D5046*VLOOKUP(L5046,Assumptions!$B$5:$C$11,2,FALSE)</f>
        <v>9792.8952449999997</v>
      </c>
      <c r="L5046" s="39" t="s">
        <v>4889</v>
      </c>
      <c r="M5046" s="46">
        <f>DATE(YEAR(F5046),MONTH(F5046),1)</f>
        <v>45108</v>
      </c>
      <c r="N5046" s="47" t="str">
        <f>IF(B5046="",N5045,B5046)</f>
        <v>Quinnell Asset Management AG</v>
      </c>
    </row>
    <row r="5047" spans="1:14" ht="15.75" x14ac:dyDescent="0.5">
      <c r="A5047" s="7"/>
      <c r="B5047" s="26"/>
      <c r="C5047" s="26"/>
      <c r="D5047" s="12">
        <v>345338.21</v>
      </c>
      <c r="E5047" s="13" t="s">
        <v>4167</v>
      </c>
      <c r="F5047" s="27">
        <v>45131</v>
      </c>
      <c r="G5047" s="27">
        <v>44819</v>
      </c>
      <c r="H5047" s="14">
        <v>837015.35</v>
      </c>
      <c r="I5047" s="15">
        <v>140</v>
      </c>
      <c r="J5047" s="13" t="s">
        <v>334</v>
      </c>
      <c r="K5047" s="36">
        <f>D5047*VLOOKUP(L5047,Assumptions!$B$5:$C$11,2,FALSE)</f>
        <v>11845.100602999999</v>
      </c>
      <c r="L5047" s="39" t="s">
        <v>4889</v>
      </c>
      <c r="M5047" s="46">
        <f>DATE(YEAR(F5047),MONTH(F5047),1)</f>
        <v>45108</v>
      </c>
      <c r="N5047" s="47" t="str">
        <f>IF(B5047="",N5046,B5047)</f>
        <v>Quinnell Asset Management AG</v>
      </c>
    </row>
    <row r="5048" spans="1:14" ht="15.75" x14ac:dyDescent="0.5">
      <c r="A5048" s="7"/>
      <c r="B5048" s="26"/>
      <c r="C5048" s="26"/>
      <c r="D5048" s="12">
        <v>364641.65</v>
      </c>
      <c r="E5048" s="13" t="s">
        <v>4168</v>
      </c>
      <c r="F5048" s="27">
        <v>45131</v>
      </c>
      <c r="G5048" s="27">
        <v>44819</v>
      </c>
      <c r="H5048" s="14">
        <v>941474.95</v>
      </c>
      <c r="I5048" s="15">
        <v>140</v>
      </c>
      <c r="J5048" s="13" t="s">
        <v>335</v>
      </c>
      <c r="K5048" s="36">
        <f>D5048*VLOOKUP(L5048,Assumptions!$B$5:$C$11,2,FALSE)</f>
        <v>12507.208595</v>
      </c>
      <c r="L5048" s="39" t="s">
        <v>4889</v>
      </c>
      <c r="M5048" s="46">
        <f>DATE(YEAR(F5048),MONTH(F5048),1)</f>
        <v>45108</v>
      </c>
      <c r="N5048" s="47" t="str">
        <f>IF(B5048="",N5047,B5048)</f>
        <v>Quinnell Asset Management AG</v>
      </c>
    </row>
    <row r="5049" spans="1:14" ht="15.75" x14ac:dyDescent="0.5">
      <c r="A5049" s="7"/>
      <c r="B5049" s="26"/>
      <c r="C5049" s="26"/>
      <c r="D5049" s="12">
        <v>250090.02</v>
      </c>
      <c r="E5049" s="13" t="s">
        <v>4169</v>
      </c>
      <c r="F5049" s="27">
        <v>45131</v>
      </c>
      <c r="G5049" s="27">
        <v>44819</v>
      </c>
      <c r="H5049" s="14">
        <v>1396436.97</v>
      </c>
      <c r="I5049" s="15">
        <v>140</v>
      </c>
      <c r="J5049" s="13" t="s">
        <v>336</v>
      </c>
      <c r="K5049" s="36">
        <f>D5049*VLOOKUP(L5049,Assumptions!$B$5:$C$11,2,FALSE)</f>
        <v>8578.0876859999989</v>
      </c>
      <c r="L5049" s="39" t="s">
        <v>4889</v>
      </c>
      <c r="M5049" s="46">
        <f>DATE(YEAR(F5049),MONTH(F5049),1)</f>
        <v>45108</v>
      </c>
      <c r="N5049" s="47" t="str">
        <f>IF(B5049="",N5048,B5049)</f>
        <v>Quinnell Asset Management AG</v>
      </c>
    </row>
    <row r="5050" spans="1:14" ht="15.75" x14ac:dyDescent="0.5">
      <c r="A5050" s="7"/>
      <c r="B5050" s="26"/>
      <c r="C5050" s="26"/>
      <c r="D5050" s="12">
        <v>228799.8</v>
      </c>
      <c r="E5050" s="13" t="s">
        <v>4170</v>
      </c>
      <c r="F5050" s="27">
        <v>45131</v>
      </c>
      <c r="G5050" s="27">
        <v>44819</v>
      </c>
      <c r="H5050" s="14">
        <v>904746.66</v>
      </c>
      <c r="I5050" s="15">
        <v>140</v>
      </c>
      <c r="J5050" s="13" t="s">
        <v>319</v>
      </c>
      <c r="K5050" s="36">
        <f>D5050*VLOOKUP(L5050,Assumptions!$B$5:$C$11,2,FALSE)</f>
        <v>7847.8331399999988</v>
      </c>
      <c r="L5050" s="39" t="s">
        <v>4889</v>
      </c>
      <c r="M5050" s="46">
        <f>DATE(YEAR(F5050),MONTH(F5050),1)</f>
        <v>45108</v>
      </c>
      <c r="N5050" s="47" t="str">
        <f>IF(B5050="",N5049,B5050)</f>
        <v>Quinnell Asset Management AG</v>
      </c>
    </row>
    <row r="5051" spans="1:14" ht="15.75" x14ac:dyDescent="0.5">
      <c r="A5051" s="7"/>
      <c r="B5051" s="26"/>
      <c r="C5051" s="26"/>
      <c r="D5051" s="12">
        <v>359309.37</v>
      </c>
      <c r="E5051" s="13" t="s">
        <v>4171</v>
      </c>
      <c r="F5051" s="27">
        <v>45131</v>
      </c>
      <c r="G5051" s="27">
        <v>44819</v>
      </c>
      <c r="H5051" s="14">
        <v>1018648.84</v>
      </c>
      <c r="I5051" s="15">
        <v>1</v>
      </c>
      <c r="J5051" s="13" t="s">
        <v>310</v>
      </c>
      <c r="K5051" s="36">
        <f>D5051*VLOOKUP(L5051,Assumptions!$B$5:$C$11,2,FALSE)</f>
        <v>12324.311390999999</v>
      </c>
      <c r="L5051" s="39" t="s">
        <v>4889</v>
      </c>
      <c r="M5051" s="46">
        <f>DATE(YEAR(F5051),MONTH(F5051),1)</f>
        <v>45108</v>
      </c>
      <c r="N5051" s="47" t="str">
        <f>IF(B5051="",N5050,B5051)</f>
        <v>Quinnell Asset Management AG</v>
      </c>
    </row>
    <row r="5052" spans="1:14" ht="15.75" x14ac:dyDescent="0.5">
      <c r="A5052" s="7"/>
      <c r="B5052" s="26"/>
      <c r="C5052" s="26"/>
      <c r="D5052" s="12">
        <v>280382.39</v>
      </c>
      <c r="E5052" s="13" t="s">
        <v>4172</v>
      </c>
      <c r="F5052" s="27">
        <v>45131</v>
      </c>
      <c r="G5052" s="27">
        <v>44819</v>
      </c>
      <c r="H5052" s="14">
        <v>977381.63</v>
      </c>
      <c r="I5052" s="15">
        <v>1</v>
      </c>
      <c r="J5052" s="13" t="s">
        <v>309</v>
      </c>
      <c r="K5052" s="36">
        <f>D5052*VLOOKUP(L5052,Assumptions!$B$5:$C$11,2,FALSE)</f>
        <v>9617.1159769999995</v>
      </c>
      <c r="L5052" s="39" t="s">
        <v>4889</v>
      </c>
      <c r="M5052" s="46">
        <f>DATE(YEAR(F5052),MONTH(F5052),1)</f>
        <v>45108</v>
      </c>
      <c r="N5052" s="47" t="str">
        <f>IF(B5052="",N5051,B5052)</f>
        <v>Quinnell Asset Management AG</v>
      </c>
    </row>
    <row r="5053" spans="1:14" ht="15.75" x14ac:dyDescent="0.5">
      <c r="A5053" s="7"/>
      <c r="B5053" s="26"/>
      <c r="C5053" s="26"/>
      <c r="D5053" s="12">
        <v>227817.92</v>
      </c>
      <c r="E5053" s="13" t="s">
        <v>4173</v>
      </c>
      <c r="F5053" s="27">
        <v>45131</v>
      </c>
      <c r="G5053" s="27">
        <v>44819</v>
      </c>
      <c r="H5053" s="14">
        <v>917815.42</v>
      </c>
      <c r="I5053" s="15">
        <v>1</v>
      </c>
      <c r="J5053" s="13" t="s">
        <v>318</v>
      </c>
      <c r="K5053" s="36">
        <f>D5053*VLOOKUP(L5053,Assumptions!$B$5:$C$11,2,FALSE)</f>
        <v>7814.1546559999997</v>
      </c>
      <c r="L5053" s="39" t="s">
        <v>4889</v>
      </c>
      <c r="M5053" s="46">
        <f>DATE(YEAR(F5053),MONTH(F5053),1)</f>
        <v>45108</v>
      </c>
      <c r="N5053" s="47" t="str">
        <f>IF(B5053="",N5052,B5053)</f>
        <v>Quinnell Asset Management AG</v>
      </c>
    </row>
    <row r="5054" spans="1:14" ht="15.75" x14ac:dyDescent="0.5">
      <c r="A5054" s="7"/>
      <c r="B5054" s="26"/>
      <c r="C5054" s="26"/>
      <c r="D5054" s="12">
        <v>334730.06</v>
      </c>
      <c r="E5054" s="13" t="s">
        <v>4174</v>
      </c>
      <c r="F5054" s="27">
        <v>45131</v>
      </c>
      <c r="G5054" s="27">
        <v>44819</v>
      </c>
      <c r="H5054" s="14">
        <v>1176079.67</v>
      </c>
      <c r="I5054" s="15">
        <v>1</v>
      </c>
      <c r="J5054" s="13" t="s">
        <v>312</v>
      </c>
      <c r="K5054" s="36">
        <f>D5054*VLOOKUP(L5054,Assumptions!$B$5:$C$11,2,FALSE)</f>
        <v>11481.241058</v>
      </c>
      <c r="L5054" s="39" t="s">
        <v>4889</v>
      </c>
      <c r="M5054" s="46">
        <f>DATE(YEAR(F5054),MONTH(F5054),1)</f>
        <v>45108</v>
      </c>
      <c r="N5054" s="47" t="str">
        <f>IF(B5054="",N5053,B5054)</f>
        <v>Quinnell Asset Management AG</v>
      </c>
    </row>
    <row r="5055" spans="1:14" ht="15.75" x14ac:dyDescent="0.5">
      <c r="A5055" s="7"/>
      <c r="B5055" s="26"/>
      <c r="C5055" s="26"/>
      <c r="D5055" s="12">
        <v>81060.59</v>
      </c>
      <c r="E5055" s="13" t="s">
        <v>4175</v>
      </c>
      <c r="F5055" s="27">
        <v>45083</v>
      </c>
      <c r="G5055" s="27">
        <v>44902</v>
      </c>
      <c r="H5055" s="14">
        <v>1232795.79</v>
      </c>
      <c r="I5055" s="15">
        <v>12</v>
      </c>
      <c r="J5055" s="13" t="s">
        <v>327</v>
      </c>
      <c r="K5055" s="36">
        <f>D5055*VLOOKUP(L5055,Assumptions!$B$5:$C$11,2,FALSE)</f>
        <v>2780.3782369999994</v>
      </c>
      <c r="L5055" s="39" t="s">
        <v>4889</v>
      </c>
      <c r="M5055" s="46">
        <f>DATE(YEAR(F5055),MONTH(F5055),1)</f>
        <v>45078</v>
      </c>
      <c r="N5055" s="47" t="str">
        <f>IF(B5055="",N5054,B5055)</f>
        <v>Quinnell Asset Management AG</v>
      </c>
    </row>
    <row r="5056" spans="1:14" ht="15.75" x14ac:dyDescent="0.5">
      <c r="A5056" s="7"/>
      <c r="B5056" s="26"/>
      <c r="C5056" s="26"/>
      <c r="D5056" s="12">
        <v>88264.57</v>
      </c>
      <c r="E5056" s="13" t="s">
        <v>4176</v>
      </c>
      <c r="F5056" s="27">
        <v>45083</v>
      </c>
      <c r="G5056" s="27">
        <v>44902</v>
      </c>
      <c r="H5056" s="14">
        <v>1377187.45</v>
      </c>
      <c r="I5056" s="15">
        <v>4</v>
      </c>
      <c r="J5056" s="13" t="s">
        <v>330</v>
      </c>
      <c r="K5056" s="36">
        <f>D5056*VLOOKUP(L5056,Assumptions!$B$5:$C$11,2,FALSE)</f>
        <v>3027.4747510000002</v>
      </c>
      <c r="L5056" s="39" t="s">
        <v>4889</v>
      </c>
      <c r="M5056" s="46">
        <f>DATE(YEAR(F5056),MONTH(F5056),1)</f>
        <v>45078</v>
      </c>
      <c r="N5056" s="47" t="str">
        <f>IF(B5056="",N5055,B5056)</f>
        <v>Quinnell Asset Management AG</v>
      </c>
    </row>
    <row r="5057" spans="1:14" ht="15.75" x14ac:dyDescent="0.5">
      <c r="A5057" s="7"/>
      <c r="B5057" s="26"/>
      <c r="C5057" s="26"/>
      <c r="D5057" s="12">
        <v>81845.88</v>
      </c>
      <c r="E5057" s="13" t="s">
        <v>4177</v>
      </c>
      <c r="F5057" s="27">
        <v>45083</v>
      </c>
      <c r="G5057" s="27">
        <v>44902</v>
      </c>
      <c r="H5057" s="14">
        <v>1270144.92</v>
      </c>
      <c r="I5057" s="15">
        <v>1</v>
      </c>
      <c r="J5057" s="13" t="s">
        <v>304</v>
      </c>
      <c r="K5057" s="36">
        <f>D5057*VLOOKUP(L5057,Assumptions!$B$5:$C$11,2,FALSE)</f>
        <v>2807.3136839999997</v>
      </c>
      <c r="L5057" s="39" t="s">
        <v>4889</v>
      </c>
      <c r="M5057" s="46">
        <f>DATE(YEAR(F5057),MONTH(F5057),1)</f>
        <v>45078</v>
      </c>
      <c r="N5057" s="47" t="str">
        <f>IF(B5057="",N5056,B5057)</f>
        <v>Quinnell Asset Management AG</v>
      </c>
    </row>
    <row r="5058" spans="1:14" ht="15.75" x14ac:dyDescent="0.5">
      <c r="A5058" s="7"/>
      <c r="B5058" s="26"/>
      <c r="C5058" s="26"/>
      <c r="D5058" s="12">
        <v>84019.55</v>
      </c>
      <c r="E5058" s="13" t="s">
        <v>4178</v>
      </c>
      <c r="F5058" s="27">
        <v>45083</v>
      </c>
      <c r="G5058" s="27">
        <v>44902</v>
      </c>
      <c r="H5058" s="14">
        <v>889907</v>
      </c>
      <c r="I5058" s="15">
        <v>138</v>
      </c>
      <c r="J5058" s="13" t="s">
        <v>305</v>
      </c>
      <c r="K5058" s="36">
        <f>D5058*VLOOKUP(L5058,Assumptions!$B$5:$C$11,2,FALSE)</f>
        <v>2881.8705649999997</v>
      </c>
      <c r="L5058" s="39" t="s">
        <v>4889</v>
      </c>
      <c r="M5058" s="46">
        <f>DATE(YEAR(F5058),MONTH(F5058),1)</f>
        <v>45078</v>
      </c>
      <c r="N5058" s="47" t="str">
        <f>IF(B5058="",N5057,B5058)</f>
        <v>Quinnell Asset Management AG</v>
      </c>
    </row>
    <row r="5059" spans="1:14" ht="15.75" x14ac:dyDescent="0.5">
      <c r="A5059" s="7"/>
      <c r="B5059" s="26"/>
      <c r="C5059" s="26"/>
      <c r="D5059" s="12">
        <v>113035.56</v>
      </c>
      <c r="E5059" s="13" t="s">
        <v>4179</v>
      </c>
      <c r="F5059" s="27">
        <v>45083</v>
      </c>
      <c r="G5059" s="27">
        <v>44902</v>
      </c>
      <c r="H5059" s="14">
        <v>1195775.8999999999</v>
      </c>
      <c r="I5059" s="15">
        <v>155</v>
      </c>
      <c r="J5059" s="13" t="s">
        <v>322</v>
      </c>
      <c r="K5059" s="36">
        <f>D5059*VLOOKUP(L5059,Assumptions!$B$5:$C$11,2,FALSE)</f>
        <v>3877.1197079999997</v>
      </c>
      <c r="L5059" s="39" t="s">
        <v>4889</v>
      </c>
      <c r="M5059" s="46">
        <f>DATE(YEAR(F5059),MONTH(F5059),1)</f>
        <v>45078</v>
      </c>
      <c r="N5059" s="47" t="str">
        <f>IF(B5059="",N5058,B5059)</f>
        <v>Quinnell Asset Management AG</v>
      </c>
    </row>
    <row r="5060" spans="1:14" ht="15.75" x14ac:dyDescent="0.5">
      <c r="A5060" s="7"/>
      <c r="B5060" s="26"/>
      <c r="C5060" s="26"/>
      <c r="D5060" s="12">
        <v>71539.06</v>
      </c>
      <c r="E5060" s="13" t="s">
        <v>4180</v>
      </c>
      <c r="F5060" s="27">
        <v>45083</v>
      </c>
      <c r="G5060" s="27">
        <v>44902</v>
      </c>
      <c r="H5060" s="14">
        <v>941302.5</v>
      </c>
      <c r="I5060" s="15">
        <v>155</v>
      </c>
      <c r="J5060" s="13" t="s">
        <v>333</v>
      </c>
      <c r="K5060" s="36">
        <f>D5060*VLOOKUP(L5060,Assumptions!$B$5:$C$11,2,FALSE)</f>
        <v>2453.7897579999999</v>
      </c>
      <c r="L5060" s="39" t="s">
        <v>4889</v>
      </c>
      <c r="M5060" s="46">
        <f>DATE(YEAR(F5060),MONTH(F5060),1)</f>
        <v>45078</v>
      </c>
      <c r="N5060" s="47" t="str">
        <f>IF(B5060="",N5059,B5060)</f>
        <v>Quinnell Asset Management AG</v>
      </c>
    </row>
    <row r="5061" spans="1:14" ht="15.75" x14ac:dyDescent="0.5">
      <c r="A5061" s="7"/>
      <c r="B5061" s="26"/>
      <c r="C5061" s="26"/>
      <c r="D5061" s="12">
        <v>101969.67</v>
      </c>
      <c r="E5061" s="13" t="s">
        <v>4181</v>
      </c>
      <c r="F5061" s="27">
        <v>45083</v>
      </c>
      <c r="G5061" s="27">
        <v>44902</v>
      </c>
      <c r="H5061" s="14">
        <v>1210888.8799999999</v>
      </c>
      <c r="I5061" s="15">
        <v>155</v>
      </c>
      <c r="J5061" s="13" t="s">
        <v>334</v>
      </c>
      <c r="K5061" s="36">
        <f>D5061*VLOOKUP(L5061,Assumptions!$B$5:$C$11,2,FALSE)</f>
        <v>3497.5596809999997</v>
      </c>
      <c r="L5061" s="39" t="s">
        <v>4889</v>
      </c>
      <c r="M5061" s="46">
        <f>DATE(YEAR(F5061),MONTH(F5061),1)</f>
        <v>45078</v>
      </c>
      <c r="N5061" s="47" t="str">
        <f>IF(B5061="",N5060,B5061)</f>
        <v>Quinnell Asset Management AG</v>
      </c>
    </row>
    <row r="5062" spans="1:14" ht="15.75" x14ac:dyDescent="0.5">
      <c r="A5062" s="7"/>
      <c r="B5062" s="26"/>
      <c r="C5062" s="26"/>
      <c r="D5062" s="12">
        <v>92986.84</v>
      </c>
      <c r="E5062" s="13" t="s">
        <v>4182</v>
      </c>
      <c r="F5062" s="27">
        <v>45083</v>
      </c>
      <c r="G5062" s="27">
        <v>44902</v>
      </c>
      <c r="H5062" s="14">
        <v>1171275.44</v>
      </c>
      <c r="I5062" s="15">
        <v>155</v>
      </c>
      <c r="J5062" s="13" t="s">
        <v>335</v>
      </c>
      <c r="K5062" s="36">
        <f>D5062*VLOOKUP(L5062,Assumptions!$B$5:$C$11,2,FALSE)</f>
        <v>3189.4486119999997</v>
      </c>
      <c r="L5062" s="39" t="s">
        <v>4889</v>
      </c>
      <c r="M5062" s="46">
        <f>DATE(YEAR(F5062),MONTH(F5062),1)</f>
        <v>45078</v>
      </c>
      <c r="N5062" s="47" t="str">
        <f>IF(B5062="",N5061,B5062)</f>
        <v>Quinnell Asset Management AG</v>
      </c>
    </row>
    <row r="5063" spans="1:14" ht="15.75" x14ac:dyDescent="0.5">
      <c r="A5063" s="7"/>
      <c r="B5063" s="26"/>
      <c r="C5063" s="26"/>
      <c r="D5063" s="12">
        <v>116760.85</v>
      </c>
      <c r="E5063" s="13" t="s">
        <v>4183</v>
      </c>
      <c r="F5063" s="27">
        <v>45083</v>
      </c>
      <c r="G5063" s="27">
        <v>44902</v>
      </c>
      <c r="H5063" s="14">
        <v>1015996.82</v>
      </c>
      <c r="I5063" s="15">
        <v>155</v>
      </c>
      <c r="J5063" s="13" t="s">
        <v>336</v>
      </c>
      <c r="K5063" s="36">
        <f>D5063*VLOOKUP(L5063,Assumptions!$B$5:$C$11,2,FALSE)</f>
        <v>4004.8971549999997</v>
      </c>
      <c r="L5063" s="39" t="s">
        <v>4889</v>
      </c>
      <c r="M5063" s="46">
        <f>DATE(YEAR(F5063),MONTH(F5063),1)</f>
        <v>45078</v>
      </c>
      <c r="N5063" s="47" t="str">
        <f>IF(B5063="",N5062,B5063)</f>
        <v>Quinnell Asset Management AG</v>
      </c>
    </row>
    <row r="5064" spans="1:14" ht="15.75" x14ac:dyDescent="0.5">
      <c r="A5064" s="7"/>
      <c r="B5064" s="26"/>
      <c r="C5064" s="26"/>
      <c r="D5064" s="12">
        <v>115733.09</v>
      </c>
      <c r="E5064" s="13" t="s">
        <v>4184</v>
      </c>
      <c r="F5064" s="27">
        <v>45083</v>
      </c>
      <c r="G5064" s="27">
        <v>44902</v>
      </c>
      <c r="H5064" s="14">
        <v>1355349.53</v>
      </c>
      <c r="I5064" s="15">
        <v>155</v>
      </c>
      <c r="J5064" s="13" t="s">
        <v>328</v>
      </c>
      <c r="K5064" s="36">
        <f>D5064*VLOOKUP(L5064,Assumptions!$B$5:$C$11,2,FALSE)</f>
        <v>3969.6449869999997</v>
      </c>
      <c r="L5064" s="39" t="s">
        <v>4889</v>
      </c>
      <c r="M5064" s="46">
        <f>DATE(YEAR(F5064),MONTH(F5064),1)</f>
        <v>45078</v>
      </c>
      <c r="N5064" s="47" t="str">
        <f>IF(B5064="",N5063,B5064)</f>
        <v>Quinnell Asset Management AG</v>
      </c>
    </row>
    <row r="5065" spans="1:14" ht="15.75" x14ac:dyDescent="0.5">
      <c r="A5065" s="7"/>
      <c r="B5065" s="26"/>
      <c r="C5065" s="26"/>
      <c r="D5065" s="12">
        <v>73105.14</v>
      </c>
      <c r="E5065" s="13" t="s">
        <v>4185</v>
      </c>
      <c r="F5065" s="27">
        <v>45083</v>
      </c>
      <c r="G5065" s="27">
        <v>44902</v>
      </c>
      <c r="H5065" s="14">
        <v>1232152.6000000001</v>
      </c>
      <c r="I5065" s="15">
        <v>1</v>
      </c>
      <c r="J5065" s="13" t="s">
        <v>312</v>
      </c>
      <c r="K5065" s="36">
        <f>D5065*VLOOKUP(L5065,Assumptions!$B$5:$C$11,2,FALSE)</f>
        <v>2507.5063019999998</v>
      </c>
      <c r="L5065" s="39" t="s">
        <v>4889</v>
      </c>
      <c r="M5065" s="46">
        <f>DATE(YEAR(F5065),MONTH(F5065),1)</f>
        <v>45078</v>
      </c>
      <c r="N5065" s="47" t="str">
        <f>IF(B5065="",N5064,B5065)</f>
        <v>Quinnell Asset Management AG</v>
      </c>
    </row>
    <row r="5066" spans="1:14" ht="15.75" x14ac:dyDescent="0.5">
      <c r="A5066" s="7"/>
      <c r="B5066" s="26"/>
      <c r="C5066" s="26"/>
      <c r="D5066" s="12">
        <v>120240.95</v>
      </c>
      <c r="E5066" s="13" t="s">
        <v>4186</v>
      </c>
      <c r="F5066" s="27">
        <v>45083</v>
      </c>
      <c r="G5066" s="27">
        <v>44902</v>
      </c>
      <c r="H5066" s="14">
        <v>923334.07</v>
      </c>
      <c r="I5066" s="15">
        <v>1</v>
      </c>
      <c r="J5066" s="13" t="s">
        <v>318</v>
      </c>
      <c r="K5066" s="36">
        <f>D5066*VLOOKUP(L5066,Assumptions!$B$5:$C$11,2,FALSE)</f>
        <v>4124.2645849999999</v>
      </c>
      <c r="L5066" s="39" t="s">
        <v>4889</v>
      </c>
      <c r="M5066" s="46">
        <f>DATE(YEAR(F5066),MONTH(F5066),1)</f>
        <v>45078</v>
      </c>
      <c r="N5066" s="47" t="str">
        <f>IF(B5066="",N5065,B5066)</f>
        <v>Quinnell Asset Management AG</v>
      </c>
    </row>
    <row r="5067" spans="1:14" ht="15.75" x14ac:dyDescent="0.5">
      <c r="A5067" s="7"/>
      <c r="B5067" s="26"/>
      <c r="C5067" s="26"/>
      <c r="D5067" s="12">
        <v>84634.49</v>
      </c>
      <c r="E5067" s="13" t="s">
        <v>4187</v>
      </c>
      <c r="F5067" s="27">
        <v>45083</v>
      </c>
      <c r="G5067" s="27">
        <v>44902</v>
      </c>
      <c r="H5067" s="14">
        <v>1169665.3500000001</v>
      </c>
      <c r="I5067" s="15">
        <v>1</v>
      </c>
      <c r="J5067" s="13" t="s">
        <v>310</v>
      </c>
      <c r="K5067" s="36">
        <f>D5067*VLOOKUP(L5067,Assumptions!$B$5:$C$11,2,FALSE)</f>
        <v>2902.9630069999998</v>
      </c>
      <c r="L5067" s="39" t="s">
        <v>4889</v>
      </c>
      <c r="M5067" s="46">
        <f>DATE(YEAR(F5067),MONTH(F5067),1)</f>
        <v>45078</v>
      </c>
      <c r="N5067" s="47" t="str">
        <f>IF(B5067="",N5066,B5067)</f>
        <v>Quinnell Asset Management AG</v>
      </c>
    </row>
    <row r="5068" spans="1:14" ht="15.75" x14ac:dyDescent="0.5">
      <c r="A5068" s="7"/>
      <c r="B5068" s="26"/>
      <c r="C5068" s="26"/>
      <c r="D5068" s="12">
        <v>87417.17</v>
      </c>
      <c r="E5068" s="13" t="s">
        <v>4188</v>
      </c>
      <c r="F5068" s="27">
        <v>45083</v>
      </c>
      <c r="G5068" s="27">
        <v>44902</v>
      </c>
      <c r="H5068" s="14">
        <v>1169673.47</v>
      </c>
      <c r="I5068" s="15">
        <v>1</v>
      </c>
      <c r="J5068" s="13" t="s">
        <v>311</v>
      </c>
      <c r="K5068" s="36">
        <f>D5068*VLOOKUP(L5068,Assumptions!$B$5:$C$11,2,FALSE)</f>
        <v>2998.4089309999995</v>
      </c>
      <c r="L5068" s="39" t="s">
        <v>4889</v>
      </c>
      <c r="M5068" s="46">
        <f>DATE(YEAR(F5068),MONTH(F5068),1)</f>
        <v>45078</v>
      </c>
      <c r="N5068" s="47" t="str">
        <f>IF(B5068="",N5067,B5068)</f>
        <v>Quinnell Asset Management AG</v>
      </c>
    </row>
    <row r="5069" spans="1:14" ht="15.75" x14ac:dyDescent="0.5">
      <c r="A5069" s="7"/>
      <c r="B5069" s="26"/>
      <c r="C5069" s="26"/>
      <c r="D5069" s="12">
        <v>109896.33</v>
      </c>
      <c r="E5069" s="13" t="s">
        <v>4189</v>
      </c>
      <c r="F5069" s="27">
        <v>45083</v>
      </c>
      <c r="G5069" s="27">
        <v>44902</v>
      </c>
      <c r="H5069" s="14">
        <v>1050300.1000000001</v>
      </c>
      <c r="I5069" s="15">
        <v>1</v>
      </c>
      <c r="J5069" s="13" t="s">
        <v>309</v>
      </c>
      <c r="K5069" s="36">
        <f>D5069*VLOOKUP(L5069,Assumptions!$B$5:$C$11,2,FALSE)</f>
        <v>3769.4441189999998</v>
      </c>
      <c r="L5069" s="39" t="s">
        <v>4889</v>
      </c>
      <c r="M5069" s="46">
        <f>DATE(YEAR(F5069),MONTH(F5069),1)</f>
        <v>45078</v>
      </c>
      <c r="N5069" s="47" t="str">
        <f>IF(B5069="",N5068,B5069)</f>
        <v>Quinnell Asset Management AG</v>
      </c>
    </row>
    <row r="5070" spans="1:14" ht="15.75" x14ac:dyDescent="0.5">
      <c r="A5070" s="7"/>
      <c r="B5070" s="26"/>
      <c r="C5070" s="26"/>
      <c r="D5070" s="12">
        <v>88514.33</v>
      </c>
      <c r="E5070" s="13" t="s">
        <v>4190</v>
      </c>
      <c r="F5070" s="27">
        <v>45447</v>
      </c>
      <c r="G5070" s="27">
        <v>45226</v>
      </c>
      <c r="H5070" s="14">
        <v>1145088.6599999999</v>
      </c>
      <c r="I5070" s="15">
        <v>4</v>
      </c>
      <c r="J5070" s="13" t="s">
        <v>330</v>
      </c>
      <c r="K5070" s="36">
        <f>D5070*VLOOKUP(L5070,Assumptions!$B$5:$C$11,2,FALSE)</f>
        <v>3036.0415189999999</v>
      </c>
      <c r="L5070" s="39" t="s">
        <v>4889</v>
      </c>
      <c r="M5070" s="46">
        <f>DATE(YEAR(F5070),MONTH(F5070),1)</f>
        <v>45444</v>
      </c>
      <c r="N5070" s="47" t="str">
        <f>IF(B5070="",N5069,B5070)</f>
        <v>Quinnell Asset Management AG</v>
      </c>
    </row>
    <row r="5071" spans="1:14" ht="15.75" x14ac:dyDescent="0.5">
      <c r="A5071" s="7"/>
      <c r="B5071" s="26"/>
      <c r="C5071" s="26"/>
      <c r="D5071" s="12">
        <v>119930.94</v>
      </c>
      <c r="E5071" s="13" t="s">
        <v>4191</v>
      </c>
      <c r="F5071" s="27">
        <v>45447</v>
      </c>
      <c r="G5071" s="27">
        <v>45226</v>
      </c>
      <c r="H5071" s="14">
        <v>1328598.3400000001</v>
      </c>
      <c r="I5071" s="15">
        <v>1</v>
      </c>
      <c r="J5071" s="13" t="s">
        <v>304</v>
      </c>
      <c r="K5071" s="36">
        <f>D5071*VLOOKUP(L5071,Assumptions!$B$5:$C$11,2,FALSE)</f>
        <v>4113.6312419999995</v>
      </c>
      <c r="L5071" s="39" t="s">
        <v>4889</v>
      </c>
      <c r="M5071" s="46">
        <f>DATE(YEAR(F5071),MONTH(F5071),1)</f>
        <v>45444</v>
      </c>
      <c r="N5071" s="47" t="str">
        <f>IF(B5071="",N5070,B5071)</f>
        <v>Quinnell Asset Management AG</v>
      </c>
    </row>
    <row r="5072" spans="1:14" ht="15.75" x14ac:dyDescent="0.5">
      <c r="A5072" s="7"/>
      <c r="B5072" s="26"/>
      <c r="C5072" s="26"/>
      <c r="D5072" s="12">
        <v>100269</v>
      </c>
      <c r="E5072" s="13" t="s">
        <v>4192</v>
      </c>
      <c r="F5072" s="27">
        <v>45447</v>
      </c>
      <c r="G5072" s="27">
        <v>45226</v>
      </c>
      <c r="H5072" s="14">
        <v>1054966.17</v>
      </c>
      <c r="I5072" s="15">
        <v>151</v>
      </c>
      <c r="J5072" s="13" t="s">
        <v>305</v>
      </c>
      <c r="K5072" s="36">
        <f>D5072*VLOOKUP(L5072,Assumptions!$B$5:$C$11,2,FALSE)</f>
        <v>3439.2266999999997</v>
      </c>
      <c r="L5072" s="39" t="s">
        <v>4889</v>
      </c>
      <c r="M5072" s="46">
        <f>DATE(YEAR(F5072),MONTH(F5072),1)</f>
        <v>45444</v>
      </c>
      <c r="N5072" s="47" t="str">
        <f>IF(B5072="",N5071,B5072)</f>
        <v>Quinnell Asset Management AG</v>
      </c>
    </row>
    <row r="5073" spans="1:14" ht="15.75" x14ac:dyDescent="0.5">
      <c r="A5073" s="7"/>
      <c r="B5073" s="26"/>
      <c r="C5073" s="26"/>
      <c r="D5073" s="12">
        <v>107078.04</v>
      </c>
      <c r="E5073" s="13" t="s">
        <v>4193</v>
      </c>
      <c r="F5073" s="27">
        <v>45447</v>
      </c>
      <c r="G5073" s="27">
        <v>45226</v>
      </c>
      <c r="H5073" s="14">
        <v>1065375.6200000001</v>
      </c>
      <c r="I5073" s="15">
        <v>130</v>
      </c>
      <c r="J5073" s="13" t="s">
        <v>336</v>
      </c>
      <c r="K5073" s="36">
        <f>D5073*VLOOKUP(L5073,Assumptions!$B$5:$C$11,2,FALSE)</f>
        <v>3672.7767719999993</v>
      </c>
      <c r="L5073" s="39" t="s">
        <v>4889</v>
      </c>
      <c r="M5073" s="46">
        <f>DATE(YEAR(F5073),MONTH(F5073),1)</f>
        <v>45444</v>
      </c>
      <c r="N5073" s="47" t="str">
        <f>IF(B5073="",N5072,B5073)</f>
        <v>Quinnell Asset Management AG</v>
      </c>
    </row>
    <row r="5074" spans="1:14" ht="15.75" x14ac:dyDescent="0.5">
      <c r="A5074" s="7"/>
      <c r="B5074" s="26"/>
      <c r="C5074" s="26"/>
      <c r="D5074" s="12">
        <v>81755.38</v>
      </c>
      <c r="E5074" s="13" t="s">
        <v>4194</v>
      </c>
      <c r="F5074" s="27">
        <v>45447</v>
      </c>
      <c r="G5074" s="27">
        <v>45226</v>
      </c>
      <c r="H5074" s="14">
        <v>925220.58</v>
      </c>
      <c r="I5074" s="15">
        <v>130</v>
      </c>
      <c r="J5074" s="13" t="s">
        <v>322</v>
      </c>
      <c r="K5074" s="36">
        <f>D5074*VLOOKUP(L5074,Assumptions!$B$5:$C$11,2,FALSE)</f>
        <v>2804.2095340000001</v>
      </c>
      <c r="L5074" s="39" t="s">
        <v>4889</v>
      </c>
      <c r="M5074" s="46">
        <f>DATE(YEAR(F5074),MONTH(F5074),1)</f>
        <v>45444</v>
      </c>
      <c r="N5074" s="47" t="str">
        <f>IF(B5074="",N5073,B5074)</f>
        <v>Quinnell Asset Management AG</v>
      </c>
    </row>
    <row r="5075" spans="1:14" ht="15.75" x14ac:dyDescent="0.5">
      <c r="A5075" s="7"/>
      <c r="B5075" s="26"/>
      <c r="C5075" s="26"/>
      <c r="D5075" s="12">
        <v>109233.8</v>
      </c>
      <c r="E5075" s="13" t="s">
        <v>4195</v>
      </c>
      <c r="F5075" s="27">
        <v>45447</v>
      </c>
      <c r="G5075" s="27">
        <v>45226</v>
      </c>
      <c r="H5075" s="14">
        <v>994048.2</v>
      </c>
      <c r="I5075" s="15">
        <v>130</v>
      </c>
      <c r="J5075" s="13" t="s">
        <v>328</v>
      </c>
      <c r="K5075" s="36">
        <f>D5075*VLOOKUP(L5075,Assumptions!$B$5:$C$11,2,FALSE)</f>
        <v>3746.7193399999996</v>
      </c>
      <c r="L5075" s="39" t="s">
        <v>4889</v>
      </c>
      <c r="M5075" s="46">
        <f>DATE(YEAR(F5075),MONTH(F5075),1)</f>
        <v>45444</v>
      </c>
      <c r="N5075" s="47" t="str">
        <f>IF(B5075="",N5074,B5075)</f>
        <v>Quinnell Asset Management AG</v>
      </c>
    </row>
    <row r="5076" spans="1:14" ht="15.75" x14ac:dyDescent="0.5">
      <c r="A5076" s="7"/>
      <c r="B5076" s="26"/>
      <c r="C5076" s="26"/>
      <c r="D5076" s="12">
        <v>98683.7</v>
      </c>
      <c r="E5076" s="13" t="s">
        <v>4196</v>
      </c>
      <c r="F5076" s="27">
        <v>45447</v>
      </c>
      <c r="G5076" s="27">
        <v>45226</v>
      </c>
      <c r="H5076" s="14">
        <v>1008383.24</v>
      </c>
      <c r="I5076" s="15">
        <v>130</v>
      </c>
      <c r="J5076" s="13" t="s">
        <v>334</v>
      </c>
      <c r="K5076" s="36">
        <f>D5076*VLOOKUP(L5076,Assumptions!$B$5:$C$11,2,FALSE)</f>
        <v>3384.8509099999997</v>
      </c>
      <c r="L5076" s="39" t="s">
        <v>4889</v>
      </c>
      <c r="M5076" s="46">
        <f>DATE(YEAR(F5076),MONTH(F5076),1)</f>
        <v>45444</v>
      </c>
      <c r="N5076" s="47" t="str">
        <f>IF(B5076="",N5075,B5076)</f>
        <v>Quinnell Asset Management AG</v>
      </c>
    </row>
    <row r="5077" spans="1:14" ht="15.75" x14ac:dyDescent="0.5">
      <c r="A5077" s="7"/>
      <c r="B5077" s="26"/>
      <c r="C5077" s="26"/>
      <c r="D5077" s="12">
        <v>85411.1</v>
      </c>
      <c r="E5077" s="13" t="s">
        <v>4197</v>
      </c>
      <c r="F5077" s="27">
        <v>45447</v>
      </c>
      <c r="G5077" s="27">
        <v>45226</v>
      </c>
      <c r="H5077" s="14">
        <v>1122342.6399999999</v>
      </c>
      <c r="I5077" s="15">
        <v>130</v>
      </c>
      <c r="J5077" s="13" t="s">
        <v>333</v>
      </c>
      <c r="K5077" s="36">
        <f>D5077*VLOOKUP(L5077,Assumptions!$B$5:$C$11,2,FALSE)</f>
        <v>2929.6007300000001</v>
      </c>
      <c r="L5077" s="39" t="s">
        <v>4889</v>
      </c>
      <c r="M5077" s="46">
        <f>DATE(YEAR(F5077),MONTH(F5077),1)</f>
        <v>45444</v>
      </c>
      <c r="N5077" s="47" t="str">
        <f>IF(B5077="",N5076,B5077)</f>
        <v>Quinnell Asset Management AG</v>
      </c>
    </row>
    <row r="5078" spans="1:14" ht="15.75" x14ac:dyDescent="0.5">
      <c r="A5078" s="7"/>
      <c r="B5078" s="26"/>
      <c r="C5078" s="26"/>
      <c r="D5078" s="12">
        <v>86779.07</v>
      </c>
      <c r="E5078" s="13" t="s">
        <v>4198</v>
      </c>
      <c r="F5078" s="27">
        <v>45447</v>
      </c>
      <c r="G5078" s="27">
        <v>45226</v>
      </c>
      <c r="H5078" s="14">
        <v>1097944.96</v>
      </c>
      <c r="I5078" s="15">
        <v>130</v>
      </c>
      <c r="J5078" s="13" t="s">
        <v>335</v>
      </c>
      <c r="K5078" s="36">
        <f>D5078*VLOOKUP(L5078,Assumptions!$B$5:$C$11,2,FALSE)</f>
        <v>2976.522101</v>
      </c>
      <c r="L5078" s="39" t="s">
        <v>4889</v>
      </c>
      <c r="M5078" s="46">
        <f>DATE(YEAR(F5078),MONTH(F5078),1)</f>
        <v>45444</v>
      </c>
      <c r="N5078" s="47" t="str">
        <f>IF(B5078="",N5077,B5078)</f>
        <v>Quinnell Asset Management AG</v>
      </c>
    </row>
    <row r="5079" spans="1:14" ht="15.75" x14ac:dyDescent="0.5">
      <c r="A5079" s="7"/>
      <c r="B5079" s="26"/>
      <c r="C5079" s="26"/>
      <c r="D5079" s="12">
        <v>112089.95</v>
      </c>
      <c r="E5079" s="13" t="s">
        <v>4199</v>
      </c>
      <c r="F5079" s="27">
        <v>45447</v>
      </c>
      <c r="G5079" s="27">
        <v>45226</v>
      </c>
      <c r="H5079" s="14">
        <v>1392721.5</v>
      </c>
      <c r="I5079" s="15">
        <v>12</v>
      </c>
      <c r="J5079" s="13" t="s">
        <v>300</v>
      </c>
      <c r="K5079" s="36">
        <f>D5079*VLOOKUP(L5079,Assumptions!$B$5:$C$11,2,FALSE)</f>
        <v>3844.6852849999996</v>
      </c>
      <c r="L5079" s="39" t="s">
        <v>4889</v>
      </c>
      <c r="M5079" s="46">
        <f>DATE(YEAR(F5079),MONTH(F5079),1)</f>
        <v>45444</v>
      </c>
      <c r="N5079" s="47" t="str">
        <f>IF(B5079="",N5078,B5079)</f>
        <v>Quinnell Asset Management AG</v>
      </c>
    </row>
    <row r="5080" spans="1:14" ht="15.75" x14ac:dyDescent="0.5">
      <c r="A5080" s="7"/>
      <c r="B5080" s="26"/>
      <c r="C5080" s="26"/>
      <c r="D5080" s="12">
        <v>106521.05</v>
      </c>
      <c r="E5080" s="13" t="s">
        <v>4200</v>
      </c>
      <c r="F5080" s="27">
        <v>45447</v>
      </c>
      <c r="G5080" s="27">
        <v>45226</v>
      </c>
      <c r="H5080" s="14">
        <v>1015119.75</v>
      </c>
      <c r="I5080" s="15">
        <v>1</v>
      </c>
      <c r="J5080" s="13" t="s">
        <v>311</v>
      </c>
      <c r="K5080" s="36">
        <f>D5080*VLOOKUP(L5080,Assumptions!$B$5:$C$11,2,FALSE)</f>
        <v>3653.6720149999996</v>
      </c>
      <c r="L5080" s="39" t="s">
        <v>4889</v>
      </c>
      <c r="M5080" s="46">
        <f>DATE(YEAR(F5080),MONTH(F5080),1)</f>
        <v>45444</v>
      </c>
      <c r="N5080" s="47" t="str">
        <f>IF(B5080="",N5079,B5080)</f>
        <v>Quinnell Asset Management AG</v>
      </c>
    </row>
    <row r="5081" spans="1:14" ht="15.75" x14ac:dyDescent="0.5">
      <c r="A5081" s="7"/>
      <c r="B5081" s="26"/>
      <c r="C5081" s="26"/>
      <c r="D5081" s="12">
        <v>93874.25</v>
      </c>
      <c r="E5081" s="13" t="s">
        <v>4201</v>
      </c>
      <c r="F5081" s="27">
        <v>45447</v>
      </c>
      <c r="G5081" s="27">
        <v>45226</v>
      </c>
      <c r="H5081" s="14">
        <v>1405543.78</v>
      </c>
      <c r="I5081" s="15">
        <v>1</v>
      </c>
      <c r="J5081" s="13" t="s">
        <v>310</v>
      </c>
      <c r="K5081" s="36">
        <f>D5081*VLOOKUP(L5081,Assumptions!$B$5:$C$11,2,FALSE)</f>
        <v>3219.8867749999999</v>
      </c>
      <c r="L5081" s="39" t="s">
        <v>4889</v>
      </c>
      <c r="M5081" s="46">
        <f>DATE(YEAR(F5081),MONTH(F5081),1)</f>
        <v>45444</v>
      </c>
      <c r="N5081" s="47" t="str">
        <f>IF(B5081="",N5080,B5081)</f>
        <v>Quinnell Asset Management AG</v>
      </c>
    </row>
    <row r="5082" spans="1:14" ht="15.75" x14ac:dyDescent="0.5">
      <c r="A5082" s="7"/>
      <c r="B5082" s="26"/>
      <c r="C5082" s="26"/>
      <c r="D5082" s="12">
        <v>98784.34</v>
      </c>
      <c r="E5082" s="13" t="s">
        <v>4202</v>
      </c>
      <c r="F5082" s="27">
        <v>45447</v>
      </c>
      <c r="G5082" s="27">
        <v>45226</v>
      </c>
      <c r="H5082" s="14">
        <v>994706.12</v>
      </c>
      <c r="I5082" s="15">
        <v>1</v>
      </c>
      <c r="J5082" s="13" t="s">
        <v>318</v>
      </c>
      <c r="K5082" s="36">
        <f>D5082*VLOOKUP(L5082,Assumptions!$B$5:$C$11,2,FALSE)</f>
        <v>3388.3028619999995</v>
      </c>
      <c r="L5082" s="39" t="s">
        <v>4889</v>
      </c>
      <c r="M5082" s="46">
        <f>DATE(YEAR(F5082),MONTH(F5082),1)</f>
        <v>45444</v>
      </c>
      <c r="N5082" s="47" t="str">
        <f>IF(B5082="",N5081,B5082)</f>
        <v>Quinnell Asset Management AG</v>
      </c>
    </row>
    <row r="5083" spans="1:14" ht="15.75" x14ac:dyDescent="0.5">
      <c r="A5083" s="7"/>
      <c r="B5083" s="26"/>
      <c r="C5083" s="26"/>
      <c r="D5083" s="12">
        <v>84275.38</v>
      </c>
      <c r="E5083" s="13" t="s">
        <v>4203</v>
      </c>
      <c r="F5083" s="27">
        <v>45447</v>
      </c>
      <c r="G5083" s="27">
        <v>45226</v>
      </c>
      <c r="H5083" s="14">
        <v>1389213.84</v>
      </c>
      <c r="I5083" s="15">
        <v>1</v>
      </c>
      <c r="J5083" s="13" t="s">
        <v>309</v>
      </c>
      <c r="K5083" s="36">
        <f>D5083*VLOOKUP(L5083,Assumptions!$B$5:$C$11,2,FALSE)</f>
        <v>2890.6455339999998</v>
      </c>
      <c r="L5083" s="39" t="s">
        <v>4889</v>
      </c>
      <c r="M5083" s="46">
        <f>DATE(YEAR(F5083),MONTH(F5083),1)</f>
        <v>45444</v>
      </c>
      <c r="N5083" s="47" t="str">
        <f>IF(B5083="",N5082,B5083)</f>
        <v>Quinnell Asset Management AG</v>
      </c>
    </row>
    <row r="5084" spans="1:14" ht="15.75" x14ac:dyDescent="0.5">
      <c r="A5084" s="7"/>
      <c r="B5084" s="26"/>
      <c r="C5084" s="26"/>
      <c r="D5084" s="12">
        <v>109377.15</v>
      </c>
      <c r="E5084" s="13" t="s">
        <v>4204</v>
      </c>
      <c r="F5084" s="27">
        <v>45447</v>
      </c>
      <c r="G5084" s="27">
        <v>45226</v>
      </c>
      <c r="H5084" s="14">
        <v>949047.06</v>
      </c>
      <c r="I5084" s="15">
        <v>1</v>
      </c>
      <c r="J5084" s="13" t="s">
        <v>312</v>
      </c>
      <c r="K5084" s="36">
        <f>D5084*VLOOKUP(L5084,Assumptions!$B$5:$C$11,2,FALSE)</f>
        <v>3751.6362449999997</v>
      </c>
      <c r="L5084" s="39" t="s">
        <v>4889</v>
      </c>
      <c r="M5084" s="46">
        <f>DATE(YEAR(F5084),MONTH(F5084),1)</f>
        <v>45444</v>
      </c>
      <c r="N5084" s="47" t="str">
        <f>IF(B5084="",N5083,B5084)</f>
        <v>Quinnell Asset Management AG</v>
      </c>
    </row>
    <row r="5085" spans="1:14" ht="15.75" x14ac:dyDescent="0.5">
      <c r="A5085" s="7"/>
      <c r="B5085" s="26"/>
      <c r="C5085" s="26"/>
      <c r="D5085" s="12">
        <v>288223.78999999998</v>
      </c>
      <c r="E5085" s="13" t="s">
        <v>4205</v>
      </c>
      <c r="F5085" s="27">
        <v>45495</v>
      </c>
      <c r="G5085" s="27">
        <v>45251</v>
      </c>
      <c r="H5085" s="14">
        <v>1293819.47</v>
      </c>
      <c r="I5085" s="15">
        <v>41</v>
      </c>
      <c r="J5085" s="13" t="s">
        <v>300</v>
      </c>
      <c r="K5085" s="36">
        <f>D5085*VLOOKUP(L5085,Assumptions!$B$5:$C$11,2,FALSE)</f>
        <v>9886.0759969999981</v>
      </c>
      <c r="L5085" s="39" t="s">
        <v>4889</v>
      </c>
      <c r="M5085" s="46">
        <f>DATE(YEAR(F5085),MONTH(F5085),1)</f>
        <v>45474</v>
      </c>
      <c r="N5085" s="47" t="str">
        <f>IF(B5085="",N5084,B5085)</f>
        <v>Quinnell Asset Management AG</v>
      </c>
    </row>
    <row r="5086" spans="1:14" ht="15.75" x14ac:dyDescent="0.5">
      <c r="A5086" s="7"/>
      <c r="B5086" s="26"/>
      <c r="C5086" s="26"/>
      <c r="D5086" s="12">
        <v>286901.15999999997</v>
      </c>
      <c r="E5086" s="13" t="s">
        <v>4206</v>
      </c>
      <c r="F5086" s="27">
        <v>45495</v>
      </c>
      <c r="G5086" s="27">
        <v>45251</v>
      </c>
      <c r="H5086" s="14">
        <v>1161019.53</v>
      </c>
      <c r="I5086" s="15">
        <v>159</v>
      </c>
      <c r="J5086" s="13" t="s">
        <v>319</v>
      </c>
      <c r="K5086" s="36">
        <f>D5086*VLOOKUP(L5086,Assumptions!$B$5:$C$11,2,FALSE)</f>
        <v>9840.7097879999983</v>
      </c>
      <c r="L5086" s="39" t="s">
        <v>4889</v>
      </c>
      <c r="M5086" s="46">
        <f>DATE(YEAR(F5086),MONTH(F5086),1)</f>
        <v>45474</v>
      </c>
      <c r="N5086" s="47" t="str">
        <f>IF(B5086="",N5085,B5086)</f>
        <v>Quinnell Asset Management AG</v>
      </c>
    </row>
    <row r="5087" spans="1:14" ht="15.75" x14ac:dyDescent="0.5">
      <c r="A5087" s="7"/>
      <c r="B5087" s="26"/>
      <c r="C5087" s="26"/>
      <c r="D5087" s="12">
        <v>258153.89</v>
      </c>
      <c r="E5087" s="13" t="s">
        <v>4207</v>
      </c>
      <c r="F5087" s="27">
        <v>45495</v>
      </c>
      <c r="G5087" s="27">
        <v>45251</v>
      </c>
      <c r="H5087" s="14">
        <v>972265.59</v>
      </c>
      <c r="I5087" s="15">
        <v>94</v>
      </c>
      <c r="J5087" s="13" t="s">
        <v>305</v>
      </c>
      <c r="K5087" s="36">
        <f>D5087*VLOOKUP(L5087,Assumptions!$B$5:$C$11,2,FALSE)</f>
        <v>8854.6784269999989</v>
      </c>
      <c r="L5087" s="39" t="s">
        <v>4889</v>
      </c>
      <c r="M5087" s="46">
        <f>DATE(YEAR(F5087),MONTH(F5087),1)</f>
        <v>45474</v>
      </c>
      <c r="N5087" s="47" t="str">
        <f>IF(B5087="",N5086,B5087)</f>
        <v>Quinnell Asset Management AG</v>
      </c>
    </row>
    <row r="5088" spans="1:14" ht="15.75" x14ac:dyDescent="0.5">
      <c r="A5088" s="7"/>
      <c r="B5088" s="26"/>
      <c r="C5088" s="26"/>
      <c r="D5088" s="12">
        <v>323598.25</v>
      </c>
      <c r="E5088" s="13" t="s">
        <v>4208</v>
      </c>
      <c r="F5088" s="27">
        <v>45495</v>
      </c>
      <c r="G5088" s="27">
        <v>45251</v>
      </c>
      <c r="H5088" s="14">
        <v>1166346.08</v>
      </c>
      <c r="I5088" s="15">
        <v>159</v>
      </c>
      <c r="J5088" s="13" t="s">
        <v>301</v>
      </c>
      <c r="K5088" s="36">
        <f>D5088*VLOOKUP(L5088,Assumptions!$B$5:$C$11,2,FALSE)</f>
        <v>11099.419974999999</v>
      </c>
      <c r="L5088" s="39" t="s">
        <v>4889</v>
      </c>
      <c r="M5088" s="46">
        <f>DATE(YEAR(F5088),MONTH(F5088),1)</f>
        <v>45474</v>
      </c>
      <c r="N5088" s="47" t="str">
        <f>IF(B5088="",N5087,B5088)</f>
        <v>Quinnell Asset Management AG</v>
      </c>
    </row>
    <row r="5089" spans="1:14" ht="15.75" x14ac:dyDescent="0.5">
      <c r="A5089" s="7"/>
      <c r="B5089" s="26"/>
      <c r="C5089" s="26"/>
      <c r="D5089" s="12">
        <v>266555.74</v>
      </c>
      <c r="E5089" s="13" t="s">
        <v>4209</v>
      </c>
      <c r="F5089" s="27">
        <v>45495</v>
      </c>
      <c r="G5089" s="27">
        <v>45251</v>
      </c>
      <c r="H5089" s="14">
        <v>1106057.75</v>
      </c>
      <c r="I5089" s="15">
        <v>159</v>
      </c>
      <c r="J5089" s="13" t="s">
        <v>331</v>
      </c>
      <c r="K5089" s="36">
        <f>D5089*VLOOKUP(L5089,Assumptions!$B$5:$C$11,2,FALSE)</f>
        <v>9142.8618819999992</v>
      </c>
      <c r="L5089" s="39" t="s">
        <v>4889</v>
      </c>
      <c r="M5089" s="46">
        <f>DATE(YEAR(F5089),MONTH(F5089),1)</f>
        <v>45474</v>
      </c>
      <c r="N5089" s="47" t="str">
        <f>IF(B5089="",N5088,B5089)</f>
        <v>Quinnell Asset Management AG</v>
      </c>
    </row>
    <row r="5090" spans="1:14" ht="15.75" x14ac:dyDescent="0.5">
      <c r="A5090" s="7"/>
      <c r="B5090" s="26"/>
      <c r="C5090" s="26"/>
      <c r="D5090" s="12">
        <v>284205.69</v>
      </c>
      <c r="E5090" s="13" t="s">
        <v>4210</v>
      </c>
      <c r="F5090" s="27">
        <v>45495</v>
      </c>
      <c r="G5090" s="27">
        <v>45251</v>
      </c>
      <c r="H5090" s="14">
        <v>1409852.62</v>
      </c>
      <c r="I5090" s="15">
        <v>1</v>
      </c>
      <c r="J5090" s="13" t="s">
        <v>304</v>
      </c>
      <c r="K5090" s="36">
        <f>D5090*VLOOKUP(L5090,Assumptions!$B$5:$C$11,2,FALSE)</f>
        <v>9748.2551669999993</v>
      </c>
      <c r="L5090" s="39" t="s">
        <v>4889</v>
      </c>
      <c r="M5090" s="46">
        <f>DATE(YEAR(F5090),MONTH(F5090),1)</f>
        <v>45474</v>
      </c>
      <c r="N5090" s="47" t="str">
        <f>IF(B5090="",N5089,B5090)</f>
        <v>Quinnell Asset Management AG</v>
      </c>
    </row>
    <row r="5091" spans="1:14" ht="15.75" x14ac:dyDescent="0.5">
      <c r="A5091" s="7"/>
      <c r="B5091" s="26"/>
      <c r="C5091" s="26"/>
      <c r="D5091" s="12">
        <v>370013.67</v>
      </c>
      <c r="E5091" s="13" t="s">
        <v>4211</v>
      </c>
      <c r="F5091" s="27">
        <v>45495</v>
      </c>
      <c r="G5091" s="27">
        <v>45251</v>
      </c>
      <c r="H5091" s="14">
        <v>1044518.28</v>
      </c>
      <c r="I5091" s="15">
        <v>159</v>
      </c>
      <c r="J5091" s="13" t="s">
        <v>328</v>
      </c>
      <c r="K5091" s="36">
        <f>D5091*VLOOKUP(L5091,Assumptions!$B$5:$C$11,2,FALSE)</f>
        <v>12691.468880999999</v>
      </c>
      <c r="L5091" s="39" t="s">
        <v>4889</v>
      </c>
      <c r="M5091" s="46">
        <f>DATE(YEAR(F5091),MONTH(F5091),1)</f>
        <v>45474</v>
      </c>
      <c r="N5091" s="47" t="str">
        <f>IF(B5091="",N5090,B5091)</f>
        <v>Quinnell Asset Management AG</v>
      </c>
    </row>
    <row r="5092" spans="1:14" ht="15.75" x14ac:dyDescent="0.5">
      <c r="A5092" s="7"/>
      <c r="B5092" s="26"/>
      <c r="C5092" s="26"/>
      <c r="D5092" s="12">
        <v>381697.01</v>
      </c>
      <c r="E5092" s="13" t="s">
        <v>4212</v>
      </c>
      <c r="F5092" s="27">
        <v>45495</v>
      </c>
      <c r="G5092" s="27">
        <v>45251</v>
      </c>
      <c r="H5092" s="14">
        <v>1077039.25</v>
      </c>
      <c r="I5092" s="15">
        <v>159</v>
      </c>
      <c r="J5092" s="13" t="s">
        <v>322</v>
      </c>
      <c r="K5092" s="36">
        <f>D5092*VLOOKUP(L5092,Assumptions!$B$5:$C$11,2,FALSE)</f>
        <v>13092.207442999999</v>
      </c>
      <c r="L5092" s="39" t="s">
        <v>4889</v>
      </c>
      <c r="M5092" s="46">
        <f>DATE(YEAR(F5092),MONTH(F5092),1)</f>
        <v>45474</v>
      </c>
      <c r="N5092" s="47" t="str">
        <f>IF(B5092="",N5091,B5092)</f>
        <v>Quinnell Asset Management AG</v>
      </c>
    </row>
    <row r="5093" spans="1:14" ht="15.75" x14ac:dyDescent="0.5">
      <c r="A5093" s="7"/>
      <c r="B5093" s="26"/>
      <c r="C5093" s="26"/>
      <c r="D5093" s="12">
        <v>247563.92</v>
      </c>
      <c r="E5093" s="13" t="s">
        <v>4213</v>
      </c>
      <c r="F5093" s="27">
        <v>45495</v>
      </c>
      <c r="G5093" s="27">
        <v>45251</v>
      </c>
      <c r="H5093" s="14">
        <v>1307553.58</v>
      </c>
      <c r="I5093" s="15">
        <v>159</v>
      </c>
      <c r="J5093" s="13" t="s">
        <v>334</v>
      </c>
      <c r="K5093" s="36">
        <f>D5093*VLOOKUP(L5093,Assumptions!$B$5:$C$11,2,FALSE)</f>
        <v>8491.4424559999989</v>
      </c>
      <c r="L5093" s="39" t="s">
        <v>4889</v>
      </c>
      <c r="M5093" s="46">
        <f>DATE(YEAR(F5093),MONTH(F5093),1)</f>
        <v>45474</v>
      </c>
      <c r="N5093" s="47" t="str">
        <f>IF(B5093="",N5092,B5093)</f>
        <v>Quinnell Asset Management AG</v>
      </c>
    </row>
    <row r="5094" spans="1:14" ht="15.75" x14ac:dyDescent="0.5">
      <c r="A5094" s="7"/>
      <c r="B5094" s="26"/>
      <c r="C5094" s="26"/>
      <c r="D5094" s="12">
        <v>327874.18</v>
      </c>
      <c r="E5094" s="13" t="s">
        <v>4214</v>
      </c>
      <c r="F5094" s="27">
        <v>45495</v>
      </c>
      <c r="G5094" s="27">
        <v>45251</v>
      </c>
      <c r="H5094" s="14">
        <v>943668.84</v>
      </c>
      <c r="I5094" s="15">
        <v>159</v>
      </c>
      <c r="J5094" s="13" t="s">
        <v>333</v>
      </c>
      <c r="K5094" s="36">
        <f>D5094*VLOOKUP(L5094,Assumptions!$B$5:$C$11,2,FALSE)</f>
        <v>11246.084373999998</v>
      </c>
      <c r="L5094" s="39" t="s">
        <v>4889</v>
      </c>
      <c r="M5094" s="46">
        <f>DATE(YEAR(F5094),MONTH(F5094),1)</f>
        <v>45474</v>
      </c>
      <c r="N5094" s="47" t="str">
        <f>IF(B5094="",N5093,B5094)</f>
        <v>Quinnell Asset Management AG</v>
      </c>
    </row>
    <row r="5095" spans="1:14" ht="15.75" x14ac:dyDescent="0.5">
      <c r="A5095" s="7"/>
      <c r="B5095" s="26"/>
      <c r="C5095" s="26"/>
      <c r="D5095" s="12">
        <v>309663.03000000003</v>
      </c>
      <c r="E5095" s="13" t="s">
        <v>4215</v>
      </c>
      <c r="F5095" s="27">
        <v>45495</v>
      </c>
      <c r="G5095" s="27">
        <v>45251</v>
      </c>
      <c r="H5095" s="14">
        <v>1094347.75</v>
      </c>
      <c r="I5095" s="15">
        <v>159</v>
      </c>
      <c r="J5095" s="13" t="s">
        <v>336</v>
      </c>
      <c r="K5095" s="36">
        <f>D5095*VLOOKUP(L5095,Assumptions!$B$5:$C$11,2,FALSE)</f>
        <v>10621.441929000001</v>
      </c>
      <c r="L5095" s="39" t="s">
        <v>4889</v>
      </c>
      <c r="M5095" s="46">
        <f>DATE(YEAR(F5095),MONTH(F5095),1)</f>
        <v>45474</v>
      </c>
      <c r="N5095" s="47" t="str">
        <f>IF(B5095="",N5094,B5095)</f>
        <v>Quinnell Asset Management AG</v>
      </c>
    </row>
    <row r="5096" spans="1:14" ht="15.75" x14ac:dyDescent="0.5">
      <c r="A5096" s="7"/>
      <c r="B5096" s="26"/>
      <c r="C5096" s="26"/>
      <c r="D5096" s="12">
        <v>237695.17</v>
      </c>
      <c r="E5096" s="13" t="s">
        <v>4216</v>
      </c>
      <c r="F5096" s="27">
        <v>45495</v>
      </c>
      <c r="G5096" s="27">
        <v>45251</v>
      </c>
      <c r="H5096" s="14">
        <v>930227.66</v>
      </c>
      <c r="I5096" s="15">
        <v>159</v>
      </c>
      <c r="J5096" s="13" t="s">
        <v>335</v>
      </c>
      <c r="K5096" s="36">
        <f>D5096*VLOOKUP(L5096,Assumptions!$B$5:$C$11,2,FALSE)</f>
        <v>8152.9443309999997</v>
      </c>
      <c r="L5096" s="39" t="s">
        <v>4889</v>
      </c>
      <c r="M5096" s="46">
        <f>DATE(YEAR(F5096),MONTH(F5096),1)</f>
        <v>45474</v>
      </c>
      <c r="N5096" s="47" t="str">
        <f>IF(B5096="",N5095,B5096)</f>
        <v>Quinnell Asset Management AG</v>
      </c>
    </row>
    <row r="5097" spans="1:14" ht="15.75" x14ac:dyDescent="0.5">
      <c r="A5097" s="7"/>
      <c r="B5097" s="26"/>
      <c r="C5097" s="26"/>
      <c r="D5097" s="12">
        <v>377982.75</v>
      </c>
      <c r="E5097" s="13" t="s">
        <v>4217</v>
      </c>
      <c r="F5097" s="27">
        <v>45495</v>
      </c>
      <c r="G5097" s="27">
        <v>45251</v>
      </c>
      <c r="H5097" s="14">
        <v>1396888.61</v>
      </c>
      <c r="I5097" s="15">
        <v>1</v>
      </c>
      <c r="J5097" s="13" t="s">
        <v>312</v>
      </c>
      <c r="K5097" s="36">
        <f>D5097*VLOOKUP(L5097,Assumptions!$B$5:$C$11,2,FALSE)</f>
        <v>12964.808324999998</v>
      </c>
      <c r="L5097" s="39" t="s">
        <v>4889</v>
      </c>
      <c r="M5097" s="46">
        <f>DATE(YEAR(F5097),MONTH(F5097),1)</f>
        <v>45474</v>
      </c>
      <c r="N5097" s="47" t="str">
        <f>IF(B5097="",N5096,B5097)</f>
        <v>Quinnell Asset Management AG</v>
      </c>
    </row>
    <row r="5098" spans="1:14" ht="15.75" x14ac:dyDescent="0.5">
      <c r="A5098" s="7"/>
      <c r="B5098" s="26"/>
      <c r="C5098" s="26"/>
      <c r="D5098" s="12">
        <v>291787.17</v>
      </c>
      <c r="E5098" s="13" t="s">
        <v>4218</v>
      </c>
      <c r="F5098" s="27">
        <v>45495</v>
      </c>
      <c r="G5098" s="27">
        <v>45251</v>
      </c>
      <c r="H5098" s="14">
        <v>1056619.56</v>
      </c>
      <c r="I5098" s="15">
        <v>1</v>
      </c>
      <c r="J5098" s="13" t="s">
        <v>311</v>
      </c>
      <c r="K5098" s="36">
        <f>D5098*VLOOKUP(L5098,Assumptions!$B$5:$C$11,2,FALSE)</f>
        <v>10008.299930999998</v>
      </c>
      <c r="L5098" s="39" t="s">
        <v>4889</v>
      </c>
      <c r="M5098" s="46">
        <f>DATE(YEAR(F5098),MONTH(F5098),1)</f>
        <v>45474</v>
      </c>
      <c r="N5098" s="47" t="str">
        <f>IF(B5098="",N5097,B5098)</f>
        <v>Quinnell Asset Management AG</v>
      </c>
    </row>
    <row r="5099" spans="1:14" ht="15.75" x14ac:dyDescent="0.5">
      <c r="A5099" s="7"/>
      <c r="B5099" s="26"/>
      <c r="C5099" s="26"/>
      <c r="D5099" s="12">
        <v>235343.9</v>
      </c>
      <c r="E5099" s="13" t="s">
        <v>4219</v>
      </c>
      <c r="F5099" s="27">
        <v>45495</v>
      </c>
      <c r="G5099" s="27">
        <v>45251</v>
      </c>
      <c r="H5099" s="14">
        <v>1158056.32</v>
      </c>
      <c r="I5099" s="15">
        <v>1</v>
      </c>
      <c r="J5099" s="13" t="s">
        <v>309</v>
      </c>
      <c r="K5099" s="36">
        <f>D5099*VLOOKUP(L5099,Assumptions!$B$5:$C$11,2,FALSE)</f>
        <v>8072.2957699999988</v>
      </c>
      <c r="L5099" s="39" t="s">
        <v>4889</v>
      </c>
      <c r="M5099" s="46">
        <f>DATE(YEAR(F5099),MONTH(F5099),1)</f>
        <v>45474</v>
      </c>
      <c r="N5099" s="47" t="str">
        <f>IF(B5099="",N5098,B5099)</f>
        <v>Quinnell Asset Management AG</v>
      </c>
    </row>
    <row r="5100" spans="1:14" ht="15.75" x14ac:dyDescent="0.5">
      <c r="A5100" s="7"/>
      <c r="B5100" s="26"/>
      <c r="C5100" s="26"/>
      <c r="D5100" s="12">
        <v>249253.32</v>
      </c>
      <c r="E5100" s="13" t="s">
        <v>4220</v>
      </c>
      <c r="F5100" s="27">
        <v>45495</v>
      </c>
      <c r="G5100" s="27">
        <v>45251</v>
      </c>
      <c r="H5100" s="14">
        <v>1135536.28</v>
      </c>
      <c r="I5100" s="15">
        <v>1</v>
      </c>
      <c r="J5100" s="13" t="s">
        <v>310</v>
      </c>
      <c r="K5100" s="36">
        <f>D5100*VLOOKUP(L5100,Assumptions!$B$5:$C$11,2,FALSE)</f>
        <v>8549.3888759999991</v>
      </c>
      <c r="L5100" s="39" t="s">
        <v>4889</v>
      </c>
      <c r="M5100" s="46">
        <f>DATE(YEAR(F5100),MONTH(F5100),1)</f>
        <v>45474</v>
      </c>
      <c r="N5100" s="47" t="str">
        <f>IF(B5100="",N5099,B5100)</f>
        <v>Quinnell Asset Management AG</v>
      </c>
    </row>
    <row r="5101" spans="1:14" ht="15.75" x14ac:dyDescent="0.5">
      <c r="A5101" s="7"/>
      <c r="B5101" s="26"/>
      <c r="C5101" s="26"/>
      <c r="D5101" s="12">
        <v>256136.2</v>
      </c>
      <c r="E5101" s="13" t="s">
        <v>4221</v>
      </c>
      <c r="F5101" s="27">
        <v>45495</v>
      </c>
      <c r="G5101" s="27">
        <v>45251</v>
      </c>
      <c r="H5101" s="14">
        <v>869072.91</v>
      </c>
      <c r="I5101" s="15">
        <v>1</v>
      </c>
      <c r="J5101" s="13" t="s">
        <v>318</v>
      </c>
      <c r="K5101" s="36">
        <f>D5101*VLOOKUP(L5101,Assumptions!$B$5:$C$11,2,FALSE)</f>
        <v>8785.4716599999992</v>
      </c>
      <c r="L5101" s="39" t="s">
        <v>4889</v>
      </c>
      <c r="M5101" s="46">
        <f>DATE(YEAR(F5101),MONTH(F5101),1)</f>
        <v>45474</v>
      </c>
      <c r="N5101" s="47" t="str">
        <f>IF(B5101="",N5100,B5101)</f>
        <v>Quinnell Asset Management AG</v>
      </c>
    </row>
    <row r="5102" spans="1:14" ht="15.75" x14ac:dyDescent="0.5">
      <c r="A5102" s="7"/>
      <c r="B5102" s="26"/>
      <c r="C5102" s="26"/>
      <c r="D5102" s="12">
        <v>95651.09</v>
      </c>
      <c r="E5102" s="13" t="s">
        <v>4222</v>
      </c>
      <c r="F5102" s="27">
        <v>45811</v>
      </c>
      <c r="G5102" s="27">
        <v>45595</v>
      </c>
      <c r="H5102" s="14">
        <v>1107883.96</v>
      </c>
      <c r="I5102" s="15">
        <v>12</v>
      </c>
      <c r="J5102" s="13" t="s">
        <v>300</v>
      </c>
      <c r="K5102" s="36">
        <f>D5102*VLOOKUP(L5102,Assumptions!$B$5:$C$11,2,FALSE)</f>
        <v>3280.8323869999995</v>
      </c>
      <c r="L5102" s="39" t="s">
        <v>4889</v>
      </c>
      <c r="M5102" s="46">
        <f>DATE(YEAR(F5102),MONTH(F5102),1)</f>
        <v>45809</v>
      </c>
      <c r="N5102" s="47" t="str">
        <f>IF(B5102="",N5101,B5102)</f>
        <v>Quinnell Asset Management AG</v>
      </c>
    </row>
    <row r="5103" spans="1:14" ht="15.75" x14ac:dyDescent="0.5">
      <c r="A5103" s="7"/>
      <c r="B5103" s="26"/>
      <c r="C5103" s="26"/>
      <c r="D5103" s="12">
        <v>97507.38</v>
      </c>
      <c r="E5103" s="13" t="s">
        <v>4223</v>
      </c>
      <c r="F5103" s="27">
        <v>45811</v>
      </c>
      <c r="G5103" s="27">
        <v>45595</v>
      </c>
      <c r="H5103" s="14">
        <v>973524.99</v>
      </c>
      <c r="I5103" s="15">
        <v>4</v>
      </c>
      <c r="J5103" s="13" t="s">
        <v>330</v>
      </c>
      <c r="K5103" s="36">
        <f>D5103*VLOOKUP(L5103,Assumptions!$B$5:$C$11,2,FALSE)</f>
        <v>3344.503134</v>
      </c>
      <c r="L5103" s="39" t="s">
        <v>4889</v>
      </c>
      <c r="M5103" s="46">
        <f>DATE(YEAR(F5103),MONTH(F5103),1)</f>
        <v>45809</v>
      </c>
      <c r="N5103" s="47" t="str">
        <f>IF(B5103="",N5102,B5103)</f>
        <v>Quinnell Asset Management AG</v>
      </c>
    </row>
    <row r="5104" spans="1:14" ht="15.75" x14ac:dyDescent="0.5">
      <c r="A5104" s="7"/>
      <c r="B5104" s="26"/>
      <c r="C5104" s="26"/>
      <c r="D5104" s="12">
        <v>106904.39</v>
      </c>
      <c r="E5104" s="13" t="s">
        <v>4224</v>
      </c>
      <c r="F5104" s="27">
        <v>45811</v>
      </c>
      <c r="G5104" s="27">
        <v>45595</v>
      </c>
      <c r="H5104" s="14">
        <v>973338.43</v>
      </c>
      <c r="I5104" s="15">
        <v>1</v>
      </c>
      <c r="J5104" s="13" t="s">
        <v>304</v>
      </c>
      <c r="K5104" s="36">
        <f>D5104*VLOOKUP(L5104,Assumptions!$B$5:$C$11,2,FALSE)</f>
        <v>3666.8205769999995</v>
      </c>
      <c r="L5104" s="39" t="s">
        <v>4889</v>
      </c>
      <c r="M5104" s="46">
        <f>DATE(YEAR(F5104),MONTH(F5104),1)</f>
        <v>45809</v>
      </c>
      <c r="N5104" s="47" t="str">
        <f>IF(B5104="",N5103,B5104)</f>
        <v>Quinnell Asset Management AG</v>
      </c>
    </row>
    <row r="5105" spans="1:14" ht="15.75" x14ac:dyDescent="0.5">
      <c r="A5105" s="7"/>
      <c r="B5105" s="26"/>
      <c r="C5105" s="26"/>
      <c r="D5105" s="12">
        <v>77573.149999999994</v>
      </c>
      <c r="E5105" s="13" t="s">
        <v>4225</v>
      </c>
      <c r="F5105" s="27">
        <v>45811</v>
      </c>
      <c r="G5105" s="27">
        <v>45595</v>
      </c>
      <c r="H5105" s="14">
        <v>943160.59</v>
      </c>
      <c r="I5105" s="15">
        <v>134</v>
      </c>
      <c r="J5105" s="13" t="s">
        <v>305</v>
      </c>
      <c r="K5105" s="36">
        <f>D5105*VLOOKUP(L5105,Assumptions!$B$5:$C$11,2,FALSE)</f>
        <v>2660.7590449999998</v>
      </c>
      <c r="L5105" s="39" t="s">
        <v>4889</v>
      </c>
      <c r="M5105" s="46">
        <f>DATE(YEAR(F5105),MONTH(F5105),1)</f>
        <v>45809</v>
      </c>
      <c r="N5105" s="47" t="str">
        <f>IF(B5105="",N5104,B5105)</f>
        <v>Quinnell Asset Management AG</v>
      </c>
    </row>
    <row r="5106" spans="1:14" ht="15.75" x14ac:dyDescent="0.5">
      <c r="A5106" s="7"/>
      <c r="B5106" s="26"/>
      <c r="C5106" s="26"/>
      <c r="D5106" s="12">
        <v>109284.56</v>
      </c>
      <c r="E5106" s="13" t="s">
        <v>4226</v>
      </c>
      <c r="F5106" s="27">
        <v>45811</v>
      </c>
      <c r="G5106" s="27">
        <v>45595</v>
      </c>
      <c r="H5106" s="14">
        <v>906462.1</v>
      </c>
      <c r="I5106" s="15">
        <v>150</v>
      </c>
      <c r="J5106" s="13" t="s">
        <v>336</v>
      </c>
      <c r="K5106" s="36">
        <f>D5106*VLOOKUP(L5106,Assumptions!$B$5:$C$11,2,FALSE)</f>
        <v>3748.4604079999995</v>
      </c>
      <c r="L5106" s="39" t="s">
        <v>4889</v>
      </c>
      <c r="M5106" s="46">
        <f>DATE(YEAR(F5106),MONTH(F5106),1)</f>
        <v>45809</v>
      </c>
      <c r="N5106" s="47" t="str">
        <f>IF(B5106="",N5105,B5106)</f>
        <v>Quinnell Asset Management AG</v>
      </c>
    </row>
    <row r="5107" spans="1:14" ht="15.75" x14ac:dyDescent="0.5">
      <c r="A5107" s="7"/>
      <c r="B5107" s="26"/>
      <c r="C5107" s="26"/>
      <c r="D5107" s="12">
        <v>106470.24</v>
      </c>
      <c r="E5107" s="13" t="s">
        <v>4227</v>
      </c>
      <c r="F5107" s="27">
        <v>45811</v>
      </c>
      <c r="G5107" s="27">
        <v>45595</v>
      </c>
      <c r="H5107" s="14">
        <v>1198500.52</v>
      </c>
      <c r="I5107" s="15">
        <v>150</v>
      </c>
      <c r="J5107" s="13" t="s">
        <v>322</v>
      </c>
      <c r="K5107" s="36">
        <f>D5107*VLOOKUP(L5107,Assumptions!$B$5:$C$11,2,FALSE)</f>
        <v>3651.929232</v>
      </c>
      <c r="L5107" s="39" t="s">
        <v>4889</v>
      </c>
      <c r="M5107" s="46">
        <f>DATE(YEAR(F5107),MONTH(F5107),1)</f>
        <v>45809</v>
      </c>
      <c r="N5107" s="47" t="str">
        <f>IF(B5107="",N5106,B5107)</f>
        <v>Quinnell Asset Management AG</v>
      </c>
    </row>
    <row r="5108" spans="1:14" ht="15.75" x14ac:dyDescent="0.5">
      <c r="A5108" s="7"/>
      <c r="B5108" s="26"/>
      <c r="C5108" s="26"/>
      <c r="D5108" s="12">
        <v>87157.93</v>
      </c>
      <c r="E5108" s="13" t="s">
        <v>4228</v>
      </c>
      <c r="F5108" s="27">
        <v>45811</v>
      </c>
      <c r="G5108" s="27">
        <v>45595</v>
      </c>
      <c r="H5108" s="14">
        <v>1274561.2</v>
      </c>
      <c r="I5108" s="15">
        <v>150</v>
      </c>
      <c r="J5108" s="13" t="s">
        <v>328</v>
      </c>
      <c r="K5108" s="36">
        <f>D5108*VLOOKUP(L5108,Assumptions!$B$5:$C$11,2,FALSE)</f>
        <v>2989.5169989999995</v>
      </c>
      <c r="L5108" s="39" t="s">
        <v>4889</v>
      </c>
      <c r="M5108" s="46">
        <f>DATE(YEAR(F5108),MONTH(F5108),1)</f>
        <v>45809</v>
      </c>
      <c r="N5108" s="47" t="str">
        <f>IF(B5108="",N5107,B5108)</f>
        <v>Quinnell Asset Management AG</v>
      </c>
    </row>
    <row r="5109" spans="1:14" ht="15.75" x14ac:dyDescent="0.5">
      <c r="A5109" s="7"/>
      <c r="B5109" s="26"/>
      <c r="C5109" s="26"/>
      <c r="D5109" s="12">
        <v>69671.429999999993</v>
      </c>
      <c r="E5109" s="13" t="s">
        <v>4229</v>
      </c>
      <c r="F5109" s="27">
        <v>45811</v>
      </c>
      <c r="G5109" s="27">
        <v>45595</v>
      </c>
      <c r="H5109" s="14">
        <v>950464.51</v>
      </c>
      <c r="I5109" s="15">
        <v>150</v>
      </c>
      <c r="J5109" s="13" t="s">
        <v>335</v>
      </c>
      <c r="K5109" s="36">
        <f>D5109*VLOOKUP(L5109,Assumptions!$B$5:$C$11,2,FALSE)</f>
        <v>2389.7300489999998</v>
      </c>
      <c r="L5109" s="39" t="s">
        <v>4889</v>
      </c>
      <c r="M5109" s="46">
        <f>DATE(YEAR(F5109),MONTH(F5109),1)</f>
        <v>45809</v>
      </c>
      <c r="N5109" s="47" t="str">
        <f>IF(B5109="",N5108,B5109)</f>
        <v>Quinnell Asset Management AG</v>
      </c>
    </row>
    <row r="5110" spans="1:14" ht="15.75" x14ac:dyDescent="0.5">
      <c r="A5110" s="7"/>
      <c r="B5110" s="26"/>
      <c r="C5110" s="26"/>
      <c r="D5110" s="12">
        <v>100458.35</v>
      </c>
      <c r="E5110" s="13" t="s">
        <v>4230</v>
      </c>
      <c r="F5110" s="27">
        <v>45811</v>
      </c>
      <c r="G5110" s="27">
        <v>45595</v>
      </c>
      <c r="H5110" s="14">
        <v>1142566.1000000001</v>
      </c>
      <c r="I5110" s="15">
        <v>150</v>
      </c>
      <c r="J5110" s="13" t="s">
        <v>334</v>
      </c>
      <c r="K5110" s="36">
        <f>D5110*VLOOKUP(L5110,Assumptions!$B$5:$C$11,2,FALSE)</f>
        <v>3445.7214049999998</v>
      </c>
      <c r="L5110" s="39" t="s">
        <v>4889</v>
      </c>
      <c r="M5110" s="46">
        <f>DATE(YEAR(F5110),MONTH(F5110),1)</f>
        <v>45809</v>
      </c>
      <c r="N5110" s="47" t="str">
        <f>IF(B5110="",N5109,B5110)</f>
        <v>Quinnell Asset Management AG</v>
      </c>
    </row>
    <row r="5111" spans="1:14" ht="15.75" x14ac:dyDescent="0.5">
      <c r="A5111" s="7"/>
      <c r="B5111" s="26"/>
      <c r="C5111" s="26"/>
      <c r="D5111" s="12">
        <v>97055.96</v>
      </c>
      <c r="E5111" s="13" t="s">
        <v>4231</v>
      </c>
      <c r="F5111" s="27">
        <v>45811</v>
      </c>
      <c r="G5111" s="27">
        <v>45595</v>
      </c>
      <c r="H5111" s="14">
        <v>1158364.95</v>
      </c>
      <c r="I5111" s="15">
        <v>150</v>
      </c>
      <c r="J5111" s="13" t="s">
        <v>333</v>
      </c>
      <c r="K5111" s="36">
        <f>D5111*VLOOKUP(L5111,Assumptions!$B$5:$C$11,2,FALSE)</f>
        <v>3329.0194280000001</v>
      </c>
      <c r="L5111" s="39" t="s">
        <v>4889</v>
      </c>
      <c r="M5111" s="46">
        <f>DATE(YEAR(F5111),MONTH(F5111),1)</f>
        <v>45809</v>
      </c>
      <c r="N5111" s="47" t="str">
        <f>IF(B5111="",N5110,B5111)</f>
        <v>Quinnell Asset Management AG</v>
      </c>
    </row>
    <row r="5112" spans="1:14" ht="15.75" x14ac:dyDescent="0.5">
      <c r="A5112" s="7"/>
      <c r="B5112" s="26"/>
      <c r="C5112" s="26"/>
      <c r="D5112" s="12">
        <v>208389.3</v>
      </c>
      <c r="E5112" s="13" t="s">
        <v>4232</v>
      </c>
      <c r="F5112" s="27">
        <v>45859</v>
      </c>
      <c r="G5112" s="27">
        <v>45595</v>
      </c>
      <c r="H5112" s="14">
        <v>1178290.31</v>
      </c>
      <c r="I5112" s="15">
        <v>40</v>
      </c>
      <c r="J5112" s="13" t="s">
        <v>300</v>
      </c>
      <c r="K5112" s="36">
        <f>D5112*VLOOKUP(L5112,Assumptions!$B$5:$C$11,2,FALSE)</f>
        <v>7147.752989999999</v>
      </c>
      <c r="L5112" s="39" t="s">
        <v>4889</v>
      </c>
      <c r="M5112" s="46">
        <f>DATE(YEAR(F5112),MONTH(F5112),1)</f>
        <v>45839</v>
      </c>
      <c r="N5112" s="47" t="str">
        <f>IF(B5112="",N5111,B5112)</f>
        <v>Quinnell Asset Management AG</v>
      </c>
    </row>
    <row r="5113" spans="1:14" ht="15.75" x14ac:dyDescent="0.5">
      <c r="A5113" s="7"/>
      <c r="B5113" s="26"/>
      <c r="C5113" s="26"/>
      <c r="D5113" s="12">
        <v>328419.7</v>
      </c>
      <c r="E5113" s="13" t="s">
        <v>4233</v>
      </c>
      <c r="F5113" s="27">
        <v>45859</v>
      </c>
      <c r="G5113" s="27">
        <v>45595</v>
      </c>
      <c r="H5113" s="14">
        <v>1244030.6499999999</v>
      </c>
      <c r="I5113" s="15">
        <v>10</v>
      </c>
      <c r="J5113" s="13" t="s">
        <v>330</v>
      </c>
      <c r="K5113" s="36">
        <f>D5113*VLOOKUP(L5113,Assumptions!$B$5:$C$11,2,FALSE)</f>
        <v>11264.79571</v>
      </c>
      <c r="L5113" s="39" t="s">
        <v>4889</v>
      </c>
      <c r="M5113" s="46">
        <f>DATE(YEAR(F5113),MONTH(F5113),1)</f>
        <v>45839</v>
      </c>
      <c r="N5113" s="47" t="str">
        <f>IF(B5113="",N5112,B5113)</f>
        <v>Quinnell Asset Management AG</v>
      </c>
    </row>
    <row r="5114" spans="1:14" ht="15.75" x14ac:dyDescent="0.5">
      <c r="A5114" s="7"/>
      <c r="B5114" s="25" t="s">
        <v>241</v>
      </c>
      <c r="C5114" s="25"/>
      <c r="D5114" s="14">
        <v>91.7</v>
      </c>
      <c r="E5114" s="13" t="s">
        <v>4234</v>
      </c>
      <c r="F5114" s="27">
        <v>45428</v>
      </c>
      <c r="G5114" s="27">
        <v>45420</v>
      </c>
      <c r="H5114" s="14">
        <v>0</v>
      </c>
      <c r="I5114" s="15">
        <v>1</v>
      </c>
      <c r="J5114" s="13" t="s">
        <v>301</v>
      </c>
      <c r="K5114" s="36">
        <f>D5114*VLOOKUP(L5114,Assumptions!$B$5:$C$11,2,FALSE)</f>
        <v>91.7</v>
      </c>
      <c r="L5114" s="39" t="s">
        <v>4883</v>
      </c>
      <c r="M5114" s="46">
        <f>DATE(YEAR(F5114),MONTH(F5114),1)</f>
        <v>45413</v>
      </c>
      <c r="N5114" s="47" t="str">
        <f>IF(B5114="",N5113,B5114)</f>
        <v>Bellweather Investments AG</v>
      </c>
    </row>
    <row r="5115" spans="1:14" ht="15.75" x14ac:dyDescent="0.5">
      <c r="A5115" s="7"/>
      <c r="B5115" s="25" t="s">
        <v>242</v>
      </c>
      <c r="C5115" s="25"/>
      <c r="D5115" s="14">
        <v>18536.41</v>
      </c>
      <c r="E5115" s="13" t="s">
        <v>4235</v>
      </c>
      <c r="F5115" s="27">
        <v>45687</v>
      </c>
      <c r="G5115" s="27">
        <v>45478</v>
      </c>
      <c r="H5115" s="14">
        <v>0</v>
      </c>
      <c r="I5115" s="15">
        <v>8</v>
      </c>
      <c r="J5115" s="13" t="s">
        <v>307</v>
      </c>
      <c r="K5115" s="36">
        <f>D5115*VLOOKUP(L5115,Assumptions!$B$5:$C$11,2,FALSE)</f>
        <v>18536.41</v>
      </c>
      <c r="L5115" s="39" t="s">
        <v>4883</v>
      </c>
      <c r="M5115" s="46">
        <f>DATE(YEAR(F5115),MONTH(F5115),1)</f>
        <v>45658</v>
      </c>
      <c r="N5115" s="47" t="str">
        <f>IF(B5115="",N5114,B5115)</f>
        <v>Lancer Bancorp</v>
      </c>
    </row>
    <row r="5116" spans="1:14" ht="15.75" x14ac:dyDescent="0.5">
      <c r="A5116" s="7"/>
      <c r="B5116" s="25" t="s">
        <v>243</v>
      </c>
      <c r="C5116" s="25"/>
      <c r="D5116" s="14">
        <v>12006.43</v>
      </c>
      <c r="E5116" s="13" t="s">
        <v>4236</v>
      </c>
      <c r="F5116" s="27">
        <v>45096</v>
      </c>
      <c r="G5116" s="27">
        <v>44910</v>
      </c>
      <c r="H5116" s="14">
        <v>268192.69</v>
      </c>
      <c r="I5116" s="15">
        <v>3</v>
      </c>
      <c r="J5116" s="13" t="s">
        <v>327</v>
      </c>
      <c r="K5116" s="36">
        <f>D5116*VLOOKUP(L5116,Assumptions!$B$5:$C$11,2,FALSE)</f>
        <v>12006.43</v>
      </c>
      <c r="L5116" s="39" t="s">
        <v>4883</v>
      </c>
      <c r="M5116" s="46">
        <f>DATE(YEAR(F5116),MONTH(F5116),1)</f>
        <v>45078</v>
      </c>
      <c r="N5116" s="47" t="str">
        <f>IF(B5116="",N5115,B5116)</f>
        <v>Parkside Investments plc</v>
      </c>
    </row>
    <row r="5117" spans="1:14" ht="15.75" x14ac:dyDescent="0.5">
      <c r="A5117" s="7"/>
      <c r="B5117" s="26"/>
      <c r="C5117" s="26"/>
      <c r="D5117" s="14">
        <v>14071.58</v>
      </c>
      <c r="E5117" s="13" t="s">
        <v>4237</v>
      </c>
      <c r="F5117" s="27">
        <v>45096</v>
      </c>
      <c r="G5117" s="27">
        <v>44910</v>
      </c>
      <c r="H5117" s="14">
        <v>217744.27</v>
      </c>
      <c r="I5117" s="15">
        <v>55</v>
      </c>
      <c r="J5117" s="13" t="s">
        <v>305</v>
      </c>
      <c r="K5117" s="36">
        <f>D5117*VLOOKUP(L5117,Assumptions!$B$5:$C$11,2,FALSE)</f>
        <v>14071.58</v>
      </c>
      <c r="L5117" s="39" t="s">
        <v>4883</v>
      </c>
      <c r="M5117" s="46">
        <f>DATE(YEAR(F5117),MONTH(F5117),1)</f>
        <v>45078</v>
      </c>
      <c r="N5117" s="47" t="str">
        <f>IF(B5117="",N5116,B5117)</f>
        <v>Parkside Investments plc</v>
      </c>
    </row>
    <row r="5118" spans="1:14" ht="15.75" x14ac:dyDescent="0.5">
      <c r="A5118" s="7"/>
      <c r="B5118" s="26"/>
      <c r="C5118" s="26"/>
      <c r="D5118" s="14">
        <v>13204.45</v>
      </c>
      <c r="E5118" s="13" t="s">
        <v>4238</v>
      </c>
      <c r="F5118" s="27">
        <v>45096</v>
      </c>
      <c r="G5118" s="27">
        <v>44910</v>
      </c>
      <c r="H5118" s="14">
        <v>307060.86</v>
      </c>
      <c r="I5118" s="15">
        <v>1</v>
      </c>
      <c r="J5118" s="13" t="s">
        <v>304</v>
      </c>
      <c r="K5118" s="36">
        <f>D5118*VLOOKUP(L5118,Assumptions!$B$5:$C$11,2,FALSE)</f>
        <v>13204.45</v>
      </c>
      <c r="L5118" s="39" t="s">
        <v>4883</v>
      </c>
      <c r="M5118" s="46">
        <f>DATE(YEAR(F5118),MONTH(F5118),1)</f>
        <v>45078</v>
      </c>
      <c r="N5118" s="47" t="str">
        <f>IF(B5118="",N5117,B5118)</f>
        <v>Parkside Investments plc</v>
      </c>
    </row>
    <row r="5119" spans="1:14" ht="15.75" x14ac:dyDescent="0.5">
      <c r="A5119" s="7"/>
      <c r="B5119" s="26"/>
      <c r="C5119" s="26"/>
      <c r="D5119" s="14">
        <v>12211.64</v>
      </c>
      <c r="E5119" s="13" t="s">
        <v>4239</v>
      </c>
      <c r="F5119" s="27">
        <v>45096</v>
      </c>
      <c r="G5119" s="27">
        <v>44910</v>
      </c>
      <c r="H5119" s="14">
        <v>252284.03</v>
      </c>
      <c r="I5119" s="15">
        <v>54</v>
      </c>
      <c r="J5119" s="13" t="s">
        <v>321</v>
      </c>
      <c r="K5119" s="36">
        <f>D5119*VLOOKUP(L5119,Assumptions!$B$5:$C$11,2,FALSE)</f>
        <v>12211.64</v>
      </c>
      <c r="L5119" s="39" t="s">
        <v>4883</v>
      </c>
      <c r="M5119" s="46">
        <f>DATE(YEAR(F5119),MONTH(F5119),1)</f>
        <v>45078</v>
      </c>
      <c r="N5119" s="47" t="str">
        <f>IF(B5119="",N5118,B5119)</f>
        <v>Parkside Investments plc</v>
      </c>
    </row>
    <row r="5120" spans="1:14" ht="15.75" x14ac:dyDescent="0.5">
      <c r="A5120" s="7"/>
      <c r="B5120" s="26"/>
      <c r="C5120" s="26"/>
      <c r="D5120" s="14">
        <v>187901.88</v>
      </c>
      <c r="E5120" s="13" t="s">
        <v>4240</v>
      </c>
      <c r="F5120" s="27">
        <v>45137</v>
      </c>
      <c r="G5120" s="27">
        <v>44910</v>
      </c>
      <c r="H5120" s="14">
        <v>304074.44</v>
      </c>
      <c r="I5120" s="15">
        <v>45</v>
      </c>
      <c r="J5120" s="13" t="s">
        <v>300</v>
      </c>
      <c r="K5120" s="36">
        <f>D5120*VLOOKUP(L5120,Assumptions!$B$5:$C$11,2,FALSE)</f>
        <v>187901.88</v>
      </c>
      <c r="L5120" s="39" t="s">
        <v>4883</v>
      </c>
      <c r="M5120" s="46">
        <f>DATE(YEAR(F5120),MONTH(F5120),1)</f>
        <v>45108</v>
      </c>
      <c r="N5120" s="47" t="str">
        <f>IF(B5120="",N5119,B5120)</f>
        <v>Parkside Investments plc</v>
      </c>
    </row>
    <row r="5121" spans="1:14" ht="15.75" x14ac:dyDescent="0.5">
      <c r="A5121" s="7"/>
      <c r="B5121" s="26"/>
      <c r="C5121" s="26"/>
      <c r="D5121" s="14">
        <v>200692.31</v>
      </c>
      <c r="E5121" s="13" t="s">
        <v>4241</v>
      </c>
      <c r="F5121" s="27">
        <v>45137</v>
      </c>
      <c r="G5121" s="27">
        <v>44910</v>
      </c>
      <c r="H5121" s="14">
        <v>299750.15999999997</v>
      </c>
      <c r="I5121" s="15">
        <v>60</v>
      </c>
      <c r="J5121" s="13" t="s">
        <v>330</v>
      </c>
      <c r="K5121" s="36">
        <f>D5121*VLOOKUP(L5121,Assumptions!$B$5:$C$11,2,FALSE)</f>
        <v>200692.31</v>
      </c>
      <c r="L5121" s="39" t="s">
        <v>4883</v>
      </c>
      <c r="M5121" s="46">
        <f>DATE(YEAR(F5121),MONTH(F5121),1)</f>
        <v>45108</v>
      </c>
      <c r="N5121" s="47" t="str">
        <f>IF(B5121="",N5120,B5121)</f>
        <v>Parkside Investments plc</v>
      </c>
    </row>
    <row r="5122" spans="1:14" ht="15.75" x14ac:dyDescent="0.5">
      <c r="A5122" s="7"/>
      <c r="B5122" s="26"/>
      <c r="C5122" s="26"/>
      <c r="D5122" s="14">
        <v>216885.86</v>
      </c>
      <c r="E5122" s="13" t="s">
        <v>4242</v>
      </c>
      <c r="F5122" s="27">
        <v>45137</v>
      </c>
      <c r="G5122" s="27">
        <v>44910</v>
      </c>
      <c r="H5122" s="14">
        <v>361279.6</v>
      </c>
      <c r="I5122" s="15">
        <v>182</v>
      </c>
      <c r="J5122" s="13" t="s">
        <v>301</v>
      </c>
      <c r="K5122" s="36">
        <f>D5122*VLOOKUP(L5122,Assumptions!$B$5:$C$11,2,FALSE)</f>
        <v>216885.86</v>
      </c>
      <c r="L5122" s="39" t="s">
        <v>4883</v>
      </c>
      <c r="M5122" s="46">
        <f>DATE(YEAR(F5122),MONTH(F5122),1)</f>
        <v>45108</v>
      </c>
      <c r="N5122" s="47" t="str">
        <f>IF(B5122="",N5121,B5122)</f>
        <v>Parkside Investments plc</v>
      </c>
    </row>
    <row r="5123" spans="1:14" ht="15.75" x14ac:dyDescent="0.5">
      <c r="A5123" s="7"/>
      <c r="B5123" s="26"/>
      <c r="C5123" s="26"/>
      <c r="D5123" s="14">
        <v>236264.19</v>
      </c>
      <c r="E5123" s="13" t="s">
        <v>4243</v>
      </c>
      <c r="F5123" s="27">
        <v>45137</v>
      </c>
      <c r="G5123" s="27">
        <v>44910</v>
      </c>
      <c r="H5123" s="14">
        <v>361724.72</v>
      </c>
      <c r="I5123" s="15">
        <v>169</v>
      </c>
      <c r="J5123" s="13" t="s">
        <v>305</v>
      </c>
      <c r="K5123" s="36">
        <f>D5123*VLOOKUP(L5123,Assumptions!$B$5:$C$11,2,FALSE)</f>
        <v>236264.19</v>
      </c>
      <c r="L5123" s="39" t="s">
        <v>4883</v>
      </c>
      <c r="M5123" s="46">
        <f>DATE(YEAR(F5123),MONTH(F5123),1)</f>
        <v>45108</v>
      </c>
      <c r="N5123" s="47" t="str">
        <f>IF(B5123="",N5122,B5123)</f>
        <v>Parkside Investments plc</v>
      </c>
    </row>
    <row r="5124" spans="1:14" ht="15.75" x14ac:dyDescent="0.5">
      <c r="A5124" s="7"/>
      <c r="B5124" s="26"/>
      <c r="C5124" s="26"/>
      <c r="D5124" s="14">
        <v>296418.37</v>
      </c>
      <c r="E5124" s="13" t="s">
        <v>4244</v>
      </c>
      <c r="F5124" s="27">
        <v>45137</v>
      </c>
      <c r="G5124" s="27">
        <v>44910</v>
      </c>
      <c r="H5124" s="14">
        <v>364123.95</v>
      </c>
      <c r="I5124" s="15">
        <v>175</v>
      </c>
      <c r="J5124" s="13" t="s">
        <v>331</v>
      </c>
      <c r="K5124" s="36">
        <f>D5124*VLOOKUP(L5124,Assumptions!$B$5:$C$11,2,FALSE)</f>
        <v>296418.37</v>
      </c>
      <c r="L5124" s="39" t="s">
        <v>4883</v>
      </c>
      <c r="M5124" s="46">
        <f>DATE(YEAR(F5124),MONTH(F5124),1)</f>
        <v>45108</v>
      </c>
      <c r="N5124" s="47" t="str">
        <f>IF(B5124="",N5123,B5124)</f>
        <v>Parkside Investments plc</v>
      </c>
    </row>
    <row r="5125" spans="1:14" ht="15.75" x14ac:dyDescent="0.5">
      <c r="A5125" s="7"/>
      <c r="B5125" s="26"/>
      <c r="C5125" s="26"/>
      <c r="D5125" s="14">
        <v>3762.37</v>
      </c>
      <c r="E5125" s="13" t="s">
        <v>4245</v>
      </c>
      <c r="F5125" s="27">
        <v>45026</v>
      </c>
      <c r="G5125" s="27">
        <v>44979</v>
      </c>
      <c r="H5125" s="14">
        <v>223990.86</v>
      </c>
      <c r="I5125" s="15">
        <v>1</v>
      </c>
      <c r="J5125" s="13" t="s">
        <v>307</v>
      </c>
      <c r="K5125" s="36">
        <f>D5125*VLOOKUP(L5125,Assumptions!$B$5:$C$11,2,FALSE)</f>
        <v>3762.37</v>
      </c>
      <c r="L5125" s="39" t="s">
        <v>4883</v>
      </c>
      <c r="M5125" s="46">
        <f>DATE(YEAR(F5125),MONTH(F5125),1)</f>
        <v>45017</v>
      </c>
      <c r="N5125" s="47" t="str">
        <f>IF(B5125="",N5124,B5125)</f>
        <v>Parkside Investments plc</v>
      </c>
    </row>
    <row r="5126" spans="1:14" ht="15.75" x14ac:dyDescent="0.5">
      <c r="A5126" s="7"/>
      <c r="B5126" s="26"/>
      <c r="C5126" s="26"/>
      <c r="D5126" s="14">
        <v>2433.1799999999998</v>
      </c>
      <c r="E5126" s="13" t="s">
        <v>4246</v>
      </c>
      <c r="F5126" s="27">
        <v>45061</v>
      </c>
      <c r="G5126" s="27">
        <v>45009</v>
      </c>
      <c r="H5126" s="14">
        <v>330775.44</v>
      </c>
      <c r="I5126" s="15">
        <v>1</v>
      </c>
      <c r="J5126" s="13" t="s">
        <v>307</v>
      </c>
      <c r="K5126" s="36">
        <f>D5126*VLOOKUP(L5126,Assumptions!$B$5:$C$11,2,FALSE)</f>
        <v>2433.1799999999998</v>
      </c>
      <c r="L5126" s="39" t="s">
        <v>4883</v>
      </c>
      <c r="M5126" s="46">
        <f>DATE(YEAR(F5126),MONTH(F5126),1)</f>
        <v>45047</v>
      </c>
      <c r="N5126" s="47" t="str">
        <f>IF(B5126="",N5125,B5126)</f>
        <v>Parkside Investments plc</v>
      </c>
    </row>
    <row r="5127" spans="1:14" ht="15.75" x14ac:dyDescent="0.5">
      <c r="A5127" s="7"/>
      <c r="B5127" s="26"/>
      <c r="C5127" s="26"/>
      <c r="D5127" s="14">
        <v>2071.6999999999998</v>
      </c>
      <c r="E5127" s="13" t="s">
        <v>4246</v>
      </c>
      <c r="F5127" s="27">
        <v>45067</v>
      </c>
      <c r="G5127" s="27">
        <v>45040</v>
      </c>
      <c r="H5127" s="14">
        <v>328416.71999999997</v>
      </c>
      <c r="I5127" s="15">
        <v>1</v>
      </c>
      <c r="J5127" s="13" t="s">
        <v>307</v>
      </c>
      <c r="K5127" s="36">
        <f>D5127*VLOOKUP(L5127,Assumptions!$B$5:$C$11,2,FALSE)</f>
        <v>2071.6999999999998</v>
      </c>
      <c r="L5127" s="39" t="s">
        <v>4883</v>
      </c>
      <c r="M5127" s="46">
        <f>DATE(YEAR(F5127),MONTH(F5127),1)</f>
        <v>45047</v>
      </c>
      <c r="N5127" s="47" t="str">
        <f>IF(B5127="",N5126,B5127)</f>
        <v>Parkside Investments plc</v>
      </c>
    </row>
    <row r="5128" spans="1:14" ht="15.75" x14ac:dyDescent="0.5">
      <c r="A5128" s="7"/>
      <c r="B5128" s="26"/>
      <c r="C5128" s="26"/>
      <c r="D5128" s="14">
        <v>12739.48</v>
      </c>
      <c r="E5128" s="13" t="s">
        <v>4247</v>
      </c>
      <c r="F5128" s="27">
        <v>45256</v>
      </c>
      <c r="G5128" s="27">
        <v>45147</v>
      </c>
      <c r="H5128" s="14">
        <v>369795.36</v>
      </c>
      <c r="I5128" s="15">
        <v>2</v>
      </c>
      <c r="J5128" s="13" t="s">
        <v>300</v>
      </c>
      <c r="K5128" s="36">
        <f>D5128*VLOOKUP(L5128,Assumptions!$B$5:$C$11,2,FALSE)</f>
        <v>12739.48</v>
      </c>
      <c r="L5128" s="39" t="s">
        <v>4883</v>
      </c>
      <c r="M5128" s="46">
        <f>DATE(YEAR(F5128),MONTH(F5128),1)</f>
        <v>45231</v>
      </c>
      <c r="N5128" s="47" t="str">
        <f>IF(B5128="",N5127,B5128)</f>
        <v>Parkside Investments plc</v>
      </c>
    </row>
    <row r="5129" spans="1:14" ht="15.75" x14ac:dyDescent="0.5">
      <c r="A5129" s="7"/>
      <c r="B5129" s="26"/>
      <c r="C5129" s="26"/>
      <c r="D5129" s="14">
        <v>11803.45</v>
      </c>
      <c r="E5129" s="13" t="s">
        <v>4248</v>
      </c>
      <c r="F5129" s="27">
        <v>45256</v>
      </c>
      <c r="G5129" s="27">
        <v>45147</v>
      </c>
      <c r="H5129" s="14">
        <v>285465.78000000003</v>
      </c>
      <c r="I5129" s="15">
        <v>2</v>
      </c>
      <c r="J5129" s="13" t="s">
        <v>330</v>
      </c>
      <c r="K5129" s="36">
        <f>D5129*VLOOKUP(L5129,Assumptions!$B$5:$C$11,2,FALSE)</f>
        <v>11803.45</v>
      </c>
      <c r="L5129" s="39" t="s">
        <v>4883</v>
      </c>
      <c r="M5129" s="46">
        <f>DATE(YEAR(F5129),MONTH(F5129),1)</f>
        <v>45231</v>
      </c>
      <c r="N5129" s="47" t="str">
        <f>IF(B5129="",N5128,B5129)</f>
        <v>Parkside Investments plc</v>
      </c>
    </row>
    <row r="5130" spans="1:14" ht="15.75" x14ac:dyDescent="0.5">
      <c r="A5130" s="7"/>
      <c r="B5130" s="26"/>
      <c r="C5130" s="26"/>
      <c r="D5130" s="14">
        <v>16362.04</v>
      </c>
      <c r="E5130" s="13" t="s">
        <v>4249</v>
      </c>
      <c r="F5130" s="27">
        <v>45256</v>
      </c>
      <c r="G5130" s="27">
        <v>45147</v>
      </c>
      <c r="H5130" s="14">
        <v>258782.57</v>
      </c>
      <c r="I5130" s="15">
        <v>4</v>
      </c>
      <c r="J5130" s="13" t="s">
        <v>307</v>
      </c>
      <c r="K5130" s="36">
        <f>D5130*VLOOKUP(L5130,Assumptions!$B$5:$C$11,2,FALSE)</f>
        <v>16362.04</v>
      </c>
      <c r="L5130" s="39" t="s">
        <v>4883</v>
      </c>
      <c r="M5130" s="46">
        <f>DATE(YEAR(F5130),MONTH(F5130),1)</f>
        <v>45231</v>
      </c>
      <c r="N5130" s="47" t="str">
        <f>IF(B5130="",N5129,B5130)</f>
        <v>Parkside Investments plc</v>
      </c>
    </row>
    <row r="5131" spans="1:14" ht="15.75" x14ac:dyDescent="0.5">
      <c r="A5131" s="7"/>
      <c r="B5131" s="26"/>
      <c r="C5131" s="26"/>
      <c r="D5131" s="14">
        <v>5076.59</v>
      </c>
      <c r="E5131" s="13" t="s">
        <v>4250</v>
      </c>
      <c r="F5131" s="27">
        <v>45202</v>
      </c>
      <c r="G5131" s="27">
        <v>45156</v>
      </c>
      <c r="H5131" s="14">
        <v>340409.55</v>
      </c>
      <c r="I5131" s="15">
        <v>1.5</v>
      </c>
      <c r="J5131" s="13" t="s">
        <v>300</v>
      </c>
      <c r="K5131" s="36">
        <f>D5131*VLOOKUP(L5131,Assumptions!$B$5:$C$11,2,FALSE)</f>
        <v>5076.59</v>
      </c>
      <c r="L5131" s="39" t="s">
        <v>4883</v>
      </c>
      <c r="M5131" s="46">
        <f>DATE(YEAR(F5131),MONTH(F5131),1)</f>
        <v>45200</v>
      </c>
      <c r="N5131" s="47" t="str">
        <f>IF(B5131="",N5130,B5131)</f>
        <v>Parkside Investments plc</v>
      </c>
    </row>
    <row r="5132" spans="1:14" ht="15.75" x14ac:dyDescent="0.5">
      <c r="A5132" s="7"/>
      <c r="B5132" s="26"/>
      <c r="C5132" s="26"/>
      <c r="D5132" s="14">
        <v>2062.0700000000002</v>
      </c>
      <c r="E5132" s="13" t="s">
        <v>4251</v>
      </c>
      <c r="F5132" s="27">
        <v>45196</v>
      </c>
      <c r="G5132" s="27">
        <v>45162</v>
      </c>
      <c r="H5132" s="14">
        <v>291637.38</v>
      </c>
      <c r="I5132" s="15">
        <v>1</v>
      </c>
      <c r="J5132" s="13" t="s">
        <v>307</v>
      </c>
      <c r="K5132" s="36">
        <f>D5132*VLOOKUP(L5132,Assumptions!$B$5:$C$11,2,FALSE)</f>
        <v>2062.0700000000002</v>
      </c>
      <c r="L5132" s="39" t="s">
        <v>4883</v>
      </c>
      <c r="M5132" s="46">
        <f>DATE(YEAR(F5132),MONTH(F5132),1)</f>
        <v>45170</v>
      </c>
      <c r="N5132" s="47" t="str">
        <f>IF(B5132="",N5131,B5132)</f>
        <v>Parkside Investments plc</v>
      </c>
    </row>
    <row r="5133" spans="1:14" ht="15.75" x14ac:dyDescent="0.5">
      <c r="A5133" s="7"/>
      <c r="B5133" s="26"/>
      <c r="C5133" s="26"/>
      <c r="D5133" s="14">
        <v>211252.74</v>
      </c>
      <c r="E5133" s="13" t="s">
        <v>4252</v>
      </c>
      <c r="F5133" s="27">
        <v>45501</v>
      </c>
      <c r="G5133" s="27">
        <v>45204</v>
      </c>
      <c r="H5133" s="14">
        <v>318103.43</v>
      </c>
      <c r="I5133" s="15">
        <v>45</v>
      </c>
      <c r="J5133" s="13" t="s">
        <v>330</v>
      </c>
      <c r="K5133" s="36">
        <f>D5133*VLOOKUP(L5133,Assumptions!$B$5:$C$11,2,FALSE)</f>
        <v>211252.74</v>
      </c>
      <c r="L5133" s="39" t="s">
        <v>4883</v>
      </c>
      <c r="M5133" s="46">
        <f>DATE(YEAR(F5133),MONTH(F5133),1)</f>
        <v>45474</v>
      </c>
      <c r="N5133" s="47" t="str">
        <f>IF(B5133="",N5132,B5133)</f>
        <v>Parkside Investments plc</v>
      </c>
    </row>
    <row r="5134" spans="1:14" ht="15.75" x14ac:dyDescent="0.5">
      <c r="A5134" s="7"/>
      <c r="B5134" s="26"/>
      <c r="C5134" s="26"/>
      <c r="D5134" s="14">
        <v>271898.5</v>
      </c>
      <c r="E5134" s="13" t="s">
        <v>4253</v>
      </c>
      <c r="F5134" s="27">
        <v>45501</v>
      </c>
      <c r="G5134" s="27">
        <v>45204</v>
      </c>
      <c r="H5134" s="14">
        <v>267924.01</v>
      </c>
      <c r="I5134" s="15">
        <v>45</v>
      </c>
      <c r="J5134" s="13" t="s">
        <v>300</v>
      </c>
      <c r="K5134" s="36">
        <f>D5134*VLOOKUP(L5134,Assumptions!$B$5:$C$11,2,FALSE)</f>
        <v>271898.5</v>
      </c>
      <c r="L5134" s="39" t="s">
        <v>4883</v>
      </c>
      <c r="M5134" s="46">
        <f>DATE(YEAR(F5134),MONTH(F5134),1)</f>
        <v>45474</v>
      </c>
      <c r="N5134" s="47" t="str">
        <f>IF(B5134="",N5133,B5134)</f>
        <v>Parkside Investments plc</v>
      </c>
    </row>
    <row r="5135" spans="1:14" ht="15.75" x14ac:dyDescent="0.5">
      <c r="A5135" s="7"/>
      <c r="B5135" s="26"/>
      <c r="C5135" s="26"/>
      <c r="D5135" s="14">
        <v>227275.89</v>
      </c>
      <c r="E5135" s="13" t="s">
        <v>4254</v>
      </c>
      <c r="F5135" s="27">
        <v>45501</v>
      </c>
      <c r="G5135" s="27">
        <v>45204</v>
      </c>
      <c r="H5135" s="14">
        <v>347334.9</v>
      </c>
      <c r="I5135" s="15">
        <v>165</v>
      </c>
      <c r="J5135" s="13" t="s">
        <v>301</v>
      </c>
      <c r="K5135" s="36">
        <f>D5135*VLOOKUP(L5135,Assumptions!$B$5:$C$11,2,FALSE)</f>
        <v>227275.89</v>
      </c>
      <c r="L5135" s="39" t="s">
        <v>4883</v>
      </c>
      <c r="M5135" s="46">
        <f>DATE(YEAR(F5135),MONTH(F5135),1)</f>
        <v>45474</v>
      </c>
      <c r="N5135" s="47" t="str">
        <f>IF(B5135="",N5134,B5135)</f>
        <v>Parkside Investments plc</v>
      </c>
    </row>
    <row r="5136" spans="1:14" ht="15.75" x14ac:dyDescent="0.5">
      <c r="A5136" s="7"/>
      <c r="B5136" s="26"/>
      <c r="C5136" s="26"/>
      <c r="D5136" s="14">
        <v>229383.17</v>
      </c>
      <c r="E5136" s="13" t="s">
        <v>4255</v>
      </c>
      <c r="F5136" s="27">
        <v>45501</v>
      </c>
      <c r="G5136" s="27">
        <v>45204</v>
      </c>
      <c r="H5136" s="14">
        <v>305989.53999999998</v>
      </c>
      <c r="I5136" s="15">
        <v>165</v>
      </c>
      <c r="J5136" s="13" t="s">
        <v>328</v>
      </c>
      <c r="K5136" s="36">
        <f>D5136*VLOOKUP(L5136,Assumptions!$B$5:$C$11,2,FALSE)</f>
        <v>229383.17</v>
      </c>
      <c r="L5136" s="39" t="s">
        <v>4883</v>
      </c>
      <c r="M5136" s="46">
        <f>DATE(YEAR(F5136),MONTH(F5136),1)</f>
        <v>45474</v>
      </c>
      <c r="N5136" s="47" t="str">
        <f>IF(B5136="",N5135,B5136)</f>
        <v>Parkside Investments plc</v>
      </c>
    </row>
    <row r="5137" spans="1:14" ht="15.75" x14ac:dyDescent="0.5">
      <c r="A5137" s="7"/>
      <c r="B5137" s="26"/>
      <c r="C5137" s="26"/>
      <c r="D5137" s="14">
        <v>216454.29</v>
      </c>
      <c r="E5137" s="13" t="s">
        <v>4256</v>
      </c>
      <c r="F5137" s="27">
        <v>45501</v>
      </c>
      <c r="G5137" s="27">
        <v>45204</v>
      </c>
      <c r="H5137" s="14">
        <v>298409.40999999997</v>
      </c>
      <c r="I5137" s="15">
        <v>165</v>
      </c>
      <c r="J5137" s="13" t="s">
        <v>333</v>
      </c>
      <c r="K5137" s="36">
        <f>D5137*VLOOKUP(L5137,Assumptions!$B$5:$C$11,2,FALSE)</f>
        <v>216454.29</v>
      </c>
      <c r="L5137" s="39" t="s">
        <v>4883</v>
      </c>
      <c r="M5137" s="46">
        <f>DATE(YEAR(F5137),MONTH(F5137),1)</f>
        <v>45474</v>
      </c>
      <c r="N5137" s="47" t="str">
        <f>IF(B5137="",N5136,B5137)</f>
        <v>Parkside Investments plc</v>
      </c>
    </row>
    <row r="5138" spans="1:14" ht="15.75" x14ac:dyDescent="0.5">
      <c r="A5138" s="7"/>
      <c r="B5138" s="26"/>
      <c r="C5138" s="26"/>
      <c r="D5138" s="14">
        <v>181227.13</v>
      </c>
      <c r="E5138" s="13" t="s">
        <v>4257</v>
      </c>
      <c r="F5138" s="27">
        <v>45501</v>
      </c>
      <c r="G5138" s="27">
        <v>45204</v>
      </c>
      <c r="H5138" s="14">
        <v>280106.40000000002</v>
      </c>
      <c r="I5138" s="15">
        <v>165</v>
      </c>
      <c r="J5138" s="13" t="s">
        <v>334</v>
      </c>
      <c r="K5138" s="36">
        <f>D5138*VLOOKUP(L5138,Assumptions!$B$5:$C$11,2,FALSE)</f>
        <v>181227.13</v>
      </c>
      <c r="L5138" s="39" t="s">
        <v>4883</v>
      </c>
      <c r="M5138" s="46">
        <f>DATE(YEAR(F5138),MONTH(F5138),1)</f>
        <v>45474</v>
      </c>
      <c r="N5138" s="47" t="str">
        <f>IF(B5138="",N5137,B5138)</f>
        <v>Parkside Investments plc</v>
      </c>
    </row>
    <row r="5139" spans="1:14" ht="15.75" x14ac:dyDescent="0.5">
      <c r="A5139" s="7"/>
      <c r="B5139" s="26"/>
      <c r="C5139" s="26"/>
      <c r="D5139" s="14">
        <v>283044.12</v>
      </c>
      <c r="E5139" s="13" t="s">
        <v>4258</v>
      </c>
      <c r="F5139" s="27">
        <v>45501</v>
      </c>
      <c r="G5139" s="27">
        <v>45204</v>
      </c>
      <c r="H5139" s="14">
        <v>224664.55</v>
      </c>
      <c r="I5139" s="15">
        <v>165</v>
      </c>
      <c r="J5139" s="13" t="s">
        <v>335</v>
      </c>
      <c r="K5139" s="36">
        <f>D5139*VLOOKUP(L5139,Assumptions!$B$5:$C$11,2,FALSE)</f>
        <v>283044.12</v>
      </c>
      <c r="L5139" s="39" t="s">
        <v>4883</v>
      </c>
      <c r="M5139" s="46">
        <f>DATE(YEAR(F5139),MONTH(F5139),1)</f>
        <v>45474</v>
      </c>
      <c r="N5139" s="47" t="str">
        <f>IF(B5139="",N5138,B5139)</f>
        <v>Parkside Investments plc</v>
      </c>
    </row>
    <row r="5140" spans="1:14" ht="15.75" x14ac:dyDescent="0.5">
      <c r="A5140" s="7"/>
      <c r="B5140" s="26"/>
      <c r="C5140" s="26"/>
      <c r="D5140" s="14">
        <v>240475.48</v>
      </c>
      <c r="E5140" s="13" t="s">
        <v>4259</v>
      </c>
      <c r="F5140" s="27">
        <v>45501</v>
      </c>
      <c r="G5140" s="27">
        <v>45204</v>
      </c>
      <c r="H5140" s="14">
        <v>332907.21999999997</v>
      </c>
      <c r="I5140" s="15">
        <v>165</v>
      </c>
      <c r="J5140" s="13" t="s">
        <v>322</v>
      </c>
      <c r="K5140" s="36">
        <f>D5140*VLOOKUP(L5140,Assumptions!$B$5:$C$11,2,FALSE)</f>
        <v>240475.48</v>
      </c>
      <c r="L5140" s="39" t="s">
        <v>4883</v>
      </c>
      <c r="M5140" s="46">
        <f>DATE(YEAR(F5140),MONTH(F5140),1)</f>
        <v>45474</v>
      </c>
      <c r="N5140" s="47" t="str">
        <f>IF(B5140="",N5139,B5140)</f>
        <v>Parkside Investments plc</v>
      </c>
    </row>
    <row r="5141" spans="1:14" ht="15.75" x14ac:dyDescent="0.5">
      <c r="A5141" s="7"/>
      <c r="B5141" s="26"/>
      <c r="C5141" s="26"/>
      <c r="D5141" s="14">
        <v>264715.13</v>
      </c>
      <c r="E5141" s="13" t="s">
        <v>4260</v>
      </c>
      <c r="F5141" s="27">
        <v>45501</v>
      </c>
      <c r="G5141" s="27">
        <v>45204</v>
      </c>
      <c r="H5141" s="14">
        <v>221488.32</v>
      </c>
      <c r="I5141" s="15">
        <v>165</v>
      </c>
      <c r="J5141" s="13" t="s">
        <v>319</v>
      </c>
      <c r="K5141" s="36">
        <f>D5141*VLOOKUP(L5141,Assumptions!$B$5:$C$11,2,FALSE)</f>
        <v>264715.13</v>
      </c>
      <c r="L5141" s="39" t="s">
        <v>4883</v>
      </c>
      <c r="M5141" s="46">
        <f>DATE(YEAR(F5141),MONTH(F5141),1)</f>
        <v>45474</v>
      </c>
      <c r="N5141" s="47" t="str">
        <f>IF(B5141="",N5140,B5141)</f>
        <v>Parkside Investments plc</v>
      </c>
    </row>
    <row r="5142" spans="1:14" ht="15.75" x14ac:dyDescent="0.5">
      <c r="A5142" s="7"/>
      <c r="B5142" s="26"/>
      <c r="C5142" s="26"/>
      <c r="D5142" s="14">
        <v>227890.3</v>
      </c>
      <c r="E5142" s="13" t="s">
        <v>4261</v>
      </c>
      <c r="F5142" s="27">
        <v>45501</v>
      </c>
      <c r="G5142" s="27">
        <v>45204</v>
      </c>
      <c r="H5142" s="14">
        <v>351427.07</v>
      </c>
      <c r="I5142" s="15">
        <v>165</v>
      </c>
      <c r="J5142" s="13" t="s">
        <v>320</v>
      </c>
      <c r="K5142" s="36">
        <f>D5142*VLOOKUP(L5142,Assumptions!$B$5:$C$11,2,FALSE)</f>
        <v>227890.3</v>
      </c>
      <c r="L5142" s="39" t="s">
        <v>4883</v>
      </c>
      <c r="M5142" s="46">
        <f>DATE(YEAR(F5142),MONTH(F5142),1)</f>
        <v>45474</v>
      </c>
      <c r="N5142" s="47" t="str">
        <f>IF(B5142="",N5141,B5142)</f>
        <v>Parkside Investments plc</v>
      </c>
    </row>
    <row r="5143" spans="1:14" ht="15.75" x14ac:dyDescent="0.5">
      <c r="A5143" s="7"/>
      <c r="B5143" s="26"/>
      <c r="C5143" s="26"/>
      <c r="D5143" s="14">
        <v>217507.04</v>
      </c>
      <c r="E5143" s="13" t="s">
        <v>4262</v>
      </c>
      <c r="F5143" s="27">
        <v>45501</v>
      </c>
      <c r="G5143" s="27">
        <v>45204</v>
      </c>
      <c r="H5143" s="14">
        <v>370393.84</v>
      </c>
      <c r="I5143" s="15">
        <v>162</v>
      </c>
      <c r="J5143" s="13" t="s">
        <v>331</v>
      </c>
      <c r="K5143" s="36">
        <f>D5143*VLOOKUP(L5143,Assumptions!$B$5:$C$11,2,FALSE)</f>
        <v>217507.04</v>
      </c>
      <c r="L5143" s="39" t="s">
        <v>4883</v>
      </c>
      <c r="M5143" s="46">
        <f>DATE(YEAR(F5143),MONTH(F5143),1)</f>
        <v>45474</v>
      </c>
      <c r="N5143" s="47" t="str">
        <f>IF(B5143="",N5142,B5143)</f>
        <v>Parkside Investments plc</v>
      </c>
    </row>
    <row r="5144" spans="1:14" ht="15.75" x14ac:dyDescent="0.5">
      <c r="A5144" s="7"/>
      <c r="B5144" s="26"/>
      <c r="C5144" s="26"/>
      <c r="D5144" s="14">
        <v>177541.21</v>
      </c>
      <c r="E5144" s="13" t="s">
        <v>4263</v>
      </c>
      <c r="F5144" s="27">
        <v>45501</v>
      </c>
      <c r="G5144" s="27">
        <v>45204</v>
      </c>
      <c r="H5144" s="14">
        <v>251075.01</v>
      </c>
      <c r="I5144" s="15">
        <v>90</v>
      </c>
      <c r="J5144" s="13" t="s">
        <v>305</v>
      </c>
      <c r="K5144" s="36">
        <f>D5144*VLOOKUP(L5144,Assumptions!$B$5:$C$11,2,FALSE)</f>
        <v>177541.21</v>
      </c>
      <c r="L5144" s="39" t="s">
        <v>4883</v>
      </c>
      <c r="M5144" s="46">
        <f>DATE(YEAR(F5144),MONTH(F5144),1)</f>
        <v>45474</v>
      </c>
      <c r="N5144" s="47" t="str">
        <f>IF(B5144="",N5143,B5144)</f>
        <v>Parkside Investments plc</v>
      </c>
    </row>
    <row r="5145" spans="1:14" ht="15.75" x14ac:dyDescent="0.5">
      <c r="A5145" s="7"/>
      <c r="B5145" s="26"/>
      <c r="C5145" s="26"/>
      <c r="D5145" s="14">
        <v>278434.68</v>
      </c>
      <c r="E5145" s="13" t="s">
        <v>4264</v>
      </c>
      <c r="F5145" s="27">
        <v>45501</v>
      </c>
      <c r="G5145" s="27">
        <v>45204</v>
      </c>
      <c r="H5145" s="14">
        <v>266501.19</v>
      </c>
      <c r="I5145" s="15">
        <v>165</v>
      </c>
      <c r="J5145" s="13" t="s">
        <v>336</v>
      </c>
      <c r="K5145" s="36">
        <f>D5145*VLOOKUP(L5145,Assumptions!$B$5:$C$11,2,FALSE)</f>
        <v>278434.68</v>
      </c>
      <c r="L5145" s="39" t="s">
        <v>4883</v>
      </c>
      <c r="M5145" s="46">
        <f>DATE(YEAR(F5145),MONTH(F5145),1)</f>
        <v>45474</v>
      </c>
      <c r="N5145" s="47" t="str">
        <f>IF(B5145="",N5144,B5145)</f>
        <v>Parkside Investments plc</v>
      </c>
    </row>
    <row r="5146" spans="1:14" ht="15.75" x14ac:dyDescent="0.5">
      <c r="A5146" s="7"/>
      <c r="B5146" s="26"/>
      <c r="C5146" s="26"/>
      <c r="D5146" s="14">
        <v>176483.91</v>
      </c>
      <c r="E5146" s="13" t="s">
        <v>4260</v>
      </c>
      <c r="F5146" s="27">
        <v>45501</v>
      </c>
      <c r="G5146" s="27">
        <v>45204</v>
      </c>
      <c r="H5146" s="14">
        <v>321407.48</v>
      </c>
      <c r="I5146" s="15">
        <v>1</v>
      </c>
      <c r="J5146" s="13" t="s">
        <v>319</v>
      </c>
      <c r="K5146" s="36">
        <f>D5146*VLOOKUP(L5146,Assumptions!$B$5:$C$11,2,FALSE)</f>
        <v>176483.91</v>
      </c>
      <c r="L5146" s="39" t="s">
        <v>4883</v>
      </c>
      <c r="M5146" s="46">
        <f>DATE(YEAR(F5146),MONTH(F5146),1)</f>
        <v>45474</v>
      </c>
      <c r="N5146" s="47" t="str">
        <f>IF(B5146="",N5145,B5146)</f>
        <v>Parkside Investments plc</v>
      </c>
    </row>
    <row r="5147" spans="1:14" ht="15.75" x14ac:dyDescent="0.5">
      <c r="A5147" s="7"/>
      <c r="B5147" s="26"/>
      <c r="C5147" s="26"/>
      <c r="D5147" s="14">
        <v>2238.4699999999998</v>
      </c>
      <c r="E5147" s="13" t="s">
        <v>4265</v>
      </c>
      <c r="F5147" s="27">
        <v>45383</v>
      </c>
      <c r="G5147" s="27">
        <v>45226</v>
      </c>
      <c r="H5147" s="14">
        <v>226864.64000000001</v>
      </c>
      <c r="I5147" s="15">
        <v>1</v>
      </c>
      <c r="J5147" s="13" t="s">
        <v>307</v>
      </c>
      <c r="K5147" s="36">
        <f>D5147*VLOOKUP(L5147,Assumptions!$B$5:$C$11,2,FALSE)</f>
        <v>2238.4699999999998</v>
      </c>
      <c r="L5147" s="39" t="s">
        <v>4883</v>
      </c>
      <c r="M5147" s="46">
        <f>DATE(YEAR(F5147),MONTH(F5147),1)</f>
        <v>45383</v>
      </c>
      <c r="N5147" s="47" t="str">
        <f>IF(B5147="",N5146,B5147)</f>
        <v>Parkside Investments plc</v>
      </c>
    </row>
    <row r="5148" spans="1:14" ht="15.75" x14ac:dyDescent="0.5">
      <c r="A5148" s="7"/>
      <c r="B5148" s="26"/>
      <c r="C5148" s="26"/>
      <c r="D5148" s="14">
        <v>15052.31</v>
      </c>
      <c r="E5148" s="13" t="s">
        <v>4266</v>
      </c>
      <c r="F5148" s="27">
        <v>45467</v>
      </c>
      <c r="G5148" s="27">
        <v>45226</v>
      </c>
      <c r="H5148" s="14">
        <v>359679.26</v>
      </c>
      <c r="I5148" s="15">
        <v>3</v>
      </c>
      <c r="J5148" s="13" t="s">
        <v>300</v>
      </c>
      <c r="K5148" s="36">
        <f>D5148*VLOOKUP(L5148,Assumptions!$B$5:$C$11,2,FALSE)</f>
        <v>15052.31</v>
      </c>
      <c r="L5148" s="39" t="s">
        <v>4883</v>
      </c>
      <c r="M5148" s="46">
        <f>DATE(YEAR(F5148),MONTH(F5148),1)</f>
        <v>45444</v>
      </c>
      <c r="N5148" s="47" t="str">
        <f>IF(B5148="",N5147,B5148)</f>
        <v>Parkside Investments plc</v>
      </c>
    </row>
    <row r="5149" spans="1:14" ht="15.75" x14ac:dyDescent="0.5">
      <c r="A5149" s="7"/>
      <c r="B5149" s="26"/>
      <c r="C5149" s="26"/>
      <c r="D5149" s="14">
        <v>11272.67</v>
      </c>
      <c r="E5149" s="13" t="s">
        <v>4267</v>
      </c>
      <c r="F5149" s="27">
        <v>45467</v>
      </c>
      <c r="G5149" s="27">
        <v>45226</v>
      </c>
      <c r="H5149" s="14">
        <v>228365.35</v>
      </c>
      <c r="I5149" s="15">
        <v>50</v>
      </c>
      <c r="J5149" s="13" t="s">
        <v>328</v>
      </c>
      <c r="K5149" s="36">
        <f>D5149*VLOOKUP(L5149,Assumptions!$B$5:$C$11,2,FALSE)</f>
        <v>11272.67</v>
      </c>
      <c r="L5149" s="39" t="s">
        <v>4883</v>
      </c>
      <c r="M5149" s="46">
        <f>DATE(YEAR(F5149),MONTH(F5149),1)</f>
        <v>45444</v>
      </c>
      <c r="N5149" s="47" t="str">
        <f>IF(B5149="",N5148,B5149)</f>
        <v>Parkside Investments plc</v>
      </c>
    </row>
    <row r="5150" spans="1:14" ht="15.75" x14ac:dyDescent="0.5">
      <c r="A5150" s="7"/>
      <c r="B5150" s="26"/>
      <c r="C5150" s="26"/>
      <c r="D5150" s="14">
        <v>13732.22</v>
      </c>
      <c r="E5150" s="13" t="s">
        <v>4268</v>
      </c>
      <c r="F5150" s="27">
        <v>45467</v>
      </c>
      <c r="G5150" s="27">
        <v>45226</v>
      </c>
      <c r="H5150" s="14">
        <v>347757.33</v>
      </c>
      <c r="I5150" s="15">
        <v>50</v>
      </c>
      <c r="J5150" s="13" t="s">
        <v>333</v>
      </c>
      <c r="K5150" s="36">
        <f>D5150*VLOOKUP(L5150,Assumptions!$B$5:$C$11,2,FALSE)</f>
        <v>13732.22</v>
      </c>
      <c r="L5150" s="39" t="s">
        <v>4883</v>
      </c>
      <c r="M5150" s="46">
        <f>DATE(YEAR(F5150),MONTH(F5150),1)</f>
        <v>45444</v>
      </c>
      <c r="N5150" s="47" t="str">
        <f>IF(B5150="",N5149,B5150)</f>
        <v>Parkside Investments plc</v>
      </c>
    </row>
    <row r="5151" spans="1:14" ht="15.75" x14ac:dyDescent="0.5">
      <c r="A5151" s="7"/>
      <c r="B5151" s="26"/>
      <c r="C5151" s="26"/>
      <c r="D5151" s="14">
        <v>9613.41</v>
      </c>
      <c r="E5151" s="13" t="s">
        <v>4269</v>
      </c>
      <c r="F5151" s="27">
        <v>45467</v>
      </c>
      <c r="G5151" s="27">
        <v>45226</v>
      </c>
      <c r="H5151" s="14">
        <v>260387.91</v>
      </c>
      <c r="I5151" s="15">
        <v>50</v>
      </c>
      <c r="J5151" s="13" t="s">
        <v>322</v>
      </c>
      <c r="K5151" s="36">
        <f>D5151*VLOOKUP(L5151,Assumptions!$B$5:$C$11,2,FALSE)</f>
        <v>9613.41</v>
      </c>
      <c r="L5151" s="39" t="s">
        <v>4883</v>
      </c>
      <c r="M5151" s="46">
        <f>DATE(YEAR(F5151),MONTH(F5151),1)</f>
        <v>45444</v>
      </c>
      <c r="N5151" s="47" t="str">
        <f>IF(B5151="",N5150,B5151)</f>
        <v>Parkside Investments plc</v>
      </c>
    </row>
    <row r="5152" spans="1:14" ht="15.75" x14ac:dyDescent="0.5">
      <c r="A5152" s="7"/>
      <c r="B5152" s="26"/>
      <c r="C5152" s="26"/>
      <c r="D5152" s="14">
        <v>15992.43</v>
      </c>
      <c r="E5152" s="13" t="s">
        <v>4270</v>
      </c>
      <c r="F5152" s="27">
        <v>45467</v>
      </c>
      <c r="G5152" s="27">
        <v>45226</v>
      </c>
      <c r="H5152" s="14">
        <v>292386.82</v>
      </c>
      <c r="I5152" s="15">
        <v>50</v>
      </c>
      <c r="J5152" s="13" t="s">
        <v>305</v>
      </c>
      <c r="K5152" s="36">
        <f>D5152*VLOOKUP(L5152,Assumptions!$B$5:$C$11,2,FALSE)</f>
        <v>15992.43</v>
      </c>
      <c r="L5152" s="39" t="s">
        <v>4883</v>
      </c>
      <c r="M5152" s="46">
        <f>DATE(YEAR(F5152),MONTH(F5152),1)</f>
        <v>45444</v>
      </c>
      <c r="N5152" s="47" t="str">
        <f>IF(B5152="",N5151,B5152)</f>
        <v>Parkside Investments plc</v>
      </c>
    </row>
    <row r="5153" spans="1:14" ht="15.75" x14ac:dyDescent="0.5">
      <c r="A5153" s="7"/>
      <c r="B5153" s="26"/>
      <c r="C5153" s="26"/>
      <c r="D5153" s="14">
        <v>15707.96</v>
      </c>
      <c r="E5153" s="13" t="s">
        <v>4271</v>
      </c>
      <c r="F5153" s="27">
        <v>45467</v>
      </c>
      <c r="G5153" s="27">
        <v>45226</v>
      </c>
      <c r="H5153" s="14">
        <v>257613.27</v>
      </c>
      <c r="I5153" s="15">
        <v>1</v>
      </c>
      <c r="J5153" s="13" t="s">
        <v>304</v>
      </c>
      <c r="K5153" s="36">
        <f>D5153*VLOOKUP(L5153,Assumptions!$B$5:$C$11,2,FALSE)</f>
        <v>15707.96</v>
      </c>
      <c r="L5153" s="39" t="s">
        <v>4883</v>
      </c>
      <c r="M5153" s="46">
        <f>DATE(YEAR(F5153),MONTH(F5153),1)</f>
        <v>45444</v>
      </c>
      <c r="N5153" s="47" t="str">
        <f>IF(B5153="",N5152,B5153)</f>
        <v>Parkside Investments plc</v>
      </c>
    </row>
    <row r="5154" spans="1:14" ht="15.75" x14ac:dyDescent="0.5">
      <c r="A5154" s="7"/>
      <c r="B5154" s="26"/>
      <c r="C5154" s="26"/>
      <c r="D5154" s="14">
        <v>9392.5499999999993</v>
      </c>
      <c r="E5154" s="13" t="s">
        <v>4272</v>
      </c>
      <c r="F5154" s="27">
        <v>45467</v>
      </c>
      <c r="G5154" s="27">
        <v>45226</v>
      </c>
      <c r="H5154" s="14">
        <v>250315.35</v>
      </c>
      <c r="I5154" s="15">
        <v>50</v>
      </c>
      <c r="J5154" s="13" t="s">
        <v>336</v>
      </c>
      <c r="K5154" s="36">
        <f>D5154*VLOOKUP(L5154,Assumptions!$B$5:$C$11,2,FALSE)</f>
        <v>9392.5499999999993</v>
      </c>
      <c r="L5154" s="39" t="s">
        <v>4883</v>
      </c>
      <c r="M5154" s="46">
        <f>DATE(YEAR(F5154),MONTH(F5154),1)</f>
        <v>45444</v>
      </c>
      <c r="N5154" s="47" t="str">
        <f>IF(B5154="",N5153,B5154)</f>
        <v>Parkside Investments plc</v>
      </c>
    </row>
    <row r="5155" spans="1:14" ht="15.75" x14ac:dyDescent="0.5">
      <c r="A5155" s="7"/>
      <c r="B5155" s="26"/>
      <c r="C5155" s="26"/>
      <c r="D5155" s="14">
        <v>1563.35</v>
      </c>
      <c r="E5155" s="13" t="s">
        <v>4265</v>
      </c>
      <c r="F5155" s="27">
        <v>45389</v>
      </c>
      <c r="G5155" s="27">
        <v>45226</v>
      </c>
      <c r="H5155" s="14">
        <v>348097.96</v>
      </c>
      <c r="I5155" s="15">
        <v>1</v>
      </c>
      <c r="J5155" s="13" t="s">
        <v>307</v>
      </c>
      <c r="K5155" s="36">
        <f>D5155*VLOOKUP(L5155,Assumptions!$B$5:$C$11,2,FALSE)</f>
        <v>1563.35</v>
      </c>
      <c r="L5155" s="39" t="s">
        <v>4883</v>
      </c>
      <c r="M5155" s="46">
        <f>DATE(YEAR(F5155),MONTH(F5155),1)</f>
        <v>45383</v>
      </c>
      <c r="N5155" s="47" t="str">
        <f>IF(B5155="",N5154,B5155)</f>
        <v>Parkside Investments plc</v>
      </c>
    </row>
    <row r="5156" spans="1:14" ht="15.75" x14ac:dyDescent="0.5">
      <c r="A5156" s="7"/>
      <c r="B5156" s="26"/>
      <c r="C5156" s="26"/>
      <c r="D5156" s="14">
        <v>2653.92</v>
      </c>
      <c r="E5156" s="13" t="s">
        <v>4273</v>
      </c>
      <c r="F5156" s="27">
        <v>45356</v>
      </c>
      <c r="G5156" s="27">
        <v>45274</v>
      </c>
      <c r="H5156" s="14">
        <v>340683.48</v>
      </c>
      <c r="I5156" s="15">
        <v>1</v>
      </c>
      <c r="J5156" s="13" t="s">
        <v>307</v>
      </c>
      <c r="K5156" s="36">
        <f>D5156*VLOOKUP(L5156,Assumptions!$B$5:$C$11,2,FALSE)</f>
        <v>2653.92</v>
      </c>
      <c r="L5156" s="39" t="s">
        <v>4883</v>
      </c>
      <c r="M5156" s="46">
        <f>DATE(YEAR(F5156),MONTH(F5156),1)</f>
        <v>45352</v>
      </c>
      <c r="N5156" s="47" t="str">
        <f>IF(B5156="",N5155,B5156)</f>
        <v>Parkside Investments plc</v>
      </c>
    </row>
    <row r="5157" spans="1:14" ht="15.75" x14ac:dyDescent="0.5">
      <c r="A5157" s="7"/>
      <c r="B5157" s="26"/>
      <c r="C5157" s="26"/>
      <c r="D5157" s="14">
        <v>10988.43</v>
      </c>
      <c r="E5157" s="13" t="s">
        <v>4274</v>
      </c>
      <c r="F5157" s="27">
        <v>45832</v>
      </c>
      <c r="G5157" s="27">
        <v>45645</v>
      </c>
      <c r="H5157" s="14">
        <v>327571.63</v>
      </c>
      <c r="I5157" s="15">
        <v>50</v>
      </c>
      <c r="J5157" s="13" t="s">
        <v>328</v>
      </c>
      <c r="K5157" s="36">
        <f>D5157*VLOOKUP(L5157,Assumptions!$B$5:$C$11,2,FALSE)</f>
        <v>10988.43</v>
      </c>
      <c r="L5157" s="39" t="s">
        <v>4883</v>
      </c>
      <c r="M5157" s="46">
        <f>DATE(YEAR(F5157),MONTH(F5157),1)</f>
        <v>45809</v>
      </c>
      <c r="N5157" s="47" t="str">
        <f>IF(B5157="",N5156,B5157)</f>
        <v>Parkside Investments plc</v>
      </c>
    </row>
    <row r="5158" spans="1:14" ht="15.75" x14ac:dyDescent="0.5">
      <c r="A5158" s="7"/>
      <c r="B5158" s="26"/>
      <c r="C5158" s="26"/>
      <c r="D5158" s="14">
        <v>11777.47</v>
      </c>
      <c r="E5158" s="13" t="s">
        <v>4275</v>
      </c>
      <c r="F5158" s="27">
        <v>45832</v>
      </c>
      <c r="G5158" s="27">
        <v>45645</v>
      </c>
      <c r="H5158" s="14">
        <v>355840.27</v>
      </c>
      <c r="I5158" s="15">
        <v>50</v>
      </c>
      <c r="J5158" s="13" t="s">
        <v>305</v>
      </c>
      <c r="K5158" s="36">
        <f>D5158*VLOOKUP(L5158,Assumptions!$B$5:$C$11,2,FALSE)</f>
        <v>11777.47</v>
      </c>
      <c r="L5158" s="39" t="s">
        <v>4883</v>
      </c>
      <c r="M5158" s="46">
        <f>DATE(YEAR(F5158),MONTH(F5158),1)</f>
        <v>45809</v>
      </c>
      <c r="N5158" s="47" t="str">
        <f>IF(B5158="",N5157,B5158)</f>
        <v>Parkside Investments plc</v>
      </c>
    </row>
    <row r="5159" spans="1:14" ht="15.75" x14ac:dyDescent="0.5">
      <c r="A5159" s="7"/>
      <c r="B5159" s="26"/>
      <c r="C5159" s="26"/>
      <c r="D5159" s="14">
        <v>14405.92</v>
      </c>
      <c r="E5159" s="13" t="s">
        <v>4276</v>
      </c>
      <c r="F5159" s="27">
        <v>45832</v>
      </c>
      <c r="G5159" s="27">
        <v>45645</v>
      </c>
      <c r="H5159" s="14">
        <v>348568.1</v>
      </c>
      <c r="I5159" s="15">
        <v>50</v>
      </c>
      <c r="J5159" s="13" t="s">
        <v>322</v>
      </c>
      <c r="K5159" s="36">
        <f>D5159*VLOOKUP(L5159,Assumptions!$B$5:$C$11,2,FALSE)</f>
        <v>14405.92</v>
      </c>
      <c r="L5159" s="39" t="s">
        <v>4883</v>
      </c>
      <c r="M5159" s="46">
        <f>DATE(YEAR(F5159),MONTH(F5159),1)</f>
        <v>45809</v>
      </c>
      <c r="N5159" s="47" t="str">
        <f>IF(B5159="",N5158,B5159)</f>
        <v>Parkside Investments plc</v>
      </c>
    </row>
    <row r="5160" spans="1:14" ht="15.75" x14ac:dyDescent="0.5">
      <c r="A5160" s="7"/>
      <c r="B5160" s="26"/>
      <c r="C5160" s="26"/>
      <c r="D5160" s="14">
        <v>9980.01</v>
      </c>
      <c r="E5160" s="13" t="s">
        <v>4277</v>
      </c>
      <c r="F5160" s="27">
        <v>45832</v>
      </c>
      <c r="G5160" s="27">
        <v>45645</v>
      </c>
      <c r="H5160" s="14">
        <v>333389.49</v>
      </c>
      <c r="I5160" s="15">
        <v>3</v>
      </c>
      <c r="J5160" s="13" t="s">
        <v>300</v>
      </c>
      <c r="K5160" s="36">
        <f>D5160*VLOOKUP(L5160,Assumptions!$B$5:$C$11,2,FALSE)</f>
        <v>9980.01</v>
      </c>
      <c r="L5160" s="39" t="s">
        <v>4883</v>
      </c>
      <c r="M5160" s="46">
        <f>DATE(YEAR(F5160),MONTH(F5160),1)</f>
        <v>45809</v>
      </c>
      <c r="N5160" s="47" t="str">
        <f>IF(B5160="",N5159,B5160)</f>
        <v>Parkside Investments plc</v>
      </c>
    </row>
    <row r="5161" spans="1:14" ht="15.75" x14ac:dyDescent="0.5">
      <c r="A5161" s="7"/>
      <c r="B5161" s="26"/>
      <c r="C5161" s="26"/>
      <c r="D5161" s="14">
        <v>10472.56</v>
      </c>
      <c r="E5161" s="13" t="s">
        <v>4278</v>
      </c>
      <c r="F5161" s="27">
        <v>45832</v>
      </c>
      <c r="G5161" s="27">
        <v>45645</v>
      </c>
      <c r="H5161" s="14">
        <v>217661.27</v>
      </c>
      <c r="I5161" s="15">
        <v>50</v>
      </c>
      <c r="J5161" s="13" t="s">
        <v>333</v>
      </c>
      <c r="K5161" s="36">
        <f>D5161*VLOOKUP(L5161,Assumptions!$B$5:$C$11,2,FALSE)</f>
        <v>10472.56</v>
      </c>
      <c r="L5161" s="39" t="s">
        <v>4883</v>
      </c>
      <c r="M5161" s="46">
        <f>DATE(YEAR(F5161),MONTH(F5161),1)</f>
        <v>45809</v>
      </c>
      <c r="N5161" s="47" t="str">
        <f>IF(B5161="",N5160,B5161)</f>
        <v>Parkside Investments plc</v>
      </c>
    </row>
    <row r="5162" spans="1:14" ht="15.75" x14ac:dyDescent="0.5">
      <c r="A5162" s="7"/>
      <c r="B5162" s="26"/>
      <c r="C5162" s="26"/>
      <c r="D5162" s="14">
        <v>11799.09</v>
      </c>
      <c r="E5162" s="13" t="s">
        <v>4279</v>
      </c>
      <c r="F5162" s="27">
        <v>45832</v>
      </c>
      <c r="G5162" s="27">
        <v>45645</v>
      </c>
      <c r="H5162" s="14">
        <v>304306.94</v>
      </c>
      <c r="I5162" s="15">
        <v>50</v>
      </c>
      <c r="J5162" s="13" t="s">
        <v>336</v>
      </c>
      <c r="K5162" s="36">
        <f>D5162*VLOOKUP(L5162,Assumptions!$B$5:$C$11,2,FALSE)</f>
        <v>11799.09</v>
      </c>
      <c r="L5162" s="39" t="s">
        <v>4883</v>
      </c>
      <c r="M5162" s="46">
        <f>DATE(YEAR(F5162),MONTH(F5162),1)</f>
        <v>45809</v>
      </c>
      <c r="N5162" s="47" t="str">
        <f>IF(B5162="",N5161,B5162)</f>
        <v>Parkside Investments plc</v>
      </c>
    </row>
    <row r="5163" spans="1:14" ht="15.75" x14ac:dyDescent="0.5">
      <c r="A5163" s="7"/>
      <c r="B5163" s="26"/>
      <c r="C5163" s="26"/>
      <c r="D5163" s="14">
        <v>14037.74</v>
      </c>
      <c r="E5163" s="13" t="s">
        <v>4280</v>
      </c>
      <c r="F5163" s="27">
        <v>45832</v>
      </c>
      <c r="G5163" s="27">
        <v>45645</v>
      </c>
      <c r="H5163" s="14">
        <v>310973.71999999997</v>
      </c>
      <c r="I5163" s="15">
        <v>1</v>
      </c>
      <c r="J5163" s="13" t="s">
        <v>304</v>
      </c>
      <c r="K5163" s="36">
        <f>D5163*VLOOKUP(L5163,Assumptions!$B$5:$C$11,2,FALSE)</f>
        <v>14037.74</v>
      </c>
      <c r="L5163" s="39" t="s">
        <v>4883</v>
      </c>
      <c r="M5163" s="46">
        <f>DATE(YEAR(F5163),MONTH(F5163),1)</f>
        <v>45809</v>
      </c>
      <c r="N5163" s="47" t="str">
        <f>IF(B5163="",N5162,B5163)</f>
        <v>Parkside Investments plc</v>
      </c>
    </row>
    <row r="5164" spans="1:14" ht="15.75" x14ac:dyDescent="0.5">
      <c r="A5164" s="7"/>
      <c r="B5164" s="26"/>
      <c r="C5164" s="26"/>
      <c r="D5164" s="14">
        <v>224065.2</v>
      </c>
      <c r="E5164" s="13" t="s">
        <v>4281</v>
      </c>
      <c r="F5164" s="27">
        <v>45865</v>
      </c>
      <c r="G5164" s="27">
        <v>45645</v>
      </c>
      <c r="H5164" s="14">
        <v>340399.74</v>
      </c>
      <c r="I5164" s="15">
        <v>175</v>
      </c>
      <c r="J5164" s="13" t="s">
        <v>334</v>
      </c>
      <c r="K5164" s="36">
        <f>D5164*VLOOKUP(L5164,Assumptions!$B$5:$C$11,2,FALSE)</f>
        <v>224065.2</v>
      </c>
      <c r="L5164" s="39" t="s">
        <v>4883</v>
      </c>
      <c r="M5164" s="46">
        <f>DATE(YEAR(F5164),MONTH(F5164),1)</f>
        <v>45839</v>
      </c>
      <c r="N5164" s="47" t="str">
        <f>IF(B5164="",N5163,B5164)</f>
        <v>Parkside Investments plc</v>
      </c>
    </row>
    <row r="5165" spans="1:14" ht="15.75" x14ac:dyDescent="0.5">
      <c r="A5165" s="7"/>
      <c r="B5165" s="26"/>
      <c r="C5165" s="26"/>
      <c r="D5165" s="14">
        <v>246987.29</v>
      </c>
      <c r="E5165" s="13" t="s">
        <v>4282</v>
      </c>
      <c r="F5165" s="27">
        <v>45865</v>
      </c>
      <c r="G5165" s="27">
        <v>45645</v>
      </c>
      <c r="H5165" s="14">
        <v>226722.8</v>
      </c>
      <c r="I5165" s="15">
        <v>175</v>
      </c>
      <c r="J5165" s="13" t="s">
        <v>333</v>
      </c>
      <c r="K5165" s="36">
        <f>D5165*VLOOKUP(L5165,Assumptions!$B$5:$C$11,2,FALSE)</f>
        <v>246987.29</v>
      </c>
      <c r="L5165" s="39" t="s">
        <v>4883</v>
      </c>
      <c r="M5165" s="46">
        <f>DATE(YEAR(F5165),MONTH(F5165),1)</f>
        <v>45839</v>
      </c>
      <c r="N5165" s="47" t="str">
        <f>IF(B5165="",N5164,B5165)</f>
        <v>Parkside Investments plc</v>
      </c>
    </row>
    <row r="5166" spans="1:14" ht="15.75" x14ac:dyDescent="0.5">
      <c r="A5166" s="7"/>
      <c r="B5166" s="26"/>
      <c r="C5166" s="26"/>
      <c r="D5166" s="14">
        <v>269308.23</v>
      </c>
      <c r="E5166" s="13" t="s">
        <v>4283</v>
      </c>
      <c r="F5166" s="27">
        <v>45865</v>
      </c>
      <c r="G5166" s="27">
        <v>45645</v>
      </c>
      <c r="H5166" s="14">
        <v>230293.79</v>
      </c>
      <c r="I5166" s="15">
        <v>175</v>
      </c>
      <c r="J5166" s="13" t="s">
        <v>319</v>
      </c>
      <c r="K5166" s="36">
        <f>D5166*VLOOKUP(L5166,Assumptions!$B$5:$C$11,2,FALSE)</f>
        <v>269308.23</v>
      </c>
      <c r="L5166" s="39" t="s">
        <v>4883</v>
      </c>
      <c r="M5166" s="46">
        <f>DATE(YEAR(F5166),MONTH(F5166),1)</f>
        <v>45839</v>
      </c>
      <c r="N5166" s="47" t="str">
        <f>IF(B5166="",N5165,B5166)</f>
        <v>Parkside Investments plc</v>
      </c>
    </row>
    <row r="5167" spans="1:14" ht="15.75" x14ac:dyDescent="0.5">
      <c r="A5167" s="7"/>
      <c r="B5167" s="26"/>
      <c r="C5167" s="26"/>
      <c r="D5167" s="14">
        <v>179027.96</v>
      </c>
      <c r="E5167" s="13" t="s">
        <v>4284</v>
      </c>
      <c r="F5167" s="27">
        <v>45865</v>
      </c>
      <c r="G5167" s="27">
        <v>45645</v>
      </c>
      <c r="H5167" s="14">
        <v>367240.2</v>
      </c>
      <c r="I5167" s="15">
        <v>175</v>
      </c>
      <c r="J5167" s="13" t="s">
        <v>322</v>
      </c>
      <c r="K5167" s="36">
        <f>D5167*VLOOKUP(L5167,Assumptions!$B$5:$C$11,2,FALSE)</f>
        <v>179027.96</v>
      </c>
      <c r="L5167" s="39" t="s">
        <v>4883</v>
      </c>
      <c r="M5167" s="46">
        <f>DATE(YEAR(F5167),MONTH(F5167),1)</f>
        <v>45839</v>
      </c>
      <c r="N5167" s="47" t="str">
        <f>IF(B5167="",N5166,B5167)</f>
        <v>Parkside Investments plc</v>
      </c>
    </row>
    <row r="5168" spans="1:14" ht="15.75" x14ac:dyDescent="0.5">
      <c r="A5168" s="7"/>
      <c r="B5168" s="26"/>
      <c r="C5168" s="26"/>
      <c r="D5168" s="14">
        <v>195197.32</v>
      </c>
      <c r="E5168" s="13" t="s">
        <v>4285</v>
      </c>
      <c r="F5168" s="27">
        <v>45865</v>
      </c>
      <c r="G5168" s="27">
        <v>45645</v>
      </c>
      <c r="H5168" s="14">
        <v>289310.36</v>
      </c>
      <c r="I5168" s="15">
        <v>45</v>
      </c>
      <c r="J5168" s="13" t="s">
        <v>330</v>
      </c>
      <c r="K5168" s="36">
        <f>D5168*VLOOKUP(L5168,Assumptions!$B$5:$C$11,2,FALSE)</f>
        <v>195197.32</v>
      </c>
      <c r="L5168" s="39" t="s">
        <v>4883</v>
      </c>
      <c r="M5168" s="46">
        <f>DATE(YEAR(F5168),MONTH(F5168),1)</f>
        <v>45839</v>
      </c>
      <c r="N5168" s="47" t="str">
        <f>IF(B5168="",N5167,B5168)</f>
        <v>Parkside Investments plc</v>
      </c>
    </row>
    <row r="5169" spans="1:14" ht="15.75" x14ac:dyDescent="0.5">
      <c r="A5169" s="7"/>
      <c r="B5169" s="26"/>
      <c r="C5169" s="26"/>
      <c r="D5169" s="14">
        <v>268745.95</v>
      </c>
      <c r="E5169" s="13" t="s">
        <v>4286</v>
      </c>
      <c r="F5169" s="27">
        <v>45865</v>
      </c>
      <c r="G5169" s="27">
        <v>45645</v>
      </c>
      <c r="H5169" s="14">
        <v>335407.45</v>
      </c>
      <c r="I5169" s="15">
        <v>175</v>
      </c>
      <c r="J5169" s="13" t="s">
        <v>335</v>
      </c>
      <c r="K5169" s="36">
        <f>D5169*VLOOKUP(L5169,Assumptions!$B$5:$C$11,2,FALSE)</f>
        <v>268745.95</v>
      </c>
      <c r="L5169" s="39" t="s">
        <v>4883</v>
      </c>
      <c r="M5169" s="46">
        <f>DATE(YEAR(F5169),MONTH(F5169),1)</f>
        <v>45839</v>
      </c>
      <c r="N5169" s="47" t="str">
        <f>IF(B5169="",N5168,B5169)</f>
        <v>Parkside Investments plc</v>
      </c>
    </row>
    <row r="5170" spans="1:14" ht="15.75" x14ac:dyDescent="0.5">
      <c r="A5170" s="7"/>
      <c r="B5170" s="26"/>
      <c r="C5170" s="26"/>
      <c r="D5170" s="14">
        <v>271416.33</v>
      </c>
      <c r="E5170" s="13" t="s">
        <v>4287</v>
      </c>
      <c r="F5170" s="27">
        <v>45865</v>
      </c>
      <c r="G5170" s="27">
        <v>45645</v>
      </c>
      <c r="H5170" s="14">
        <v>250634.37</v>
      </c>
      <c r="I5170" s="15">
        <v>90</v>
      </c>
      <c r="J5170" s="13" t="s">
        <v>305</v>
      </c>
      <c r="K5170" s="36">
        <f>D5170*VLOOKUP(L5170,Assumptions!$B$5:$C$11,2,FALSE)</f>
        <v>271416.33</v>
      </c>
      <c r="L5170" s="39" t="s">
        <v>4883</v>
      </c>
      <c r="M5170" s="46">
        <f>DATE(YEAR(F5170),MONTH(F5170),1)</f>
        <v>45839</v>
      </c>
      <c r="N5170" s="47" t="str">
        <f>IF(B5170="",N5169,B5170)</f>
        <v>Parkside Investments plc</v>
      </c>
    </row>
    <row r="5171" spans="1:14" ht="15.75" x14ac:dyDescent="0.5">
      <c r="A5171" s="7"/>
      <c r="B5171" s="26"/>
      <c r="C5171" s="26"/>
      <c r="D5171" s="14">
        <v>226199.54</v>
      </c>
      <c r="E5171" s="13" t="s">
        <v>4288</v>
      </c>
      <c r="F5171" s="27">
        <v>45865</v>
      </c>
      <c r="G5171" s="27">
        <v>45645</v>
      </c>
      <c r="H5171" s="14">
        <v>241792.68</v>
      </c>
      <c r="I5171" s="15">
        <v>165</v>
      </c>
      <c r="J5171" s="13" t="s">
        <v>331</v>
      </c>
      <c r="K5171" s="36">
        <f>D5171*VLOOKUP(L5171,Assumptions!$B$5:$C$11,2,FALSE)</f>
        <v>226199.54</v>
      </c>
      <c r="L5171" s="39" t="s">
        <v>4883</v>
      </c>
      <c r="M5171" s="46">
        <f>DATE(YEAR(F5171),MONTH(F5171),1)</f>
        <v>45839</v>
      </c>
      <c r="N5171" s="47" t="str">
        <f>IF(B5171="",N5170,B5171)</f>
        <v>Parkside Investments plc</v>
      </c>
    </row>
    <row r="5172" spans="1:14" ht="15.75" x14ac:dyDescent="0.5">
      <c r="A5172" s="7"/>
      <c r="B5172" s="26"/>
      <c r="C5172" s="26"/>
      <c r="D5172" s="14">
        <v>220505.60000000001</v>
      </c>
      <c r="E5172" s="13" t="s">
        <v>4289</v>
      </c>
      <c r="F5172" s="27">
        <v>45865</v>
      </c>
      <c r="G5172" s="27">
        <v>45645</v>
      </c>
      <c r="H5172" s="14">
        <v>358130.6</v>
      </c>
      <c r="I5172" s="15">
        <v>175</v>
      </c>
      <c r="J5172" s="13" t="s">
        <v>320</v>
      </c>
      <c r="K5172" s="36">
        <f>D5172*VLOOKUP(L5172,Assumptions!$B$5:$C$11,2,FALSE)</f>
        <v>220505.60000000001</v>
      </c>
      <c r="L5172" s="39" t="s">
        <v>4883</v>
      </c>
      <c r="M5172" s="46">
        <f>DATE(YEAR(F5172),MONTH(F5172),1)</f>
        <v>45839</v>
      </c>
      <c r="N5172" s="47" t="str">
        <f>IF(B5172="",N5171,B5172)</f>
        <v>Parkside Investments plc</v>
      </c>
    </row>
    <row r="5173" spans="1:14" ht="15.75" x14ac:dyDescent="0.5">
      <c r="A5173" s="7"/>
      <c r="B5173" s="26"/>
      <c r="C5173" s="26"/>
      <c r="D5173" s="14">
        <v>290765.05</v>
      </c>
      <c r="E5173" s="13" t="s">
        <v>4290</v>
      </c>
      <c r="F5173" s="27">
        <v>45865</v>
      </c>
      <c r="G5173" s="27">
        <v>45645</v>
      </c>
      <c r="H5173" s="14">
        <v>364319.56</v>
      </c>
      <c r="I5173" s="15">
        <v>175</v>
      </c>
      <c r="J5173" s="13" t="s">
        <v>336</v>
      </c>
      <c r="K5173" s="36">
        <f>D5173*VLOOKUP(L5173,Assumptions!$B$5:$C$11,2,FALSE)</f>
        <v>290765.05</v>
      </c>
      <c r="L5173" s="39" t="s">
        <v>4883</v>
      </c>
      <c r="M5173" s="46">
        <f>DATE(YEAR(F5173),MONTH(F5173),1)</f>
        <v>45839</v>
      </c>
      <c r="N5173" s="47" t="str">
        <f>IF(B5173="",N5172,B5173)</f>
        <v>Parkside Investments plc</v>
      </c>
    </row>
    <row r="5174" spans="1:14" ht="15.75" x14ac:dyDescent="0.5">
      <c r="A5174" s="7"/>
      <c r="B5174" s="26"/>
      <c r="C5174" s="26"/>
      <c r="D5174" s="14">
        <v>226801.18</v>
      </c>
      <c r="E5174" s="13" t="s">
        <v>4291</v>
      </c>
      <c r="F5174" s="27">
        <v>45865</v>
      </c>
      <c r="G5174" s="27">
        <v>45645</v>
      </c>
      <c r="H5174" s="14">
        <v>340634.4</v>
      </c>
      <c r="I5174" s="15">
        <v>175</v>
      </c>
      <c r="J5174" s="13" t="s">
        <v>328</v>
      </c>
      <c r="K5174" s="36">
        <f>D5174*VLOOKUP(L5174,Assumptions!$B$5:$C$11,2,FALSE)</f>
        <v>226801.18</v>
      </c>
      <c r="L5174" s="39" t="s">
        <v>4883</v>
      </c>
      <c r="M5174" s="46">
        <f>DATE(YEAR(F5174),MONTH(F5174),1)</f>
        <v>45839</v>
      </c>
      <c r="N5174" s="47" t="str">
        <f>IF(B5174="",N5173,B5174)</f>
        <v>Parkside Investments plc</v>
      </c>
    </row>
    <row r="5175" spans="1:14" ht="15.75" x14ac:dyDescent="0.5">
      <c r="A5175" s="7"/>
      <c r="B5175" s="26"/>
      <c r="C5175" s="26"/>
      <c r="D5175" s="14">
        <v>257899.73</v>
      </c>
      <c r="E5175" s="13" t="s">
        <v>4292</v>
      </c>
      <c r="F5175" s="27">
        <v>45865</v>
      </c>
      <c r="G5175" s="27">
        <v>45645</v>
      </c>
      <c r="H5175" s="14">
        <v>218290.63</v>
      </c>
      <c r="I5175" s="15">
        <v>45</v>
      </c>
      <c r="J5175" s="13" t="s">
        <v>300</v>
      </c>
      <c r="K5175" s="36">
        <f>D5175*VLOOKUP(L5175,Assumptions!$B$5:$C$11,2,FALSE)</f>
        <v>257899.73</v>
      </c>
      <c r="L5175" s="39" t="s">
        <v>4883</v>
      </c>
      <c r="M5175" s="46">
        <f>DATE(YEAR(F5175),MONTH(F5175),1)</f>
        <v>45839</v>
      </c>
      <c r="N5175" s="47" t="str">
        <f>IF(B5175="",N5174,B5175)</f>
        <v>Parkside Investments plc</v>
      </c>
    </row>
    <row r="5176" spans="1:14" ht="15.75" x14ac:dyDescent="0.5">
      <c r="A5176" s="7"/>
      <c r="B5176" s="26"/>
      <c r="C5176" s="26"/>
      <c r="D5176" s="14">
        <v>213457.04</v>
      </c>
      <c r="E5176" s="13" t="s">
        <v>4293</v>
      </c>
      <c r="F5176" s="27">
        <v>45865</v>
      </c>
      <c r="G5176" s="27">
        <v>45645</v>
      </c>
      <c r="H5176" s="14">
        <v>244157.36</v>
      </c>
      <c r="I5176" s="15">
        <v>175</v>
      </c>
      <c r="J5176" s="13" t="s">
        <v>301</v>
      </c>
      <c r="K5176" s="36">
        <f>D5176*VLOOKUP(L5176,Assumptions!$B$5:$C$11,2,FALSE)</f>
        <v>213457.04</v>
      </c>
      <c r="L5176" s="39" t="s">
        <v>4883</v>
      </c>
      <c r="M5176" s="46">
        <f>DATE(YEAR(F5176),MONTH(F5176),1)</f>
        <v>45839</v>
      </c>
      <c r="N5176" s="47" t="str">
        <f>IF(B5176="",N5175,B5176)</f>
        <v>Parkside Investments plc</v>
      </c>
    </row>
    <row r="5177" spans="1:14" ht="15.75" x14ac:dyDescent="0.5">
      <c r="A5177" s="7"/>
      <c r="B5177" s="26"/>
      <c r="C5177" s="26"/>
      <c r="D5177" s="14">
        <v>243865.08</v>
      </c>
      <c r="E5177" s="13" t="s">
        <v>4292</v>
      </c>
      <c r="F5177" s="27">
        <v>45865</v>
      </c>
      <c r="G5177" s="27">
        <v>45645</v>
      </c>
      <c r="H5177" s="14">
        <v>342978.39</v>
      </c>
      <c r="I5177" s="15">
        <v>1</v>
      </c>
      <c r="J5177" s="13" t="s">
        <v>300</v>
      </c>
      <c r="K5177" s="36">
        <f>D5177*VLOOKUP(L5177,Assumptions!$B$5:$C$11,2,FALSE)</f>
        <v>243865.08</v>
      </c>
      <c r="L5177" s="39" t="s">
        <v>4883</v>
      </c>
      <c r="M5177" s="46">
        <f>DATE(YEAR(F5177),MONTH(F5177),1)</f>
        <v>45839</v>
      </c>
      <c r="N5177" s="47" t="str">
        <f>IF(B5177="",N5176,B5177)</f>
        <v>Parkside Investments plc</v>
      </c>
    </row>
    <row r="5178" spans="1:14" ht="15.75" x14ac:dyDescent="0.5">
      <c r="A5178" s="7"/>
      <c r="B5178" s="26"/>
      <c r="C5178" s="26"/>
      <c r="D5178" s="14">
        <v>1977.4</v>
      </c>
      <c r="E5178" s="13" t="s">
        <v>4294</v>
      </c>
      <c r="F5178" s="27">
        <v>45761</v>
      </c>
      <c r="G5178" s="27">
        <v>45672</v>
      </c>
      <c r="H5178" s="14">
        <v>288252.11</v>
      </c>
      <c r="I5178" s="15">
        <v>1</v>
      </c>
      <c r="J5178" s="13" t="s">
        <v>307</v>
      </c>
      <c r="K5178" s="36">
        <f>D5178*VLOOKUP(L5178,Assumptions!$B$5:$C$11,2,FALSE)</f>
        <v>1977.4</v>
      </c>
      <c r="L5178" s="39" t="s">
        <v>4883</v>
      </c>
      <c r="M5178" s="46">
        <f>DATE(YEAR(F5178),MONTH(F5178),1)</f>
        <v>45748</v>
      </c>
      <c r="N5178" s="47" t="str">
        <f>IF(B5178="",N5177,B5178)</f>
        <v>Parkside Investments plc</v>
      </c>
    </row>
    <row r="5179" spans="1:14" ht="15.75" x14ac:dyDescent="0.5">
      <c r="A5179" s="7"/>
      <c r="B5179" s="26"/>
      <c r="C5179" s="26"/>
      <c r="D5179" s="14">
        <v>1451.96</v>
      </c>
      <c r="E5179" s="13" t="s">
        <v>4294</v>
      </c>
      <c r="F5179" s="27">
        <v>45760</v>
      </c>
      <c r="G5179" s="27">
        <v>45693</v>
      </c>
      <c r="H5179" s="14">
        <v>222102.82</v>
      </c>
      <c r="I5179" s="15">
        <v>1</v>
      </c>
      <c r="J5179" s="13" t="s">
        <v>307</v>
      </c>
      <c r="K5179" s="36">
        <f>D5179*VLOOKUP(L5179,Assumptions!$B$5:$C$11,2,FALSE)</f>
        <v>1451.96</v>
      </c>
      <c r="L5179" s="39" t="s">
        <v>4883</v>
      </c>
      <c r="M5179" s="46">
        <f>DATE(YEAR(F5179),MONTH(F5179),1)</f>
        <v>45748</v>
      </c>
      <c r="N5179" s="47" t="str">
        <f>IF(B5179="",N5178,B5179)</f>
        <v>Parkside Investments plc</v>
      </c>
    </row>
    <row r="5180" spans="1:14" ht="15.75" x14ac:dyDescent="0.5">
      <c r="A5180" s="7"/>
      <c r="B5180" s="26"/>
      <c r="C5180" s="26"/>
      <c r="D5180" s="14">
        <v>2027.34</v>
      </c>
      <c r="E5180" s="13" t="s">
        <v>4294</v>
      </c>
      <c r="F5180" s="27">
        <v>45754</v>
      </c>
      <c r="G5180" s="27">
        <v>45693</v>
      </c>
      <c r="H5180" s="14">
        <v>324840.21000000002</v>
      </c>
      <c r="I5180" s="15">
        <v>1</v>
      </c>
      <c r="J5180" s="13" t="s">
        <v>307</v>
      </c>
      <c r="K5180" s="36">
        <f>D5180*VLOOKUP(L5180,Assumptions!$B$5:$C$11,2,FALSE)</f>
        <v>2027.34</v>
      </c>
      <c r="L5180" s="39" t="s">
        <v>4883</v>
      </c>
      <c r="M5180" s="46">
        <f>DATE(YEAR(F5180),MONTH(F5180),1)</f>
        <v>45748</v>
      </c>
      <c r="N5180" s="47" t="str">
        <f>IF(B5180="",N5179,B5180)</f>
        <v>Parkside Investments plc</v>
      </c>
    </row>
    <row r="5181" spans="1:14" ht="15.75" x14ac:dyDescent="0.5">
      <c r="A5181" s="7"/>
      <c r="B5181" s="26"/>
      <c r="C5181" s="26"/>
      <c r="D5181" s="14">
        <v>5179.75</v>
      </c>
      <c r="E5181" s="13" t="s">
        <v>4295</v>
      </c>
      <c r="F5181" s="27">
        <v>45824</v>
      </c>
      <c r="G5181" s="27">
        <v>45693</v>
      </c>
      <c r="H5181" s="14">
        <v>325336.11</v>
      </c>
      <c r="I5181" s="15">
        <v>2</v>
      </c>
      <c r="J5181" s="13" t="s">
        <v>307</v>
      </c>
      <c r="K5181" s="36">
        <f>D5181*VLOOKUP(L5181,Assumptions!$B$5:$C$11,2,FALSE)</f>
        <v>5179.75</v>
      </c>
      <c r="L5181" s="39" t="s">
        <v>4883</v>
      </c>
      <c r="M5181" s="46">
        <f>DATE(YEAR(F5181),MONTH(F5181),1)</f>
        <v>45809</v>
      </c>
      <c r="N5181" s="47" t="str">
        <f>IF(B5181="",N5180,B5181)</f>
        <v>Parkside Investments plc</v>
      </c>
    </row>
    <row r="5182" spans="1:14" ht="15.75" x14ac:dyDescent="0.5">
      <c r="A5182" s="7"/>
      <c r="B5182" s="26"/>
      <c r="C5182" s="26"/>
      <c r="D5182" s="14">
        <v>12992.39</v>
      </c>
      <c r="E5182" s="13" t="s">
        <v>4296</v>
      </c>
      <c r="F5182" s="27">
        <v>45823</v>
      </c>
      <c r="G5182" s="27">
        <v>45740</v>
      </c>
      <c r="H5182" s="14">
        <v>314480.73</v>
      </c>
      <c r="I5182" s="15">
        <v>9</v>
      </c>
      <c r="J5182" s="13" t="s">
        <v>340</v>
      </c>
      <c r="K5182" s="36">
        <f>D5182*VLOOKUP(L5182,Assumptions!$B$5:$C$11,2,FALSE)</f>
        <v>12992.39</v>
      </c>
      <c r="L5182" s="39" t="s">
        <v>4883</v>
      </c>
      <c r="M5182" s="46">
        <f>DATE(YEAR(F5182),MONTH(F5182),1)</f>
        <v>45809</v>
      </c>
      <c r="N5182" s="47" t="str">
        <f>IF(B5182="",N5181,B5182)</f>
        <v>Parkside Investments plc</v>
      </c>
    </row>
    <row r="5183" spans="1:14" ht="15.75" x14ac:dyDescent="0.5">
      <c r="A5183" s="7"/>
      <c r="B5183" s="26"/>
      <c r="C5183" s="26"/>
      <c r="D5183" s="14">
        <v>1478.44</v>
      </c>
      <c r="E5183" s="13" t="s">
        <v>4297</v>
      </c>
      <c r="F5183" s="27">
        <v>45790</v>
      </c>
      <c r="G5183" s="27">
        <v>45771</v>
      </c>
      <c r="H5183" s="14">
        <v>326365.17</v>
      </c>
      <c r="I5183" s="15">
        <v>1</v>
      </c>
      <c r="J5183" s="13" t="s">
        <v>307</v>
      </c>
      <c r="K5183" s="36">
        <f>D5183*VLOOKUP(L5183,Assumptions!$B$5:$C$11,2,FALSE)</f>
        <v>1478.44</v>
      </c>
      <c r="L5183" s="39" t="s">
        <v>4883</v>
      </c>
      <c r="M5183" s="46">
        <f>DATE(YEAR(F5183),MONTH(F5183),1)</f>
        <v>45778</v>
      </c>
      <c r="N5183" s="47" t="str">
        <f>IF(B5183="",N5182,B5183)</f>
        <v>Parkside Investments plc</v>
      </c>
    </row>
    <row r="5184" spans="1:14" ht="15.75" x14ac:dyDescent="0.5">
      <c r="A5184" s="7"/>
      <c r="B5184" s="26"/>
      <c r="C5184" s="26"/>
      <c r="D5184" s="14">
        <v>7618.92</v>
      </c>
      <c r="E5184" s="13" t="s">
        <v>4298</v>
      </c>
      <c r="F5184" s="27">
        <v>45914</v>
      </c>
      <c r="G5184" s="27">
        <v>45796</v>
      </c>
      <c r="H5184" s="14">
        <v>336626.16</v>
      </c>
      <c r="I5184" s="15">
        <v>2</v>
      </c>
      <c r="J5184" s="13" t="s">
        <v>300</v>
      </c>
      <c r="K5184" s="36">
        <f>D5184*VLOOKUP(L5184,Assumptions!$B$5:$C$11,2,FALSE)</f>
        <v>7618.92</v>
      </c>
      <c r="L5184" s="39" t="s">
        <v>4883</v>
      </c>
      <c r="M5184" s="46">
        <f>DATE(YEAR(F5184),MONTH(F5184),1)</f>
        <v>45901</v>
      </c>
      <c r="N5184" s="47" t="str">
        <f>IF(B5184="",N5183,B5184)</f>
        <v>Parkside Investments plc</v>
      </c>
    </row>
    <row r="5185" spans="1:14" ht="15.75" x14ac:dyDescent="0.5">
      <c r="A5185" s="7"/>
      <c r="B5185" s="26"/>
      <c r="C5185" s="26"/>
      <c r="D5185" s="14">
        <v>72176.55</v>
      </c>
      <c r="E5185" s="13" t="s">
        <v>4299</v>
      </c>
      <c r="F5185" s="27">
        <v>45915</v>
      </c>
      <c r="G5185" s="27">
        <v>45799</v>
      </c>
      <c r="H5185" s="14">
        <v>329394.64</v>
      </c>
      <c r="I5185" s="15">
        <v>55</v>
      </c>
      <c r="J5185" s="13" t="s">
        <v>340</v>
      </c>
      <c r="K5185" s="36">
        <f>D5185*VLOOKUP(L5185,Assumptions!$B$5:$C$11,2,FALSE)</f>
        <v>72176.55</v>
      </c>
      <c r="L5185" s="39" t="s">
        <v>4883</v>
      </c>
      <c r="M5185" s="46">
        <f>DATE(YEAR(F5185),MONTH(F5185),1)</f>
        <v>45901</v>
      </c>
      <c r="N5185" s="47" t="str">
        <f>IF(B5185="",N5184,B5185)</f>
        <v>Parkside Investments plc</v>
      </c>
    </row>
    <row r="5186" spans="1:14" ht="15.75" x14ac:dyDescent="0.5">
      <c r="A5186" s="7"/>
      <c r="B5186" s="25" t="s">
        <v>244</v>
      </c>
      <c r="C5186" s="25"/>
      <c r="D5186" s="12">
        <v>40265.29</v>
      </c>
      <c r="E5186" s="13" t="s">
        <v>4300</v>
      </c>
      <c r="F5186" s="27">
        <v>45799</v>
      </c>
      <c r="G5186" s="27">
        <v>45670</v>
      </c>
      <c r="H5186" s="14">
        <v>0</v>
      </c>
      <c r="I5186" s="15">
        <v>52</v>
      </c>
      <c r="J5186" s="13" t="s">
        <v>305</v>
      </c>
      <c r="K5186" s="36">
        <f>D5186*VLOOKUP(L5186,Assumptions!$B$5:$C$11,2,FALSE)</f>
        <v>1381.0994469999998</v>
      </c>
      <c r="L5186" s="39" t="s">
        <v>4889</v>
      </c>
      <c r="M5186" s="46">
        <f>DATE(YEAR(F5186),MONTH(F5186),1)</f>
        <v>45778</v>
      </c>
      <c r="N5186" s="47" t="str">
        <f>IF(B5186="",N5185,B5186)</f>
        <v>Pierpont Markets Inc</v>
      </c>
    </row>
    <row r="5187" spans="1:14" ht="15.75" x14ac:dyDescent="0.5">
      <c r="A5187" s="7"/>
      <c r="B5187" s="26"/>
      <c r="C5187" s="26"/>
      <c r="D5187" s="12">
        <v>36508.33</v>
      </c>
      <c r="E5187" s="13" t="s">
        <v>4301</v>
      </c>
      <c r="F5187" s="27">
        <v>45799</v>
      </c>
      <c r="G5187" s="27">
        <v>45670</v>
      </c>
      <c r="H5187" s="14">
        <v>0</v>
      </c>
      <c r="I5187" s="15">
        <v>1</v>
      </c>
      <c r="J5187" s="13" t="s">
        <v>304</v>
      </c>
      <c r="K5187" s="36">
        <f>D5187*VLOOKUP(L5187,Assumptions!$B$5:$C$11,2,FALSE)</f>
        <v>1252.235719</v>
      </c>
      <c r="L5187" s="39" t="s">
        <v>4889</v>
      </c>
      <c r="M5187" s="46">
        <f>DATE(YEAR(F5187),MONTH(F5187),1)</f>
        <v>45778</v>
      </c>
      <c r="N5187" s="47" t="str">
        <f>IF(B5187="",N5186,B5187)</f>
        <v>Pierpont Markets Inc</v>
      </c>
    </row>
    <row r="5188" spans="1:14" ht="15.75" x14ac:dyDescent="0.5">
      <c r="A5188" s="7"/>
      <c r="B5188" s="26"/>
      <c r="C5188" s="26"/>
      <c r="D5188" s="12">
        <v>35853.21</v>
      </c>
      <c r="E5188" s="13" t="s">
        <v>4302</v>
      </c>
      <c r="F5188" s="27">
        <v>45799</v>
      </c>
      <c r="G5188" s="27">
        <v>45670</v>
      </c>
      <c r="H5188" s="14">
        <v>0</v>
      </c>
      <c r="I5188" s="15">
        <v>1</v>
      </c>
      <c r="J5188" s="13" t="s">
        <v>300</v>
      </c>
      <c r="K5188" s="36">
        <f>D5188*VLOOKUP(L5188,Assumptions!$B$5:$C$11,2,FALSE)</f>
        <v>1229.765103</v>
      </c>
      <c r="L5188" s="39" t="s">
        <v>4889</v>
      </c>
      <c r="M5188" s="46">
        <f>DATE(YEAR(F5188),MONTH(F5188),1)</f>
        <v>45778</v>
      </c>
      <c r="N5188" s="47" t="str">
        <f>IF(B5188="",N5187,B5188)</f>
        <v>Pierpont Markets Inc</v>
      </c>
    </row>
    <row r="5189" spans="1:14" ht="15.75" x14ac:dyDescent="0.5">
      <c r="A5189" s="7"/>
      <c r="B5189" s="26"/>
      <c r="C5189" s="26"/>
      <c r="D5189" s="12">
        <v>35782.93</v>
      </c>
      <c r="E5189" s="13" t="s">
        <v>4303</v>
      </c>
      <c r="F5189" s="27">
        <v>45799</v>
      </c>
      <c r="G5189" s="27">
        <v>45670</v>
      </c>
      <c r="H5189" s="14">
        <v>0</v>
      </c>
      <c r="I5189" s="15">
        <v>3</v>
      </c>
      <c r="J5189" s="13" t="s">
        <v>330</v>
      </c>
      <c r="K5189" s="36">
        <f>D5189*VLOOKUP(L5189,Assumptions!$B$5:$C$11,2,FALSE)</f>
        <v>1227.3544989999998</v>
      </c>
      <c r="L5189" s="39" t="s">
        <v>4889</v>
      </c>
      <c r="M5189" s="46">
        <f>DATE(YEAR(F5189),MONTH(F5189),1)</f>
        <v>45778</v>
      </c>
      <c r="N5189" s="47" t="str">
        <f>IF(B5189="",N5188,B5189)</f>
        <v>Pierpont Markets Inc</v>
      </c>
    </row>
    <row r="5190" spans="1:14" ht="15.75" x14ac:dyDescent="0.5">
      <c r="A5190" s="7"/>
      <c r="B5190" s="26"/>
      <c r="C5190" s="26"/>
      <c r="D5190" s="12">
        <v>45386.37</v>
      </c>
      <c r="E5190" s="13" t="s">
        <v>4304</v>
      </c>
      <c r="F5190" s="27">
        <v>45799</v>
      </c>
      <c r="G5190" s="27">
        <v>45670</v>
      </c>
      <c r="H5190" s="14">
        <v>0</v>
      </c>
      <c r="I5190" s="15">
        <v>57</v>
      </c>
      <c r="J5190" s="13" t="s">
        <v>336</v>
      </c>
      <c r="K5190" s="36">
        <f>D5190*VLOOKUP(L5190,Assumptions!$B$5:$C$11,2,FALSE)</f>
        <v>1556.752491</v>
      </c>
      <c r="L5190" s="39" t="s">
        <v>4889</v>
      </c>
      <c r="M5190" s="46">
        <f>DATE(YEAR(F5190),MONTH(F5190),1)</f>
        <v>45778</v>
      </c>
      <c r="N5190" s="47" t="str">
        <f>IF(B5190="",N5189,B5190)</f>
        <v>Pierpont Markets Inc</v>
      </c>
    </row>
    <row r="5191" spans="1:14" ht="15.75" x14ac:dyDescent="0.5">
      <c r="A5191" s="7"/>
      <c r="B5191" s="26"/>
      <c r="C5191" s="26"/>
      <c r="D5191" s="12">
        <v>28112.880000000001</v>
      </c>
      <c r="E5191" s="13" t="s">
        <v>4305</v>
      </c>
      <c r="F5191" s="27">
        <v>45799</v>
      </c>
      <c r="G5191" s="27">
        <v>45670</v>
      </c>
      <c r="H5191" s="14">
        <v>0</v>
      </c>
      <c r="I5191" s="15">
        <v>57</v>
      </c>
      <c r="J5191" s="13" t="s">
        <v>322</v>
      </c>
      <c r="K5191" s="36">
        <f>D5191*VLOOKUP(L5191,Assumptions!$B$5:$C$11,2,FALSE)</f>
        <v>964.27178399999991</v>
      </c>
      <c r="L5191" s="39" t="s">
        <v>4889</v>
      </c>
      <c r="M5191" s="46">
        <f>DATE(YEAR(F5191),MONTH(F5191),1)</f>
        <v>45778</v>
      </c>
      <c r="N5191" s="47" t="str">
        <f>IF(B5191="",N5190,B5191)</f>
        <v>Pierpont Markets Inc</v>
      </c>
    </row>
    <row r="5192" spans="1:14" ht="15.75" x14ac:dyDescent="0.5">
      <c r="A5192" s="7"/>
      <c r="B5192" s="26"/>
      <c r="C5192" s="26"/>
      <c r="D5192" s="12">
        <v>46479.47</v>
      </c>
      <c r="E5192" s="13" t="s">
        <v>4306</v>
      </c>
      <c r="F5192" s="27">
        <v>45799</v>
      </c>
      <c r="G5192" s="27">
        <v>45670</v>
      </c>
      <c r="H5192" s="14">
        <v>0</v>
      </c>
      <c r="I5192" s="15">
        <v>57</v>
      </c>
      <c r="J5192" s="13" t="s">
        <v>328</v>
      </c>
      <c r="K5192" s="36">
        <f>D5192*VLOOKUP(L5192,Assumptions!$B$5:$C$11,2,FALSE)</f>
        <v>1594.245821</v>
      </c>
      <c r="L5192" s="39" t="s">
        <v>4889</v>
      </c>
      <c r="M5192" s="46">
        <f>DATE(YEAR(F5192),MONTH(F5192),1)</f>
        <v>45778</v>
      </c>
      <c r="N5192" s="47" t="str">
        <f>IF(B5192="",N5191,B5192)</f>
        <v>Pierpont Markets Inc</v>
      </c>
    </row>
    <row r="5193" spans="1:14" ht="15.75" x14ac:dyDescent="0.5">
      <c r="A5193" s="7"/>
      <c r="B5193" s="26"/>
      <c r="C5193" s="26"/>
      <c r="D5193" s="12">
        <v>40446.410000000003</v>
      </c>
      <c r="E5193" s="13" t="s">
        <v>4307</v>
      </c>
      <c r="F5193" s="27">
        <v>45799</v>
      </c>
      <c r="G5193" s="27">
        <v>45670</v>
      </c>
      <c r="H5193" s="14">
        <v>0</v>
      </c>
      <c r="I5193" s="15">
        <v>57</v>
      </c>
      <c r="J5193" s="13" t="s">
        <v>333</v>
      </c>
      <c r="K5193" s="36">
        <f>D5193*VLOOKUP(L5193,Assumptions!$B$5:$C$11,2,FALSE)</f>
        <v>1387.3118629999999</v>
      </c>
      <c r="L5193" s="39" t="s">
        <v>4889</v>
      </c>
      <c r="M5193" s="46">
        <f>DATE(YEAR(F5193),MONTH(F5193),1)</f>
        <v>45778</v>
      </c>
      <c r="N5193" s="47" t="str">
        <f>IF(B5193="",N5192,B5193)</f>
        <v>Pierpont Markets Inc</v>
      </c>
    </row>
    <row r="5194" spans="1:14" ht="15.75" x14ac:dyDescent="0.5">
      <c r="A5194" s="7"/>
      <c r="B5194" s="26"/>
      <c r="C5194" s="26"/>
      <c r="D5194" s="12">
        <v>44998.239999999998</v>
      </c>
      <c r="E5194" s="13" t="s">
        <v>4302</v>
      </c>
      <c r="F5194" s="27">
        <v>45799</v>
      </c>
      <c r="G5194" s="27">
        <v>45670</v>
      </c>
      <c r="H5194" s="14">
        <v>0</v>
      </c>
      <c r="I5194" s="15">
        <v>3</v>
      </c>
      <c r="J5194" s="13" t="s">
        <v>300</v>
      </c>
      <c r="K5194" s="36">
        <f>D5194*VLOOKUP(L5194,Assumptions!$B$5:$C$11,2,FALSE)</f>
        <v>1543.4396319999998</v>
      </c>
      <c r="L5194" s="39" t="s">
        <v>4889</v>
      </c>
      <c r="M5194" s="46">
        <f>DATE(YEAR(F5194),MONTH(F5194),1)</f>
        <v>45778</v>
      </c>
      <c r="N5194" s="47" t="str">
        <f>IF(B5194="",N5193,B5194)</f>
        <v>Pierpont Markets Inc</v>
      </c>
    </row>
    <row r="5195" spans="1:14" ht="15.75" x14ac:dyDescent="0.5">
      <c r="A5195" s="7"/>
      <c r="B5195" s="26"/>
      <c r="C5195" s="26"/>
      <c r="D5195" s="12">
        <v>45132.63</v>
      </c>
      <c r="E5195" s="13" t="s">
        <v>4302</v>
      </c>
      <c r="F5195" s="27">
        <v>45799</v>
      </c>
      <c r="G5195" s="27">
        <v>45670</v>
      </c>
      <c r="H5195" s="14">
        <v>0</v>
      </c>
      <c r="I5195" s="15">
        <v>1</v>
      </c>
      <c r="J5195" s="13" t="s">
        <v>300</v>
      </c>
      <c r="K5195" s="36">
        <f>D5195*VLOOKUP(L5195,Assumptions!$B$5:$C$11,2,FALSE)</f>
        <v>1548.0492089999998</v>
      </c>
      <c r="L5195" s="39" t="s">
        <v>4889</v>
      </c>
      <c r="M5195" s="46">
        <f>DATE(YEAR(F5195),MONTH(F5195),1)</f>
        <v>45778</v>
      </c>
      <c r="N5195" s="47" t="str">
        <f>IF(B5195="",N5194,B5195)</f>
        <v>Pierpont Markets Inc</v>
      </c>
    </row>
    <row r="5196" spans="1:14" ht="15.75" x14ac:dyDescent="0.5">
      <c r="A5196" s="7"/>
      <c r="B5196" s="26"/>
      <c r="C5196" s="26"/>
      <c r="D5196" s="14">
        <v>0</v>
      </c>
      <c r="E5196" s="13" t="s">
        <v>4308</v>
      </c>
      <c r="F5196" s="27">
        <v>45770</v>
      </c>
      <c r="G5196" s="27">
        <v>45737</v>
      </c>
      <c r="H5196" s="14">
        <v>0</v>
      </c>
      <c r="I5196" s="15">
        <v>1</v>
      </c>
      <c r="J5196" s="13" t="s">
        <v>340</v>
      </c>
      <c r="K5196" s="36">
        <f>D5196*VLOOKUP(L5196,Assumptions!$B$5:$C$11,2,FALSE)</f>
        <v>0</v>
      </c>
      <c r="L5196" s="39" t="s">
        <v>4883</v>
      </c>
      <c r="M5196" s="46">
        <f>DATE(YEAR(F5196),MONTH(F5196),1)</f>
        <v>45748</v>
      </c>
      <c r="N5196" s="47" t="str">
        <f>IF(B5196="",N5195,B5196)</f>
        <v>Pierpont Markets Inc</v>
      </c>
    </row>
    <row r="5197" spans="1:14" ht="15.75" x14ac:dyDescent="0.5">
      <c r="A5197" s="7"/>
      <c r="B5197" s="26"/>
      <c r="C5197" s="26"/>
      <c r="D5197" s="12">
        <v>22887.87</v>
      </c>
      <c r="E5197" s="13" t="s">
        <v>4309</v>
      </c>
      <c r="F5197" s="27">
        <v>45832</v>
      </c>
      <c r="G5197" s="27">
        <v>45740</v>
      </c>
      <c r="H5197" s="14">
        <v>0</v>
      </c>
      <c r="I5197" s="15">
        <v>15</v>
      </c>
      <c r="J5197" s="13" t="s">
        <v>307</v>
      </c>
      <c r="K5197" s="36">
        <f>D5197*VLOOKUP(L5197,Assumptions!$B$5:$C$11,2,FALSE)</f>
        <v>785.0539409999999</v>
      </c>
      <c r="L5197" s="39" t="s">
        <v>4889</v>
      </c>
      <c r="M5197" s="46">
        <f>DATE(YEAR(F5197),MONTH(F5197),1)</f>
        <v>45809</v>
      </c>
      <c r="N5197" s="47" t="str">
        <f>IF(B5197="",N5196,B5197)</f>
        <v>Pierpont Markets Inc</v>
      </c>
    </row>
    <row r="5198" spans="1:14" ht="15.75" x14ac:dyDescent="0.5">
      <c r="A5198" s="7"/>
      <c r="B5198" s="25" t="s">
        <v>245</v>
      </c>
      <c r="C5198" s="25"/>
      <c r="D5198" s="14">
        <v>20498.77</v>
      </c>
      <c r="E5198" s="13" t="s">
        <v>4310</v>
      </c>
      <c r="F5198" s="27">
        <v>44327</v>
      </c>
      <c r="G5198" s="27">
        <v>44187</v>
      </c>
      <c r="H5198" s="14">
        <v>29677.919999999998</v>
      </c>
      <c r="I5198" s="15">
        <v>8</v>
      </c>
      <c r="J5198" s="13" t="s">
        <v>300</v>
      </c>
      <c r="K5198" s="36">
        <f>D5198*VLOOKUP(L5198,Assumptions!$B$5:$C$11,2,FALSE)</f>
        <v>20498.77</v>
      </c>
      <c r="L5198" s="39" t="s">
        <v>4883</v>
      </c>
      <c r="M5198" s="46">
        <f>DATE(YEAR(F5198),MONTH(F5198),1)</f>
        <v>44317</v>
      </c>
      <c r="N5198" s="47" t="str">
        <f>IF(B5198="",N5197,B5198)</f>
        <v>Northbridge Wealth AG</v>
      </c>
    </row>
    <row r="5199" spans="1:14" ht="15.75" x14ac:dyDescent="0.5">
      <c r="A5199" s="7"/>
      <c r="B5199" s="26"/>
      <c r="C5199" s="26"/>
      <c r="D5199" s="14">
        <v>23085.22</v>
      </c>
      <c r="E5199" s="13" t="s">
        <v>4311</v>
      </c>
      <c r="F5199" s="27">
        <v>44327</v>
      </c>
      <c r="G5199" s="27">
        <v>44187</v>
      </c>
      <c r="H5199" s="14">
        <v>25853.360000000001</v>
      </c>
      <c r="I5199" s="15">
        <v>29</v>
      </c>
      <c r="J5199" s="13" t="s">
        <v>305</v>
      </c>
      <c r="K5199" s="36">
        <f>D5199*VLOOKUP(L5199,Assumptions!$B$5:$C$11,2,FALSE)</f>
        <v>23085.22</v>
      </c>
      <c r="L5199" s="39" t="s">
        <v>4883</v>
      </c>
      <c r="M5199" s="46">
        <f>DATE(YEAR(F5199),MONTH(F5199),1)</f>
        <v>44317</v>
      </c>
      <c r="N5199" s="47" t="str">
        <f>IF(B5199="",N5198,B5199)</f>
        <v>Northbridge Wealth AG</v>
      </c>
    </row>
    <row r="5200" spans="1:14" ht="15.75" x14ac:dyDescent="0.5">
      <c r="A5200" s="7"/>
      <c r="B5200" s="26"/>
      <c r="C5200" s="26"/>
      <c r="D5200" s="14">
        <v>23597.52</v>
      </c>
      <c r="E5200" s="13" t="s">
        <v>4312</v>
      </c>
      <c r="F5200" s="27">
        <v>44327</v>
      </c>
      <c r="G5200" s="27">
        <v>44187</v>
      </c>
      <c r="H5200" s="14">
        <v>20197.62</v>
      </c>
      <c r="I5200" s="15">
        <v>1</v>
      </c>
      <c r="J5200" s="13" t="s">
        <v>304</v>
      </c>
      <c r="K5200" s="36">
        <f>D5200*VLOOKUP(L5200,Assumptions!$B$5:$C$11,2,FALSE)</f>
        <v>23597.52</v>
      </c>
      <c r="L5200" s="39" t="s">
        <v>4883</v>
      </c>
      <c r="M5200" s="46">
        <f>DATE(YEAR(F5200),MONTH(F5200),1)</f>
        <v>44317</v>
      </c>
      <c r="N5200" s="47" t="str">
        <f>IF(B5200="",N5199,B5200)</f>
        <v>Northbridge Wealth AG</v>
      </c>
    </row>
    <row r="5201" spans="1:14" ht="15.75" x14ac:dyDescent="0.5">
      <c r="A5201" s="7"/>
      <c r="B5201" s="26"/>
      <c r="C5201" s="26"/>
      <c r="D5201" s="14">
        <v>20433.189999999999</v>
      </c>
      <c r="E5201" s="13" t="s">
        <v>4313</v>
      </c>
      <c r="F5201" s="27">
        <v>44327</v>
      </c>
      <c r="G5201" s="27">
        <v>44187</v>
      </c>
      <c r="H5201" s="14">
        <v>31380.43</v>
      </c>
      <c r="I5201" s="15">
        <v>25</v>
      </c>
      <c r="J5201" s="13" t="s">
        <v>331</v>
      </c>
      <c r="K5201" s="36">
        <f>D5201*VLOOKUP(L5201,Assumptions!$B$5:$C$11,2,FALSE)</f>
        <v>20433.189999999999</v>
      </c>
      <c r="L5201" s="39" t="s">
        <v>4883</v>
      </c>
      <c r="M5201" s="46">
        <f>DATE(YEAR(F5201),MONTH(F5201),1)</f>
        <v>44317</v>
      </c>
      <c r="N5201" s="47" t="str">
        <f>IF(B5201="",N5200,B5201)</f>
        <v>Northbridge Wealth AG</v>
      </c>
    </row>
    <row r="5202" spans="1:14" ht="15.75" x14ac:dyDescent="0.5">
      <c r="A5202" s="7"/>
      <c r="B5202" s="25" t="s">
        <v>246</v>
      </c>
      <c r="C5202" s="25"/>
      <c r="D5202" s="17">
        <v>71137.820000000007</v>
      </c>
      <c r="E5202" s="13" t="s">
        <v>4314</v>
      </c>
      <c r="F5202" s="27">
        <v>44338</v>
      </c>
      <c r="G5202" s="27">
        <v>44229</v>
      </c>
      <c r="H5202" s="14">
        <v>194508.74</v>
      </c>
      <c r="I5202" s="15">
        <v>5</v>
      </c>
      <c r="J5202" s="13" t="s">
        <v>346</v>
      </c>
      <c r="K5202" s="36">
        <f>D5202*VLOOKUP(L5202,Assumptions!$B$5:$C$11,2,FALSE)</f>
        <v>14433.863678000002</v>
      </c>
      <c r="L5202" s="39" t="s">
        <v>4887</v>
      </c>
      <c r="M5202" s="46">
        <f>DATE(YEAR(F5202),MONTH(F5202),1)</f>
        <v>44317</v>
      </c>
      <c r="N5202" s="47" t="str">
        <f>IF(B5202="",N5201,B5202)</f>
        <v>Glenmore Markets Ltd</v>
      </c>
    </row>
    <row r="5203" spans="1:14" ht="15.75" x14ac:dyDescent="0.5">
      <c r="A5203" s="7"/>
      <c r="B5203" s="26"/>
      <c r="C5203" s="26"/>
      <c r="D5203" s="17">
        <v>75362.100000000006</v>
      </c>
      <c r="E5203" s="13" t="s">
        <v>4315</v>
      </c>
      <c r="F5203" s="27">
        <v>44478</v>
      </c>
      <c r="G5203" s="27">
        <v>44229</v>
      </c>
      <c r="H5203" s="14">
        <v>191478.75</v>
      </c>
      <c r="I5203" s="15">
        <v>5</v>
      </c>
      <c r="J5203" s="13" t="s">
        <v>346</v>
      </c>
      <c r="K5203" s="36">
        <f>D5203*VLOOKUP(L5203,Assumptions!$B$5:$C$11,2,FALSE)</f>
        <v>15290.970090000001</v>
      </c>
      <c r="L5203" s="39" t="s">
        <v>4887</v>
      </c>
      <c r="M5203" s="46">
        <f>DATE(YEAR(F5203),MONTH(F5203),1)</f>
        <v>44470</v>
      </c>
      <c r="N5203" s="47" t="str">
        <f>IF(B5203="",N5202,B5203)</f>
        <v>Glenmore Markets Ltd</v>
      </c>
    </row>
    <row r="5204" spans="1:14" ht="15.75" x14ac:dyDescent="0.5">
      <c r="A5204" s="7"/>
      <c r="B5204" s="26"/>
      <c r="C5204" s="26"/>
      <c r="D5204" s="17">
        <v>61938.79</v>
      </c>
      <c r="E5204" s="13" t="s">
        <v>4316</v>
      </c>
      <c r="F5204" s="27">
        <v>44443</v>
      </c>
      <c r="G5204" s="27">
        <v>44229</v>
      </c>
      <c r="H5204" s="14">
        <v>170038.84</v>
      </c>
      <c r="I5204" s="15">
        <v>5</v>
      </c>
      <c r="J5204" s="13" t="s">
        <v>346</v>
      </c>
      <c r="K5204" s="36">
        <f>D5204*VLOOKUP(L5204,Assumptions!$B$5:$C$11,2,FALSE)</f>
        <v>12567.380491</v>
      </c>
      <c r="L5204" s="39" t="s">
        <v>4887</v>
      </c>
      <c r="M5204" s="46">
        <f>DATE(YEAR(F5204),MONTH(F5204),1)</f>
        <v>44440</v>
      </c>
      <c r="N5204" s="47" t="str">
        <f>IF(B5204="",N5203,B5204)</f>
        <v>Glenmore Markets Ltd</v>
      </c>
    </row>
    <row r="5205" spans="1:14" ht="15.75" x14ac:dyDescent="0.5">
      <c r="A5205" s="7"/>
      <c r="B5205" s="26"/>
      <c r="C5205" s="26"/>
      <c r="D5205" s="17">
        <v>82437.25</v>
      </c>
      <c r="E5205" s="13" t="s">
        <v>4317</v>
      </c>
      <c r="F5205" s="27">
        <v>44513</v>
      </c>
      <c r="G5205" s="27">
        <v>44229</v>
      </c>
      <c r="H5205" s="14">
        <v>240876.26</v>
      </c>
      <c r="I5205" s="15">
        <v>5</v>
      </c>
      <c r="J5205" s="13" t="s">
        <v>346</v>
      </c>
      <c r="K5205" s="36">
        <f>D5205*VLOOKUP(L5205,Assumptions!$B$5:$C$11,2,FALSE)</f>
        <v>16726.518025000001</v>
      </c>
      <c r="L5205" s="39" t="s">
        <v>4887</v>
      </c>
      <c r="M5205" s="46">
        <f>DATE(YEAR(F5205),MONTH(F5205),1)</f>
        <v>44501</v>
      </c>
      <c r="N5205" s="47" t="str">
        <f>IF(B5205="",N5204,B5205)</f>
        <v>Glenmore Markets Ltd</v>
      </c>
    </row>
    <row r="5206" spans="1:14" ht="15.75" x14ac:dyDescent="0.5">
      <c r="A5206" s="7"/>
      <c r="B5206" s="26"/>
      <c r="C5206" s="26"/>
      <c r="D5206" s="17">
        <v>53691.6</v>
      </c>
      <c r="E5206" s="13" t="s">
        <v>4318</v>
      </c>
      <c r="F5206" s="27">
        <v>44242</v>
      </c>
      <c r="G5206" s="27">
        <v>44234</v>
      </c>
      <c r="H5206" s="14">
        <v>231154.05</v>
      </c>
      <c r="I5206" s="15">
        <v>3</v>
      </c>
      <c r="J5206" s="13" t="s">
        <v>346</v>
      </c>
      <c r="K5206" s="36">
        <f>D5206*VLOOKUP(L5206,Assumptions!$B$5:$C$11,2,FALSE)</f>
        <v>10894.02564</v>
      </c>
      <c r="L5206" s="39" t="s">
        <v>4887</v>
      </c>
      <c r="M5206" s="46">
        <f>DATE(YEAR(F5206),MONTH(F5206),1)</f>
        <v>44228</v>
      </c>
      <c r="N5206" s="47" t="str">
        <f>IF(B5206="",N5205,B5206)</f>
        <v>Glenmore Markets Ltd</v>
      </c>
    </row>
    <row r="5207" spans="1:14" ht="15.75" x14ac:dyDescent="0.5">
      <c r="A5207" s="7"/>
      <c r="B5207" s="26"/>
      <c r="C5207" s="26"/>
      <c r="D5207" s="17">
        <v>37051.58</v>
      </c>
      <c r="E5207" s="13" t="s">
        <v>4319</v>
      </c>
      <c r="F5207" s="27">
        <v>44444</v>
      </c>
      <c r="G5207" s="27">
        <v>44364</v>
      </c>
      <c r="H5207" s="14">
        <v>249818.8</v>
      </c>
      <c r="I5207" s="15">
        <v>3</v>
      </c>
      <c r="J5207" s="13" t="s">
        <v>300</v>
      </c>
      <c r="K5207" s="36">
        <f>D5207*VLOOKUP(L5207,Assumptions!$B$5:$C$11,2,FALSE)</f>
        <v>7517.765582</v>
      </c>
      <c r="L5207" s="39" t="s">
        <v>4887</v>
      </c>
      <c r="M5207" s="46">
        <f>DATE(YEAR(F5207),MONTH(F5207),1)</f>
        <v>44440</v>
      </c>
      <c r="N5207" s="47" t="str">
        <f>IF(B5207="",N5206,B5207)</f>
        <v>Glenmore Markets Ltd</v>
      </c>
    </row>
    <row r="5208" spans="1:14" ht="15.75" x14ac:dyDescent="0.5">
      <c r="A5208" s="7"/>
      <c r="B5208" s="26"/>
      <c r="C5208" s="26"/>
      <c r="D5208" s="17">
        <v>91930.5</v>
      </c>
      <c r="E5208" s="13" t="s">
        <v>4320</v>
      </c>
      <c r="F5208" s="27">
        <v>44625</v>
      </c>
      <c r="G5208" s="27">
        <v>44566</v>
      </c>
      <c r="H5208" s="14">
        <v>223585.46</v>
      </c>
      <c r="I5208" s="15">
        <v>5</v>
      </c>
      <c r="J5208" s="13" t="s">
        <v>346</v>
      </c>
      <c r="K5208" s="36">
        <f>D5208*VLOOKUP(L5208,Assumptions!$B$5:$C$11,2,FALSE)</f>
        <v>18652.69845</v>
      </c>
      <c r="L5208" s="39" t="s">
        <v>4887</v>
      </c>
      <c r="M5208" s="46">
        <f>DATE(YEAR(F5208),MONTH(F5208),1)</f>
        <v>44621</v>
      </c>
      <c r="N5208" s="47" t="str">
        <f>IF(B5208="",N5207,B5208)</f>
        <v>Glenmore Markets Ltd</v>
      </c>
    </row>
    <row r="5209" spans="1:14" ht="15.75" x14ac:dyDescent="0.5">
      <c r="A5209" s="7"/>
      <c r="B5209" s="26"/>
      <c r="C5209" s="26"/>
      <c r="D5209" s="17">
        <v>73048.77</v>
      </c>
      <c r="E5209" s="13" t="s">
        <v>4320</v>
      </c>
      <c r="F5209" s="27">
        <v>44646</v>
      </c>
      <c r="G5209" s="27">
        <v>44566</v>
      </c>
      <c r="H5209" s="14">
        <v>216430.44</v>
      </c>
      <c r="I5209" s="15">
        <v>5</v>
      </c>
      <c r="J5209" s="13" t="s">
        <v>346</v>
      </c>
      <c r="K5209" s="36">
        <f>D5209*VLOOKUP(L5209,Assumptions!$B$5:$C$11,2,FALSE)</f>
        <v>14821.595433</v>
      </c>
      <c r="L5209" s="39" t="s">
        <v>4887</v>
      </c>
      <c r="M5209" s="46">
        <f>DATE(YEAR(F5209),MONTH(F5209),1)</f>
        <v>44621</v>
      </c>
      <c r="N5209" s="47" t="str">
        <f>IF(B5209="",N5208,B5209)</f>
        <v>Glenmore Markets Ltd</v>
      </c>
    </row>
    <row r="5210" spans="1:14" ht="15.75" x14ac:dyDescent="0.5">
      <c r="A5210" s="7"/>
      <c r="B5210" s="26"/>
      <c r="C5210" s="26"/>
      <c r="D5210" s="17">
        <v>75352.03</v>
      </c>
      <c r="E5210" s="13" t="s">
        <v>4321</v>
      </c>
      <c r="F5210" s="27">
        <v>44702</v>
      </c>
      <c r="G5210" s="27">
        <v>44566</v>
      </c>
      <c r="H5210" s="14">
        <v>249649.52</v>
      </c>
      <c r="I5210" s="15">
        <v>5</v>
      </c>
      <c r="J5210" s="13" t="s">
        <v>300</v>
      </c>
      <c r="K5210" s="36">
        <f>D5210*VLOOKUP(L5210,Assumptions!$B$5:$C$11,2,FALSE)</f>
        <v>15288.926887</v>
      </c>
      <c r="L5210" s="39" t="s">
        <v>4887</v>
      </c>
      <c r="M5210" s="46">
        <f>DATE(YEAR(F5210),MONTH(F5210),1)</f>
        <v>44682</v>
      </c>
      <c r="N5210" s="47" t="str">
        <f>IF(B5210="",N5209,B5210)</f>
        <v>Glenmore Markets Ltd</v>
      </c>
    </row>
    <row r="5211" spans="1:14" ht="15.75" x14ac:dyDescent="0.5">
      <c r="A5211" s="7"/>
      <c r="B5211" s="26"/>
      <c r="C5211" s="26"/>
      <c r="D5211" s="17">
        <v>106825.65</v>
      </c>
      <c r="E5211" s="13" t="s">
        <v>4322</v>
      </c>
      <c r="F5211" s="27">
        <v>44842</v>
      </c>
      <c r="G5211" s="27">
        <v>44566</v>
      </c>
      <c r="H5211" s="14">
        <v>167915.27</v>
      </c>
      <c r="I5211" s="15">
        <v>5</v>
      </c>
      <c r="J5211" s="13" t="s">
        <v>346</v>
      </c>
      <c r="K5211" s="36">
        <f>D5211*VLOOKUP(L5211,Assumptions!$B$5:$C$11,2,FALSE)</f>
        <v>21674.924384999998</v>
      </c>
      <c r="L5211" s="39" t="s">
        <v>4887</v>
      </c>
      <c r="M5211" s="46">
        <f>DATE(YEAR(F5211),MONTH(F5211),1)</f>
        <v>44835</v>
      </c>
      <c r="N5211" s="47" t="str">
        <f>IF(B5211="",N5210,B5211)</f>
        <v>Glenmore Markets Ltd</v>
      </c>
    </row>
    <row r="5212" spans="1:14" ht="15.75" x14ac:dyDescent="0.5">
      <c r="A5212" s="7"/>
      <c r="B5212" s="25" t="s">
        <v>247</v>
      </c>
      <c r="C5212" s="25"/>
      <c r="D5212" s="14">
        <v>7498.99</v>
      </c>
      <c r="E5212" s="13" t="s">
        <v>4323</v>
      </c>
      <c r="F5212" s="27">
        <v>45915</v>
      </c>
      <c r="G5212" s="27">
        <v>45799</v>
      </c>
      <c r="H5212" s="14">
        <v>0</v>
      </c>
      <c r="I5212" s="15">
        <v>1</v>
      </c>
      <c r="J5212" s="13" t="s">
        <v>331</v>
      </c>
      <c r="K5212" s="36">
        <f>D5212*VLOOKUP(L5212,Assumptions!$B$5:$C$11,2,FALSE)</f>
        <v>7498.99</v>
      </c>
      <c r="L5212" s="39" t="s">
        <v>4883</v>
      </c>
      <c r="M5212" s="46">
        <f>DATE(YEAR(F5212),MONTH(F5212),1)</f>
        <v>45901</v>
      </c>
      <c r="N5212" s="47" t="str">
        <f>IF(B5212="",N5211,B5212)</f>
        <v>Dunmore Holdings</v>
      </c>
    </row>
    <row r="5213" spans="1:14" ht="15.75" x14ac:dyDescent="0.5">
      <c r="A5213" s="7"/>
      <c r="B5213" s="26"/>
      <c r="C5213" s="26"/>
      <c r="D5213" s="14">
        <v>5605.17</v>
      </c>
      <c r="E5213" s="13" t="s">
        <v>4324</v>
      </c>
      <c r="F5213" s="27">
        <v>45915</v>
      </c>
      <c r="G5213" s="27">
        <v>45799</v>
      </c>
      <c r="H5213" s="14">
        <v>0</v>
      </c>
      <c r="I5213" s="15">
        <v>1</v>
      </c>
      <c r="J5213" s="13" t="s">
        <v>324</v>
      </c>
      <c r="K5213" s="36">
        <f>D5213*VLOOKUP(L5213,Assumptions!$B$5:$C$11,2,FALSE)</f>
        <v>5605.17</v>
      </c>
      <c r="L5213" s="39" t="s">
        <v>4883</v>
      </c>
      <c r="M5213" s="46">
        <f>DATE(YEAR(F5213),MONTH(F5213),1)</f>
        <v>45901</v>
      </c>
      <c r="N5213" s="47" t="str">
        <f>IF(B5213="",N5212,B5213)</f>
        <v>Dunmore Holdings</v>
      </c>
    </row>
    <row r="5214" spans="1:14" ht="15.75" x14ac:dyDescent="0.5">
      <c r="A5214" s="7"/>
      <c r="B5214" s="25" t="s">
        <v>248</v>
      </c>
      <c r="C5214" s="25"/>
      <c r="D5214" s="14">
        <v>7402.84</v>
      </c>
      <c r="E5214" s="13" t="s">
        <v>4325</v>
      </c>
      <c r="F5214" s="27">
        <v>45309</v>
      </c>
      <c r="G5214" s="27">
        <v>45294</v>
      </c>
      <c r="H5214" s="14">
        <v>0</v>
      </c>
      <c r="I5214" s="15">
        <v>125</v>
      </c>
      <c r="J5214" s="13" t="s">
        <v>301</v>
      </c>
      <c r="K5214" s="36">
        <f>D5214*VLOOKUP(L5214,Assumptions!$B$5:$C$11,2,FALSE)</f>
        <v>7402.84</v>
      </c>
      <c r="L5214" s="39" t="s">
        <v>4883</v>
      </c>
      <c r="M5214" s="46">
        <f>DATE(YEAR(F5214),MONTH(F5214),1)</f>
        <v>45292</v>
      </c>
      <c r="N5214" s="47" t="str">
        <f>IF(B5214="",N5213,B5214)</f>
        <v>Tiverton Holdings</v>
      </c>
    </row>
    <row r="5215" spans="1:14" ht="15.75" x14ac:dyDescent="0.5">
      <c r="A5215" s="7"/>
      <c r="B5215" s="26"/>
      <c r="C5215" s="26"/>
      <c r="D5215" s="14">
        <v>3844.08</v>
      </c>
      <c r="E5215" s="13" t="s">
        <v>4326</v>
      </c>
      <c r="F5215" s="27">
        <v>45686</v>
      </c>
      <c r="G5215" s="27">
        <v>45646</v>
      </c>
      <c r="H5215" s="14">
        <v>0</v>
      </c>
      <c r="I5215" s="15">
        <v>65</v>
      </c>
      <c r="J5215" s="13" t="s">
        <v>301</v>
      </c>
      <c r="K5215" s="36">
        <f>D5215*VLOOKUP(L5215,Assumptions!$B$5:$C$11,2,FALSE)</f>
        <v>3844.08</v>
      </c>
      <c r="L5215" s="39" t="s">
        <v>4883</v>
      </c>
      <c r="M5215" s="46">
        <f>DATE(YEAR(F5215),MONTH(F5215),1)</f>
        <v>45658</v>
      </c>
      <c r="N5215" s="47" t="str">
        <f>IF(B5215="",N5214,B5215)</f>
        <v>Tiverton Holdings</v>
      </c>
    </row>
    <row r="5216" spans="1:14" ht="15.75" x14ac:dyDescent="0.5">
      <c r="A5216" s="7"/>
      <c r="B5216" s="25" t="s">
        <v>249</v>
      </c>
      <c r="C5216" s="25"/>
      <c r="D5216" s="14">
        <v>4956.5</v>
      </c>
      <c r="E5216" s="13" t="s">
        <v>4327</v>
      </c>
      <c r="F5216" s="27">
        <v>44428</v>
      </c>
      <c r="G5216" s="27">
        <v>43980</v>
      </c>
      <c r="H5216" s="14">
        <v>16593.46</v>
      </c>
      <c r="I5216" s="15">
        <v>50</v>
      </c>
      <c r="J5216" s="13" t="s">
        <v>308</v>
      </c>
      <c r="K5216" s="36">
        <f>D5216*VLOOKUP(L5216,Assumptions!$B$5:$C$11,2,FALSE)</f>
        <v>4956.5</v>
      </c>
      <c r="L5216" s="39" t="s">
        <v>4883</v>
      </c>
      <c r="M5216" s="46">
        <f>DATE(YEAR(F5216),MONTH(F5216),1)</f>
        <v>44409</v>
      </c>
      <c r="N5216" s="47" t="str">
        <f>IF(B5216="",N5215,B5216)</f>
        <v>Pierpont Advisors Inc</v>
      </c>
    </row>
    <row r="5217" spans="1:14" ht="15.75" x14ac:dyDescent="0.5">
      <c r="A5217" s="7"/>
      <c r="B5217" s="26"/>
      <c r="C5217" s="26"/>
      <c r="D5217" s="14">
        <v>5657.75</v>
      </c>
      <c r="E5217" s="13" t="s">
        <v>4328</v>
      </c>
      <c r="F5217" s="27">
        <v>44895</v>
      </c>
      <c r="G5217" s="27">
        <v>44872</v>
      </c>
      <c r="H5217" s="14">
        <v>17307.57</v>
      </c>
      <c r="I5217" s="15">
        <v>52</v>
      </c>
      <c r="J5217" s="13" t="s">
        <v>308</v>
      </c>
      <c r="K5217" s="36">
        <f>D5217*VLOOKUP(L5217,Assumptions!$B$5:$C$11,2,FALSE)</f>
        <v>5657.75</v>
      </c>
      <c r="L5217" s="39" t="s">
        <v>4883</v>
      </c>
      <c r="M5217" s="46">
        <f>DATE(YEAR(F5217),MONTH(F5217),1)</f>
        <v>44866</v>
      </c>
      <c r="N5217" s="47" t="str">
        <f>IF(B5217="",N5216,B5217)</f>
        <v>Pierpont Advisors Inc</v>
      </c>
    </row>
    <row r="5218" spans="1:14" ht="15.75" x14ac:dyDescent="0.5">
      <c r="A5218" s="7"/>
      <c r="B5218" s="26"/>
      <c r="C5218" s="26"/>
      <c r="D5218" s="14">
        <v>4962.66</v>
      </c>
      <c r="E5218" s="13" t="s">
        <v>4329</v>
      </c>
      <c r="F5218" s="27">
        <v>45131</v>
      </c>
      <c r="G5218" s="27">
        <v>45007</v>
      </c>
      <c r="H5218" s="14">
        <v>16652.79</v>
      </c>
      <c r="I5218" s="15">
        <v>50</v>
      </c>
      <c r="J5218" s="13" t="s">
        <v>308</v>
      </c>
      <c r="K5218" s="36">
        <f>D5218*VLOOKUP(L5218,Assumptions!$B$5:$C$11,2,FALSE)</f>
        <v>4962.66</v>
      </c>
      <c r="L5218" s="39" t="s">
        <v>4883</v>
      </c>
      <c r="M5218" s="46">
        <f>DATE(YEAR(F5218),MONTH(F5218),1)</f>
        <v>45108</v>
      </c>
      <c r="N5218" s="47" t="str">
        <f>IF(B5218="",N5217,B5218)</f>
        <v>Pierpont Advisors Inc</v>
      </c>
    </row>
    <row r="5219" spans="1:14" ht="15.75" x14ac:dyDescent="0.5">
      <c r="A5219" s="7"/>
      <c r="B5219" s="26"/>
      <c r="C5219" s="26"/>
      <c r="D5219" s="14">
        <v>4439.8900000000003</v>
      </c>
      <c r="E5219" s="13" t="s">
        <v>4330</v>
      </c>
      <c r="F5219" s="27">
        <v>45495</v>
      </c>
      <c r="G5219" s="27">
        <v>45492</v>
      </c>
      <c r="H5219" s="14">
        <v>13817.63</v>
      </c>
      <c r="I5219" s="15">
        <v>30</v>
      </c>
      <c r="J5219" s="13" t="s">
        <v>308</v>
      </c>
      <c r="K5219" s="36">
        <f>D5219*VLOOKUP(L5219,Assumptions!$B$5:$C$11,2,FALSE)</f>
        <v>4439.8900000000003</v>
      </c>
      <c r="L5219" s="39" t="s">
        <v>4883</v>
      </c>
      <c r="M5219" s="46">
        <f>DATE(YEAR(F5219),MONTH(F5219),1)</f>
        <v>45474</v>
      </c>
      <c r="N5219" s="47" t="str">
        <f>IF(B5219="",N5218,B5219)</f>
        <v>Pierpont Advisors Inc</v>
      </c>
    </row>
    <row r="5220" spans="1:14" ht="15.75" x14ac:dyDescent="0.5">
      <c r="A5220" s="7"/>
      <c r="B5220" s="26"/>
      <c r="C5220" s="26"/>
      <c r="D5220" s="14">
        <v>4058.91</v>
      </c>
      <c r="E5220" s="13" t="s">
        <v>4331</v>
      </c>
      <c r="F5220" s="27">
        <v>45495</v>
      </c>
      <c r="G5220" s="27">
        <v>45492</v>
      </c>
      <c r="H5220" s="14">
        <v>15816.38</v>
      </c>
      <c r="I5220" s="15">
        <v>40</v>
      </c>
      <c r="J5220" s="13" t="s">
        <v>357</v>
      </c>
      <c r="K5220" s="36">
        <f>D5220*VLOOKUP(L5220,Assumptions!$B$5:$C$11,2,FALSE)</f>
        <v>4058.91</v>
      </c>
      <c r="L5220" s="39" t="s">
        <v>4883</v>
      </c>
      <c r="M5220" s="46">
        <f>DATE(YEAR(F5220),MONTH(F5220),1)</f>
        <v>45474</v>
      </c>
      <c r="N5220" s="47" t="str">
        <f>IF(B5220="",N5219,B5220)</f>
        <v>Pierpont Advisors Inc</v>
      </c>
    </row>
    <row r="5221" spans="1:14" ht="15.75" x14ac:dyDescent="0.5">
      <c r="A5221" s="7"/>
      <c r="B5221" s="25" t="s">
        <v>250</v>
      </c>
      <c r="C5221" s="25"/>
      <c r="D5221" s="12">
        <v>24979.32</v>
      </c>
      <c r="E5221" s="13" t="s">
        <v>4332</v>
      </c>
      <c r="F5221" s="27">
        <v>45911</v>
      </c>
      <c r="G5221" s="27">
        <v>45824</v>
      </c>
      <c r="H5221" s="14">
        <v>0</v>
      </c>
      <c r="I5221" s="15">
        <v>5</v>
      </c>
      <c r="J5221" s="13" t="s">
        <v>300</v>
      </c>
      <c r="K5221" s="36">
        <f>D5221*VLOOKUP(L5221,Assumptions!$B$5:$C$11,2,FALSE)</f>
        <v>856.79067599999996</v>
      </c>
      <c r="L5221" s="39" t="s">
        <v>4889</v>
      </c>
      <c r="M5221" s="46">
        <f>DATE(YEAR(F5221),MONTH(F5221),1)</f>
        <v>45901</v>
      </c>
      <c r="N5221" s="47" t="str">
        <f>IF(B5221="",N5220,B5221)</f>
        <v>Pembroke Private</v>
      </c>
    </row>
    <row r="5222" spans="1:14" ht="15.75" x14ac:dyDescent="0.5">
      <c r="A5222" s="7"/>
      <c r="B5222" s="25" t="s">
        <v>251</v>
      </c>
      <c r="C5222" s="25"/>
      <c r="D5222" s="14">
        <v>511.5</v>
      </c>
      <c r="E5222" s="13" t="s">
        <v>4333</v>
      </c>
      <c r="F5222" s="27">
        <v>44469</v>
      </c>
      <c r="G5222" s="27">
        <v>44469</v>
      </c>
      <c r="H5222" s="14">
        <v>503.82</v>
      </c>
      <c r="I5222" s="15">
        <v>1</v>
      </c>
      <c r="J5222" s="13" t="s">
        <v>308</v>
      </c>
      <c r="K5222" s="36">
        <f>D5222*VLOOKUP(L5222,Assumptions!$B$5:$C$11,2,FALSE)</f>
        <v>511.5</v>
      </c>
      <c r="L5222" s="39" t="s">
        <v>4883</v>
      </c>
      <c r="M5222" s="46">
        <f>DATE(YEAR(F5222),MONTH(F5222),1)</f>
        <v>44440</v>
      </c>
      <c r="N5222" s="47" t="str">
        <f>IF(B5222="",N5221,B5222)</f>
        <v>Pembroke Wealth Inc</v>
      </c>
    </row>
    <row r="5223" spans="1:14" ht="15.75" x14ac:dyDescent="0.5">
      <c r="A5223" s="7"/>
      <c r="B5223" s="25" t="s">
        <v>252</v>
      </c>
      <c r="C5223" s="25"/>
      <c r="D5223" s="14">
        <v>3719.5</v>
      </c>
      <c r="E5223" s="13" t="s">
        <v>4334</v>
      </c>
      <c r="F5223" s="27">
        <v>44312</v>
      </c>
      <c r="G5223" s="27">
        <v>44260</v>
      </c>
      <c r="H5223" s="14">
        <v>6458.49</v>
      </c>
      <c r="I5223" s="15">
        <v>12</v>
      </c>
      <c r="J5223" s="13" t="s">
        <v>308</v>
      </c>
      <c r="K5223" s="36">
        <f>D5223*VLOOKUP(L5223,Assumptions!$B$5:$C$11,2,FALSE)</f>
        <v>3719.5</v>
      </c>
      <c r="L5223" s="39" t="s">
        <v>4883</v>
      </c>
      <c r="M5223" s="46">
        <f>DATE(YEAR(F5223),MONTH(F5223),1)</f>
        <v>44287</v>
      </c>
      <c r="N5223" s="47" t="str">
        <f>IF(B5223="",N5222,B5223)</f>
        <v>Sandringham Resources</v>
      </c>
    </row>
    <row r="5224" spans="1:14" ht="15.75" x14ac:dyDescent="0.5">
      <c r="A5224" s="7"/>
      <c r="B5224" s="26"/>
      <c r="C5224" s="26"/>
      <c r="D5224" s="14">
        <v>927.33</v>
      </c>
      <c r="E5224" s="13" t="s">
        <v>4335</v>
      </c>
      <c r="F5224" s="27">
        <v>44365</v>
      </c>
      <c r="G5224" s="27">
        <v>44365</v>
      </c>
      <c r="H5224" s="14">
        <v>5891.71</v>
      </c>
      <c r="I5224" s="15">
        <v>1</v>
      </c>
      <c r="J5224" s="13" t="s">
        <v>354</v>
      </c>
      <c r="K5224" s="36">
        <f>D5224*VLOOKUP(L5224,Assumptions!$B$5:$C$11,2,FALSE)</f>
        <v>927.33</v>
      </c>
      <c r="L5224" s="39" t="s">
        <v>4883</v>
      </c>
      <c r="M5224" s="46">
        <f>DATE(YEAR(F5224),MONTH(F5224),1)</f>
        <v>44348</v>
      </c>
      <c r="N5224" s="47" t="str">
        <f>IF(B5224="",N5223,B5224)</f>
        <v>Sandringham Resources</v>
      </c>
    </row>
    <row r="5225" spans="1:14" ht="15.75" x14ac:dyDescent="0.5">
      <c r="A5225" s="7"/>
      <c r="B5225" s="25" t="s">
        <v>253</v>
      </c>
      <c r="C5225" s="25"/>
      <c r="D5225" s="12">
        <v>28111.61</v>
      </c>
      <c r="E5225" s="13" t="s">
        <v>4336</v>
      </c>
      <c r="F5225" s="27">
        <v>44797</v>
      </c>
      <c r="G5225" s="27">
        <v>44728</v>
      </c>
      <c r="H5225" s="14">
        <v>28732.639999999999</v>
      </c>
      <c r="I5225" s="15">
        <v>6</v>
      </c>
      <c r="J5225" s="13" t="s">
        <v>307</v>
      </c>
      <c r="K5225" s="36">
        <f>D5225*VLOOKUP(L5225,Assumptions!$B$5:$C$11,2,FALSE)</f>
        <v>964.22822299999996</v>
      </c>
      <c r="L5225" s="39" t="s">
        <v>4889</v>
      </c>
      <c r="M5225" s="46">
        <f>DATE(YEAR(F5225),MONTH(F5225),1)</f>
        <v>44774</v>
      </c>
      <c r="N5225" s="47" t="str">
        <f>IF(B5225="",N5224,B5225)</f>
        <v>Ravenscroft Markets Ltd</v>
      </c>
    </row>
    <row r="5226" spans="1:14" ht="15.75" x14ac:dyDescent="0.5">
      <c r="A5226" s="7"/>
      <c r="B5226" s="26"/>
      <c r="C5226" s="26"/>
      <c r="D5226" s="12">
        <v>24961.15</v>
      </c>
      <c r="E5226" s="13" t="s">
        <v>4337</v>
      </c>
      <c r="F5226" s="27">
        <v>44797</v>
      </c>
      <c r="G5226" s="27">
        <v>44728</v>
      </c>
      <c r="H5226" s="14">
        <v>29410.49</v>
      </c>
      <c r="I5226" s="15">
        <v>27</v>
      </c>
      <c r="J5226" s="13" t="s">
        <v>337</v>
      </c>
      <c r="K5226" s="36">
        <f>D5226*VLOOKUP(L5226,Assumptions!$B$5:$C$11,2,FALSE)</f>
        <v>856.16744499999993</v>
      </c>
      <c r="L5226" s="39" t="s">
        <v>4889</v>
      </c>
      <c r="M5226" s="46">
        <f>DATE(YEAR(F5226),MONTH(F5226),1)</f>
        <v>44774</v>
      </c>
      <c r="N5226" s="47" t="str">
        <f>IF(B5226="",N5225,B5226)</f>
        <v>Ravenscroft Markets Ltd</v>
      </c>
    </row>
    <row r="5227" spans="1:14" ht="15.75" x14ac:dyDescent="0.5">
      <c r="A5227" s="7"/>
      <c r="B5227" s="26"/>
      <c r="C5227" s="26"/>
      <c r="D5227" s="12">
        <v>24749.59</v>
      </c>
      <c r="E5227" s="13" t="s">
        <v>4338</v>
      </c>
      <c r="F5227" s="27">
        <v>44797</v>
      </c>
      <c r="G5227" s="27">
        <v>44728</v>
      </c>
      <c r="H5227" s="14">
        <v>26500.78</v>
      </c>
      <c r="I5227" s="15">
        <v>27</v>
      </c>
      <c r="J5227" s="13" t="s">
        <v>328</v>
      </c>
      <c r="K5227" s="36">
        <f>D5227*VLOOKUP(L5227,Assumptions!$B$5:$C$11,2,FALSE)</f>
        <v>848.91093699999999</v>
      </c>
      <c r="L5227" s="39" t="s">
        <v>4889</v>
      </c>
      <c r="M5227" s="46">
        <f>DATE(YEAR(F5227),MONTH(F5227),1)</f>
        <v>44774</v>
      </c>
      <c r="N5227" s="47" t="str">
        <f>IF(B5227="",N5226,B5227)</f>
        <v>Ravenscroft Markets Ltd</v>
      </c>
    </row>
    <row r="5228" spans="1:14" ht="15.75" x14ac:dyDescent="0.5">
      <c r="A5228" s="7"/>
      <c r="B5228" s="26"/>
      <c r="C5228" s="26"/>
      <c r="D5228" s="12">
        <v>32581.14</v>
      </c>
      <c r="E5228" s="13" t="s">
        <v>4339</v>
      </c>
      <c r="F5228" s="27">
        <v>44797</v>
      </c>
      <c r="G5228" s="27">
        <v>44728</v>
      </c>
      <c r="H5228" s="14">
        <v>30409.4</v>
      </c>
      <c r="I5228" s="15">
        <v>27</v>
      </c>
      <c r="J5228" s="13" t="s">
        <v>333</v>
      </c>
      <c r="K5228" s="36">
        <f>D5228*VLOOKUP(L5228,Assumptions!$B$5:$C$11,2,FALSE)</f>
        <v>1117.5331019999999</v>
      </c>
      <c r="L5228" s="39" t="s">
        <v>4889</v>
      </c>
      <c r="M5228" s="46">
        <f>DATE(YEAR(F5228),MONTH(F5228),1)</f>
        <v>44774</v>
      </c>
      <c r="N5228" s="47" t="str">
        <f>IF(B5228="",N5227,B5228)</f>
        <v>Ravenscroft Markets Ltd</v>
      </c>
    </row>
    <row r="5229" spans="1:14" ht="15.75" x14ac:dyDescent="0.5">
      <c r="A5229" s="7"/>
      <c r="B5229" s="26"/>
      <c r="C5229" s="26"/>
      <c r="D5229" s="12">
        <v>36572.31</v>
      </c>
      <c r="E5229" s="13" t="s">
        <v>4340</v>
      </c>
      <c r="F5229" s="27">
        <v>44797</v>
      </c>
      <c r="G5229" s="27">
        <v>44728</v>
      </c>
      <c r="H5229" s="14">
        <v>21899.439999999999</v>
      </c>
      <c r="I5229" s="15">
        <v>27</v>
      </c>
      <c r="J5229" s="13" t="s">
        <v>335</v>
      </c>
      <c r="K5229" s="36">
        <f>D5229*VLOOKUP(L5229,Assumptions!$B$5:$C$11,2,FALSE)</f>
        <v>1254.4302329999998</v>
      </c>
      <c r="L5229" s="39" t="s">
        <v>4889</v>
      </c>
      <c r="M5229" s="46">
        <f>DATE(YEAR(F5229),MONTH(F5229),1)</f>
        <v>44774</v>
      </c>
      <c r="N5229" s="47" t="str">
        <f>IF(B5229="",N5228,B5229)</f>
        <v>Ravenscroft Markets Ltd</v>
      </c>
    </row>
    <row r="5230" spans="1:14" ht="15.75" x14ac:dyDescent="0.5">
      <c r="A5230" s="7"/>
      <c r="B5230" s="26"/>
      <c r="C5230" s="26"/>
      <c r="D5230" s="12">
        <v>31469.29</v>
      </c>
      <c r="E5230" s="13" t="s">
        <v>4341</v>
      </c>
      <c r="F5230" s="27">
        <v>44797</v>
      </c>
      <c r="G5230" s="27">
        <v>44728</v>
      </c>
      <c r="H5230" s="14">
        <v>31017.46</v>
      </c>
      <c r="I5230" s="15">
        <v>27</v>
      </c>
      <c r="J5230" s="13" t="s">
        <v>322</v>
      </c>
      <c r="K5230" s="36">
        <f>D5230*VLOOKUP(L5230,Assumptions!$B$5:$C$11,2,FALSE)</f>
        <v>1079.396647</v>
      </c>
      <c r="L5230" s="39" t="s">
        <v>4889</v>
      </c>
      <c r="M5230" s="46">
        <f>DATE(YEAR(F5230),MONTH(F5230),1)</f>
        <v>44774</v>
      </c>
      <c r="N5230" s="47" t="str">
        <f>IF(B5230="",N5229,B5230)</f>
        <v>Ravenscroft Markets Ltd</v>
      </c>
    </row>
    <row r="5231" spans="1:14" ht="15.75" x14ac:dyDescent="0.5">
      <c r="A5231" s="7"/>
      <c r="B5231" s="26"/>
      <c r="C5231" s="26"/>
      <c r="D5231" s="12">
        <v>27435.38</v>
      </c>
      <c r="E5231" s="13" t="s">
        <v>4342</v>
      </c>
      <c r="F5231" s="27">
        <v>44797</v>
      </c>
      <c r="G5231" s="27">
        <v>44728</v>
      </c>
      <c r="H5231" s="14">
        <v>18846.84</v>
      </c>
      <c r="I5231" s="15">
        <v>12</v>
      </c>
      <c r="J5231" s="13" t="s">
        <v>305</v>
      </c>
      <c r="K5231" s="36">
        <f>D5231*VLOOKUP(L5231,Assumptions!$B$5:$C$11,2,FALSE)</f>
        <v>941.03353399999992</v>
      </c>
      <c r="L5231" s="39" t="s">
        <v>4889</v>
      </c>
      <c r="M5231" s="46">
        <f>DATE(YEAR(F5231),MONTH(F5231),1)</f>
        <v>44774</v>
      </c>
      <c r="N5231" s="47" t="str">
        <f>IF(B5231="",N5230,B5231)</f>
        <v>Ravenscroft Markets Ltd</v>
      </c>
    </row>
    <row r="5232" spans="1:14" ht="15.75" x14ac:dyDescent="0.5">
      <c r="A5232" s="7"/>
      <c r="B5232" s="26"/>
      <c r="C5232" s="26"/>
      <c r="D5232" s="12">
        <v>38236.400000000001</v>
      </c>
      <c r="E5232" s="13" t="s">
        <v>4343</v>
      </c>
      <c r="F5232" s="27">
        <v>44797</v>
      </c>
      <c r="G5232" s="27">
        <v>44728</v>
      </c>
      <c r="H5232" s="14">
        <v>23707.439999999999</v>
      </c>
      <c r="I5232" s="15">
        <v>1</v>
      </c>
      <c r="J5232" s="13" t="s">
        <v>304</v>
      </c>
      <c r="K5232" s="36">
        <f>D5232*VLOOKUP(L5232,Assumptions!$B$5:$C$11,2,FALSE)</f>
        <v>1311.5085199999999</v>
      </c>
      <c r="L5232" s="39" t="s">
        <v>4889</v>
      </c>
      <c r="M5232" s="46">
        <f>DATE(YEAR(F5232),MONTH(F5232),1)</f>
        <v>44774</v>
      </c>
      <c r="N5232" s="47" t="str">
        <f>IF(B5232="",N5231,B5232)</f>
        <v>Ravenscroft Markets Ltd</v>
      </c>
    </row>
    <row r="5233" spans="1:14" ht="15.75" x14ac:dyDescent="0.5">
      <c r="A5233" s="7"/>
      <c r="B5233" s="26"/>
      <c r="C5233" s="26"/>
      <c r="D5233" s="12">
        <v>30579.66</v>
      </c>
      <c r="E5233" s="13" t="s">
        <v>4344</v>
      </c>
      <c r="F5233" s="27">
        <v>44797</v>
      </c>
      <c r="G5233" s="27">
        <v>44728</v>
      </c>
      <c r="H5233" s="14">
        <v>18189.900000000001</v>
      </c>
      <c r="I5233" s="15">
        <v>27</v>
      </c>
      <c r="J5233" s="13" t="s">
        <v>301</v>
      </c>
      <c r="K5233" s="36">
        <f>D5233*VLOOKUP(L5233,Assumptions!$B$5:$C$11,2,FALSE)</f>
        <v>1048.8823379999999</v>
      </c>
      <c r="L5233" s="39" t="s">
        <v>4889</v>
      </c>
      <c r="M5233" s="46">
        <f>DATE(YEAR(F5233),MONTH(F5233),1)</f>
        <v>44774</v>
      </c>
      <c r="N5233" s="47" t="str">
        <f>IF(B5233="",N5232,B5233)</f>
        <v>Ravenscroft Markets Ltd</v>
      </c>
    </row>
    <row r="5234" spans="1:14" ht="15.75" x14ac:dyDescent="0.5">
      <c r="A5234" s="7"/>
      <c r="B5234" s="25" t="s">
        <v>254</v>
      </c>
      <c r="C5234" s="25"/>
      <c r="D5234" s="16">
        <v>850.49</v>
      </c>
      <c r="E5234" s="13" t="s">
        <v>4345</v>
      </c>
      <c r="F5234" s="27">
        <v>45075</v>
      </c>
      <c r="G5234" s="27">
        <v>45056</v>
      </c>
      <c r="H5234" s="14">
        <v>955.26</v>
      </c>
      <c r="I5234" s="15">
        <v>1</v>
      </c>
      <c r="J5234" s="13" t="s">
        <v>357</v>
      </c>
      <c r="K5234" s="36">
        <f>D5234*VLOOKUP(L5234,Assumptions!$B$5:$C$11,2,FALSE)</f>
        <v>405.76877900000005</v>
      </c>
      <c r="L5234" s="39" t="s">
        <v>4885</v>
      </c>
      <c r="M5234" s="46">
        <f>DATE(YEAR(F5234),MONTH(F5234),1)</f>
        <v>45047</v>
      </c>
      <c r="N5234" s="47" t="str">
        <f>IF(B5234="",N5233,B5234)</f>
        <v>Dalton Credit Ltd</v>
      </c>
    </row>
    <row r="5235" spans="1:14" ht="15.75" x14ac:dyDescent="0.5">
      <c r="A5235" s="7"/>
      <c r="B5235" s="26"/>
      <c r="C5235" s="26"/>
      <c r="D5235" s="16">
        <v>1043.33</v>
      </c>
      <c r="E5235" s="13" t="s">
        <v>4346</v>
      </c>
      <c r="F5235" s="27">
        <v>45075</v>
      </c>
      <c r="G5235" s="27">
        <v>45056</v>
      </c>
      <c r="H5235" s="14">
        <v>1024.1300000000001</v>
      </c>
      <c r="I5235" s="15">
        <v>1</v>
      </c>
      <c r="J5235" s="13" t="s">
        <v>370</v>
      </c>
      <c r="K5235" s="36">
        <f>D5235*VLOOKUP(L5235,Assumptions!$B$5:$C$11,2,FALSE)</f>
        <v>497.77274299999999</v>
      </c>
      <c r="L5235" s="39" t="s">
        <v>4885</v>
      </c>
      <c r="M5235" s="46">
        <f>DATE(YEAR(F5235),MONTH(F5235),1)</f>
        <v>45047</v>
      </c>
      <c r="N5235" s="47" t="str">
        <f>IF(B5235="",N5234,B5235)</f>
        <v>Dalton Credit Ltd</v>
      </c>
    </row>
    <row r="5236" spans="1:14" ht="15.75" x14ac:dyDescent="0.5">
      <c r="A5236" s="7"/>
      <c r="B5236" s="25" t="s">
        <v>255</v>
      </c>
      <c r="C5236" s="25"/>
      <c r="D5236" s="14">
        <v>32410.13</v>
      </c>
      <c r="E5236" s="13" t="s">
        <v>4347</v>
      </c>
      <c r="F5236" s="27">
        <v>44512</v>
      </c>
      <c r="G5236" s="27">
        <v>44316</v>
      </c>
      <c r="H5236" s="14">
        <v>232892.36</v>
      </c>
      <c r="I5236" s="15">
        <v>10</v>
      </c>
      <c r="J5236" s="13" t="s">
        <v>300</v>
      </c>
      <c r="K5236" s="36">
        <f>D5236*VLOOKUP(L5236,Assumptions!$B$5:$C$11,2,FALSE)</f>
        <v>32410.13</v>
      </c>
      <c r="L5236" s="39" t="s">
        <v>4883</v>
      </c>
      <c r="M5236" s="46">
        <f>DATE(YEAR(F5236),MONTH(F5236),1)</f>
        <v>44501</v>
      </c>
      <c r="N5236" s="47" t="str">
        <f>IF(B5236="",N5235,B5236)</f>
        <v>Zenith Securities Ltd</v>
      </c>
    </row>
    <row r="5237" spans="1:14" ht="15.75" x14ac:dyDescent="0.5">
      <c r="A5237" s="7"/>
      <c r="B5237" s="26"/>
      <c r="C5237" s="26"/>
      <c r="D5237" s="14">
        <v>36030.53</v>
      </c>
      <c r="E5237" s="13" t="s">
        <v>4348</v>
      </c>
      <c r="F5237" s="27">
        <v>44512</v>
      </c>
      <c r="G5237" s="27">
        <v>44316</v>
      </c>
      <c r="H5237" s="14">
        <v>279833.12</v>
      </c>
      <c r="I5237" s="15">
        <v>15</v>
      </c>
      <c r="J5237" s="13" t="s">
        <v>305</v>
      </c>
      <c r="K5237" s="36">
        <f>D5237*VLOOKUP(L5237,Assumptions!$B$5:$C$11,2,FALSE)</f>
        <v>36030.53</v>
      </c>
      <c r="L5237" s="39" t="s">
        <v>4883</v>
      </c>
      <c r="M5237" s="46">
        <f>DATE(YEAR(F5237),MONTH(F5237),1)</f>
        <v>44501</v>
      </c>
      <c r="N5237" s="47" t="str">
        <f>IF(B5237="",N5236,B5237)</f>
        <v>Zenith Securities Ltd</v>
      </c>
    </row>
    <row r="5238" spans="1:14" ht="15.75" x14ac:dyDescent="0.5">
      <c r="A5238" s="7"/>
      <c r="B5238" s="26"/>
      <c r="C5238" s="26"/>
      <c r="D5238" s="14">
        <v>42521.84</v>
      </c>
      <c r="E5238" s="13" t="s">
        <v>4349</v>
      </c>
      <c r="F5238" s="27">
        <v>44512</v>
      </c>
      <c r="G5238" s="27">
        <v>44316</v>
      </c>
      <c r="H5238" s="14">
        <v>322603.01</v>
      </c>
      <c r="I5238" s="15">
        <v>15</v>
      </c>
      <c r="J5238" s="13" t="s">
        <v>319</v>
      </c>
      <c r="K5238" s="36">
        <f>D5238*VLOOKUP(L5238,Assumptions!$B$5:$C$11,2,FALSE)</f>
        <v>42521.84</v>
      </c>
      <c r="L5238" s="39" t="s">
        <v>4883</v>
      </c>
      <c r="M5238" s="46">
        <f>DATE(YEAR(F5238),MONTH(F5238),1)</f>
        <v>44501</v>
      </c>
      <c r="N5238" s="47" t="str">
        <f>IF(B5238="",N5237,B5238)</f>
        <v>Zenith Securities Ltd</v>
      </c>
    </row>
    <row r="5239" spans="1:14" ht="15.75" x14ac:dyDescent="0.5">
      <c r="A5239" s="7"/>
      <c r="B5239" s="26"/>
      <c r="C5239" s="26"/>
      <c r="D5239" s="14">
        <v>26754.880000000001</v>
      </c>
      <c r="E5239" s="13" t="s">
        <v>4350</v>
      </c>
      <c r="F5239" s="27">
        <v>44512</v>
      </c>
      <c r="G5239" s="27">
        <v>44316</v>
      </c>
      <c r="H5239" s="14">
        <v>263433.23</v>
      </c>
      <c r="I5239" s="15">
        <v>15</v>
      </c>
      <c r="J5239" s="13" t="s">
        <v>320</v>
      </c>
      <c r="K5239" s="36">
        <f>D5239*VLOOKUP(L5239,Assumptions!$B$5:$C$11,2,FALSE)</f>
        <v>26754.880000000001</v>
      </c>
      <c r="L5239" s="39" t="s">
        <v>4883</v>
      </c>
      <c r="M5239" s="46">
        <f>DATE(YEAR(F5239),MONTH(F5239),1)</f>
        <v>44501</v>
      </c>
      <c r="N5239" s="47" t="str">
        <f>IF(B5239="",N5238,B5239)</f>
        <v>Zenith Securities Ltd</v>
      </c>
    </row>
    <row r="5240" spans="1:14" ht="15.75" x14ac:dyDescent="0.5">
      <c r="A5240" s="7"/>
      <c r="B5240" s="26"/>
      <c r="C5240" s="26"/>
      <c r="D5240" s="14">
        <v>32981.14</v>
      </c>
      <c r="E5240" s="13" t="s">
        <v>4351</v>
      </c>
      <c r="F5240" s="27">
        <v>44701</v>
      </c>
      <c r="G5240" s="27">
        <v>44523</v>
      </c>
      <c r="H5240" s="14">
        <v>258452.39</v>
      </c>
      <c r="I5240" s="15">
        <v>10</v>
      </c>
      <c r="J5240" s="13" t="s">
        <v>300</v>
      </c>
      <c r="K5240" s="36">
        <f>D5240*VLOOKUP(L5240,Assumptions!$B$5:$C$11,2,FALSE)</f>
        <v>32981.14</v>
      </c>
      <c r="L5240" s="39" t="s">
        <v>4883</v>
      </c>
      <c r="M5240" s="46">
        <f>DATE(YEAR(F5240),MONTH(F5240),1)</f>
        <v>44682</v>
      </c>
      <c r="N5240" s="47" t="str">
        <f>IF(B5240="",N5239,B5240)</f>
        <v>Zenith Securities Ltd</v>
      </c>
    </row>
    <row r="5241" spans="1:14" ht="15.75" x14ac:dyDescent="0.5">
      <c r="A5241" s="7"/>
      <c r="B5241" s="26"/>
      <c r="C5241" s="26"/>
      <c r="D5241" s="14">
        <v>26709.06</v>
      </c>
      <c r="E5241" s="13" t="s">
        <v>4352</v>
      </c>
      <c r="F5241" s="27">
        <v>44701</v>
      </c>
      <c r="G5241" s="27">
        <v>44523</v>
      </c>
      <c r="H5241" s="14">
        <v>189899.14</v>
      </c>
      <c r="I5241" s="15">
        <v>9</v>
      </c>
      <c r="J5241" s="13" t="s">
        <v>305</v>
      </c>
      <c r="K5241" s="36">
        <f>D5241*VLOOKUP(L5241,Assumptions!$B$5:$C$11,2,FALSE)</f>
        <v>26709.06</v>
      </c>
      <c r="L5241" s="39" t="s">
        <v>4883</v>
      </c>
      <c r="M5241" s="46">
        <f>DATE(YEAR(F5241),MONTH(F5241),1)</f>
        <v>44682</v>
      </c>
      <c r="N5241" s="47" t="str">
        <f>IF(B5241="",N5240,B5241)</f>
        <v>Zenith Securities Ltd</v>
      </c>
    </row>
    <row r="5242" spans="1:14" ht="15.75" x14ac:dyDescent="0.5">
      <c r="A5242" s="7"/>
      <c r="B5242" s="26"/>
      <c r="C5242" s="26"/>
      <c r="D5242" s="14">
        <v>38471.620000000003</v>
      </c>
      <c r="E5242" s="13" t="s">
        <v>4353</v>
      </c>
      <c r="F5242" s="27">
        <v>44701</v>
      </c>
      <c r="G5242" s="27">
        <v>44523</v>
      </c>
      <c r="H5242" s="14">
        <v>253230.6</v>
      </c>
      <c r="I5242" s="15">
        <v>9</v>
      </c>
      <c r="J5242" s="13" t="s">
        <v>301</v>
      </c>
      <c r="K5242" s="36">
        <f>D5242*VLOOKUP(L5242,Assumptions!$B$5:$C$11,2,FALSE)</f>
        <v>38471.620000000003</v>
      </c>
      <c r="L5242" s="39" t="s">
        <v>4883</v>
      </c>
      <c r="M5242" s="46">
        <f>DATE(YEAR(F5242),MONTH(F5242),1)</f>
        <v>44682</v>
      </c>
      <c r="N5242" s="47" t="str">
        <f>IF(B5242="",N5241,B5242)</f>
        <v>Zenith Securities Ltd</v>
      </c>
    </row>
    <row r="5243" spans="1:14" ht="15.75" x14ac:dyDescent="0.5">
      <c r="A5243" s="7"/>
      <c r="B5243" s="26"/>
      <c r="C5243" s="26"/>
      <c r="D5243" s="14">
        <v>25601.93</v>
      </c>
      <c r="E5243" s="13" t="s">
        <v>4354</v>
      </c>
      <c r="F5243" s="27">
        <v>44701</v>
      </c>
      <c r="G5243" s="27">
        <v>44523</v>
      </c>
      <c r="H5243" s="14">
        <v>218005.53</v>
      </c>
      <c r="I5243" s="15">
        <v>9</v>
      </c>
      <c r="J5243" s="13" t="s">
        <v>319</v>
      </c>
      <c r="K5243" s="36">
        <f>D5243*VLOOKUP(L5243,Assumptions!$B$5:$C$11,2,FALSE)</f>
        <v>25601.93</v>
      </c>
      <c r="L5243" s="39" t="s">
        <v>4883</v>
      </c>
      <c r="M5243" s="46">
        <f>DATE(YEAR(F5243),MONTH(F5243),1)</f>
        <v>44682</v>
      </c>
      <c r="N5243" s="47" t="str">
        <f>IF(B5243="",N5242,B5243)</f>
        <v>Zenith Securities Ltd</v>
      </c>
    </row>
    <row r="5244" spans="1:14" ht="15.75" x14ac:dyDescent="0.5">
      <c r="A5244" s="7"/>
      <c r="B5244" s="26"/>
      <c r="C5244" s="26"/>
      <c r="D5244" s="14">
        <v>32362.27</v>
      </c>
      <c r="E5244" s="13" t="s">
        <v>4355</v>
      </c>
      <c r="F5244" s="27">
        <v>44701</v>
      </c>
      <c r="G5244" s="27">
        <v>44523</v>
      </c>
      <c r="H5244" s="14">
        <v>235065.21</v>
      </c>
      <c r="I5244" s="15">
        <v>9</v>
      </c>
      <c r="J5244" s="13" t="s">
        <v>320</v>
      </c>
      <c r="K5244" s="36">
        <f>D5244*VLOOKUP(L5244,Assumptions!$B$5:$C$11,2,FALSE)</f>
        <v>32362.27</v>
      </c>
      <c r="L5244" s="39" t="s">
        <v>4883</v>
      </c>
      <c r="M5244" s="46">
        <f>DATE(YEAR(F5244),MONTH(F5244),1)</f>
        <v>44682</v>
      </c>
      <c r="N5244" s="47" t="str">
        <f>IF(B5244="",N5243,B5244)</f>
        <v>Zenith Securities Ltd</v>
      </c>
    </row>
    <row r="5245" spans="1:14" ht="15.75" x14ac:dyDescent="0.5">
      <c r="A5245" s="7"/>
      <c r="B5245" s="26"/>
      <c r="C5245" s="26"/>
      <c r="D5245" s="14">
        <v>30088.98</v>
      </c>
      <c r="E5245" s="13" t="s">
        <v>4356</v>
      </c>
      <c r="F5245" s="27">
        <v>44701</v>
      </c>
      <c r="G5245" s="27">
        <v>44523</v>
      </c>
      <c r="H5245" s="14">
        <v>300904.15999999997</v>
      </c>
      <c r="I5245" s="15">
        <v>9</v>
      </c>
      <c r="J5245" s="13" t="s">
        <v>321</v>
      </c>
      <c r="K5245" s="36">
        <f>D5245*VLOOKUP(L5245,Assumptions!$B$5:$C$11,2,FALSE)</f>
        <v>30088.98</v>
      </c>
      <c r="L5245" s="39" t="s">
        <v>4883</v>
      </c>
      <c r="M5245" s="46">
        <f>DATE(YEAR(F5245),MONTH(F5245),1)</f>
        <v>44682</v>
      </c>
      <c r="N5245" s="47" t="str">
        <f>IF(B5245="",N5244,B5245)</f>
        <v>Zenith Securities Ltd</v>
      </c>
    </row>
    <row r="5246" spans="1:14" ht="15.75" x14ac:dyDescent="0.5">
      <c r="A5246" s="7"/>
      <c r="B5246" s="26"/>
      <c r="C5246" s="26"/>
      <c r="D5246" s="14">
        <v>13574.13</v>
      </c>
      <c r="E5246" s="13" t="s">
        <v>4357</v>
      </c>
      <c r="F5246" s="27">
        <v>44830</v>
      </c>
      <c r="G5246" s="27">
        <v>44617</v>
      </c>
      <c r="H5246" s="14">
        <v>239181.32</v>
      </c>
      <c r="I5246" s="15">
        <v>5</v>
      </c>
      <c r="J5246" s="13" t="s">
        <v>300</v>
      </c>
      <c r="K5246" s="36">
        <f>D5246*VLOOKUP(L5246,Assumptions!$B$5:$C$11,2,FALSE)</f>
        <v>13574.13</v>
      </c>
      <c r="L5246" s="39" t="s">
        <v>4883</v>
      </c>
      <c r="M5246" s="46">
        <f>DATE(YEAR(F5246),MONTH(F5246),1)</f>
        <v>44805</v>
      </c>
      <c r="N5246" s="47" t="str">
        <f>IF(B5246="",N5245,B5246)</f>
        <v>Zenith Securities Ltd</v>
      </c>
    </row>
    <row r="5247" spans="1:14" ht="15.75" x14ac:dyDescent="0.5">
      <c r="A5247" s="7"/>
      <c r="B5247" s="26"/>
      <c r="C5247" s="26"/>
      <c r="D5247" s="14">
        <v>18419.79</v>
      </c>
      <c r="E5247" s="13" t="s">
        <v>4358</v>
      </c>
      <c r="F5247" s="27">
        <v>44830</v>
      </c>
      <c r="G5247" s="27">
        <v>44617</v>
      </c>
      <c r="H5247" s="14">
        <v>200851.18</v>
      </c>
      <c r="I5247" s="15">
        <v>20</v>
      </c>
      <c r="J5247" s="13" t="s">
        <v>301</v>
      </c>
      <c r="K5247" s="36">
        <f>D5247*VLOOKUP(L5247,Assumptions!$B$5:$C$11,2,FALSE)</f>
        <v>18419.79</v>
      </c>
      <c r="L5247" s="39" t="s">
        <v>4883</v>
      </c>
      <c r="M5247" s="46">
        <f>DATE(YEAR(F5247),MONTH(F5247),1)</f>
        <v>44805</v>
      </c>
      <c r="N5247" s="47" t="str">
        <f>IF(B5247="",N5246,B5247)</f>
        <v>Zenith Securities Ltd</v>
      </c>
    </row>
    <row r="5248" spans="1:14" ht="15.75" x14ac:dyDescent="0.5">
      <c r="A5248" s="7"/>
      <c r="B5248" s="26"/>
      <c r="C5248" s="26"/>
      <c r="D5248" s="14">
        <v>36806.699999999997</v>
      </c>
      <c r="E5248" s="13" t="s">
        <v>4359</v>
      </c>
      <c r="F5248" s="27">
        <v>44883</v>
      </c>
      <c r="G5248" s="27">
        <v>44617</v>
      </c>
      <c r="H5248" s="14">
        <v>240258.16</v>
      </c>
      <c r="I5248" s="15">
        <v>10</v>
      </c>
      <c r="J5248" s="13" t="s">
        <v>300</v>
      </c>
      <c r="K5248" s="36">
        <f>D5248*VLOOKUP(L5248,Assumptions!$B$5:$C$11,2,FALSE)</f>
        <v>36806.699999999997</v>
      </c>
      <c r="L5248" s="39" t="s">
        <v>4883</v>
      </c>
      <c r="M5248" s="46">
        <f>DATE(YEAR(F5248),MONTH(F5248),1)</f>
        <v>44866</v>
      </c>
      <c r="N5248" s="47" t="str">
        <f>IF(B5248="",N5247,B5248)</f>
        <v>Zenith Securities Ltd</v>
      </c>
    </row>
    <row r="5249" spans="1:14" ht="15.75" x14ac:dyDescent="0.5">
      <c r="A5249" s="7"/>
      <c r="B5249" s="26"/>
      <c r="C5249" s="26"/>
      <c r="D5249" s="14">
        <v>39626.31</v>
      </c>
      <c r="E5249" s="13" t="s">
        <v>4360</v>
      </c>
      <c r="F5249" s="27">
        <v>44883</v>
      </c>
      <c r="G5249" s="27">
        <v>44617</v>
      </c>
      <c r="H5249" s="14">
        <v>257767.59</v>
      </c>
      <c r="I5249" s="15">
        <v>22</v>
      </c>
      <c r="J5249" s="13" t="s">
        <v>301</v>
      </c>
      <c r="K5249" s="36">
        <f>D5249*VLOOKUP(L5249,Assumptions!$B$5:$C$11,2,FALSE)</f>
        <v>39626.31</v>
      </c>
      <c r="L5249" s="39" t="s">
        <v>4883</v>
      </c>
      <c r="M5249" s="46">
        <f>DATE(YEAR(F5249),MONTH(F5249),1)</f>
        <v>44866</v>
      </c>
      <c r="N5249" s="47" t="str">
        <f>IF(B5249="",N5248,B5249)</f>
        <v>Zenith Securities Ltd</v>
      </c>
    </row>
    <row r="5250" spans="1:14" ht="15.75" x14ac:dyDescent="0.5">
      <c r="A5250" s="7"/>
      <c r="B5250" s="26"/>
      <c r="C5250" s="26"/>
      <c r="D5250" s="14">
        <v>35962.9</v>
      </c>
      <c r="E5250" s="13" t="s">
        <v>4361</v>
      </c>
      <c r="F5250" s="27">
        <v>44883</v>
      </c>
      <c r="G5250" s="27">
        <v>44617</v>
      </c>
      <c r="H5250" s="14">
        <v>280871.05</v>
      </c>
      <c r="I5250" s="15">
        <v>22</v>
      </c>
      <c r="J5250" s="13" t="s">
        <v>319</v>
      </c>
      <c r="K5250" s="36">
        <f>D5250*VLOOKUP(L5250,Assumptions!$B$5:$C$11,2,FALSE)</f>
        <v>35962.9</v>
      </c>
      <c r="L5250" s="39" t="s">
        <v>4883</v>
      </c>
      <c r="M5250" s="46">
        <f>DATE(YEAR(F5250),MONTH(F5250),1)</f>
        <v>44866</v>
      </c>
      <c r="N5250" s="47" t="str">
        <f>IF(B5250="",N5249,B5250)</f>
        <v>Zenith Securities Ltd</v>
      </c>
    </row>
    <row r="5251" spans="1:14" ht="15.75" x14ac:dyDescent="0.5">
      <c r="A5251" s="7"/>
      <c r="B5251" s="26"/>
      <c r="C5251" s="26"/>
      <c r="D5251" s="14">
        <v>40157.47</v>
      </c>
      <c r="E5251" s="13" t="s">
        <v>4362</v>
      </c>
      <c r="F5251" s="27">
        <v>44883</v>
      </c>
      <c r="G5251" s="27">
        <v>44617</v>
      </c>
      <c r="H5251" s="14">
        <v>227809.54</v>
      </c>
      <c r="I5251" s="15">
        <v>22</v>
      </c>
      <c r="J5251" s="13" t="s">
        <v>320</v>
      </c>
      <c r="K5251" s="36">
        <f>D5251*VLOOKUP(L5251,Assumptions!$B$5:$C$11,2,FALSE)</f>
        <v>40157.47</v>
      </c>
      <c r="L5251" s="39" t="s">
        <v>4883</v>
      </c>
      <c r="M5251" s="46">
        <f>DATE(YEAR(F5251),MONTH(F5251),1)</f>
        <v>44866</v>
      </c>
      <c r="N5251" s="47" t="str">
        <f>IF(B5251="",N5250,B5251)</f>
        <v>Zenith Securities Ltd</v>
      </c>
    </row>
    <row r="5252" spans="1:14" ht="15.75" x14ac:dyDescent="0.5">
      <c r="A5252" s="7"/>
      <c r="B5252" s="26"/>
      <c r="C5252" s="26"/>
      <c r="D5252" s="14">
        <v>36028.79</v>
      </c>
      <c r="E5252" s="13" t="s">
        <v>4363</v>
      </c>
      <c r="F5252" s="27">
        <v>44883</v>
      </c>
      <c r="G5252" s="27">
        <v>44617</v>
      </c>
      <c r="H5252" s="14">
        <v>247866.76</v>
      </c>
      <c r="I5252" s="15">
        <v>22</v>
      </c>
      <c r="J5252" s="13" t="s">
        <v>321</v>
      </c>
      <c r="K5252" s="36">
        <f>D5252*VLOOKUP(L5252,Assumptions!$B$5:$C$11,2,FALSE)</f>
        <v>36028.79</v>
      </c>
      <c r="L5252" s="39" t="s">
        <v>4883</v>
      </c>
      <c r="M5252" s="46">
        <f>DATE(YEAR(F5252),MONTH(F5252),1)</f>
        <v>44866</v>
      </c>
      <c r="N5252" s="47" t="str">
        <f>IF(B5252="",N5251,B5252)</f>
        <v>Zenith Securities Ltd</v>
      </c>
    </row>
    <row r="5253" spans="1:14" ht="15.75" x14ac:dyDescent="0.5">
      <c r="A5253" s="7"/>
      <c r="B5253" s="26"/>
      <c r="C5253" s="26"/>
      <c r="D5253" s="14">
        <v>40477.919999999998</v>
      </c>
      <c r="E5253" s="13" t="s">
        <v>4364</v>
      </c>
      <c r="F5253" s="27">
        <v>44883</v>
      </c>
      <c r="G5253" s="27">
        <v>44617</v>
      </c>
      <c r="H5253" s="14">
        <v>282414.92</v>
      </c>
      <c r="I5253" s="15">
        <v>22</v>
      </c>
      <c r="J5253" s="13" t="s">
        <v>305</v>
      </c>
      <c r="K5253" s="36">
        <f>D5253*VLOOKUP(L5253,Assumptions!$B$5:$C$11,2,FALSE)</f>
        <v>40477.919999999998</v>
      </c>
      <c r="L5253" s="39" t="s">
        <v>4883</v>
      </c>
      <c r="M5253" s="46">
        <f>DATE(YEAR(F5253),MONTH(F5253),1)</f>
        <v>44866</v>
      </c>
      <c r="N5253" s="47" t="str">
        <f>IF(B5253="",N5252,B5253)</f>
        <v>Zenith Securities Ltd</v>
      </c>
    </row>
    <row r="5254" spans="1:14" ht="15.75" x14ac:dyDescent="0.5">
      <c r="A5254" s="7"/>
      <c r="B5254" s="26"/>
      <c r="C5254" s="26"/>
      <c r="D5254" s="14">
        <v>36740.11</v>
      </c>
      <c r="E5254" s="13" t="s">
        <v>4365</v>
      </c>
      <c r="F5254" s="27">
        <v>45072</v>
      </c>
      <c r="G5254" s="27">
        <v>44937</v>
      </c>
      <c r="H5254" s="14">
        <v>246329.71</v>
      </c>
      <c r="I5254" s="15">
        <v>10</v>
      </c>
      <c r="J5254" s="13" t="s">
        <v>300</v>
      </c>
      <c r="K5254" s="36">
        <f>D5254*VLOOKUP(L5254,Assumptions!$B$5:$C$11,2,FALSE)</f>
        <v>36740.11</v>
      </c>
      <c r="L5254" s="39" t="s">
        <v>4883</v>
      </c>
      <c r="M5254" s="46">
        <f>DATE(YEAR(F5254),MONTH(F5254),1)</f>
        <v>45047</v>
      </c>
      <c r="N5254" s="47" t="str">
        <f>IF(B5254="",N5253,B5254)</f>
        <v>Zenith Securities Ltd</v>
      </c>
    </row>
    <row r="5255" spans="1:14" ht="15.75" x14ac:dyDescent="0.5">
      <c r="A5255" s="7"/>
      <c r="B5255" s="26"/>
      <c r="C5255" s="26"/>
      <c r="D5255" s="14">
        <v>42682.07</v>
      </c>
      <c r="E5255" s="13" t="s">
        <v>4366</v>
      </c>
      <c r="F5255" s="27">
        <v>45072</v>
      </c>
      <c r="G5255" s="27">
        <v>44937</v>
      </c>
      <c r="H5255" s="14">
        <v>293076.2</v>
      </c>
      <c r="I5255" s="15">
        <v>15</v>
      </c>
      <c r="J5255" s="13" t="s">
        <v>301</v>
      </c>
      <c r="K5255" s="36">
        <f>D5255*VLOOKUP(L5255,Assumptions!$B$5:$C$11,2,FALSE)</f>
        <v>42682.07</v>
      </c>
      <c r="L5255" s="39" t="s">
        <v>4883</v>
      </c>
      <c r="M5255" s="46">
        <f>DATE(YEAR(F5255),MONTH(F5255),1)</f>
        <v>45047</v>
      </c>
      <c r="N5255" s="47" t="str">
        <f>IF(B5255="",N5254,B5255)</f>
        <v>Zenith Securities Ltd</v>
      </c>
    </row>
    <row r="5256" spans="1:14" ht="15.75" x14ac:dyDescent="0.5">
      <c r="A5256" s="7"/>
      <c r="B5256" s="26"/>
      <c r="C5256" s="26"/>
      <c r="D5256" s="14">
        <v>27663.77</v>
      </c>
      <c r="E5256" s="13" t="s">
        <v>4367</v>
      </c>
      <c r="F5256" s="27">
        <v>45247</v>
      </c>
      <c r="G5256" s="27">
        <v>44937</v>
      </c>
      <c r="H5256" s="14">
        <v>257596.4</v>
      </c>
      <c r="I5256" s="15">
        <v>10</v>
      </c>
      <c r="J5256" s="13" t="s">
        <v>300</v>
      </c>
      <c r="K5256" s="36">
        <f>D5256*VLOOKUP(L5256,Assumptions!$B$5:$C$11,2,FALSE)</f>
        <v>27663.77</v>
      </c>
      <c r="L5256" s="39" t="s">
        <v>4883</v>
      </c>
      <c r="M5256" s="46">
        <f>DATE(YEAR(F5256),MONTH(F5256),1)</f>
        <v>45231</v>
      </c>
      <c r="N5256" s="47" t="str">
        <f>IF(B5256="",N5255,B5256)</f>
        <v>Zenith Securities Ltd</v>
      </c>
    </row>
    <row r="5257" spans="1:14" ht="15.75" x14ac:dyDescent="0.5">
      <c r="A5257" s="7"/>
      <c r="B5257" s="26"/>
      <c r="C5257" s="26"/>
      <c r="D5257" s="14">
        <v>33409.79</v>
      </c>
      <c r="E5257" s="13" t="s">
        <v>4368</v>
      </c>
      <c r="F5257" s="27">
        <v>45247</v>
      </c>
      <c r="G5257" s="27">
        <v>44937</v>
      </c>
      <c r="H5257" s="14">
        <v>265717.86</v>
      </c>
      <c r="I5257" s="15">
        <v>20</v>
      </c>
      <c r="J5257" s="13" t="s">
        <v>301</v>
      </c>
      <c r="K5257" s="36">
        <f>D5257*VLOOKUP(L5257,Assumptions!$B$5:$C$11,2,FALSE)</f>
        <v>33409.79</v>
      </c>
      <c r="L5257" s="39" t="s">
        <v>4883</v>
      </c>
      <c r="M5257" s="46">
        <f>DATE(YEAR(F5257),MONTH(F5257),1)</f>
        <v>45231</v>
      </c>
      <c r="N5257" s="47" t="str">
        <f>IF(B5257="",N5256,B5257)</f>
        <v>Zenith Securities Ltd</v>
      </c>
    </row>
    <row r="5258" spans="1:14" ht="15.75" x14ac:dyDescent="0.5">
      <c r="A5258" s="7"/>
      <c r="B5258" s="26"/>
      <c r="C5258" s="26"/>
      <c r="D5258" s="14">
        <v>19671.57</v>
      </c>
      <c r="E5258" s="13" t="s">
        <v>4369</v>
      </c>
      <c r="F5258" s="27">
        <v>45044</v>
      </c>
      <c r="G5258" s="27">
        <v>44937</v>
      </c>
      <c r="H5258" s="14">
        <v>232064.59</v>
      </c>
      <c r="I5258" s="15">
        <v>5</v>
      </c>
      <c r="J5258" s="13" t="s">
        <v>300</v>
      </c>
      <c r="K5258" s="36">
        <f>D5258*VLOOKUP(L5258,Assumptions!$B$5:$C$11,2,FALSE)</f>
        <v>19671.57</v>
      </c>
      <c r="L5258" s="39" t="s">
        <v>4883</v>
      </c>
      <c r="M5258" s="46">
        <f>DATE(YEAR(F5258),MONTH(F5258),1)</f>
        <v>45017</v>
      </c>
      <c r="N5258" s="47" t="str">
        <f>IF(B5258="",N5257,B5258)</f>
        <v>Zenith Securities Ltd</v>
      </c>
    </row>
    <row r="5259" spans="1:14" ht="15.75" x14ac:dyDescent="0.5">
      <c r="A5259" s="7"/>
      <c r="B5259" s="26"/>
      <c r="C5259" s="26"/>
      <c r="D5259" s="14">
        <v>13873.16</v>
      </c>
      <c r="E5259" s="13" t="s">
        <v>4370</v>
      </c>
      <c r="F5259" s="27">
        <v>45044</v>
      </c>
      <c r="G5259" s="27">
        <v>44937</v>
      </c>
      <c r="H5259" s="14">
        <v>260628.99</v>
      </c>
      <c r="I5259" s="15">
        <v>17</v>
      </c>
      <c r="J5259" s="13" t="s">
        <v>301</v>
      </c>
      <c r="K5259" s="36">
        <f>D5259*VLOOKUP(L5259,Assumptions!$B$5:$C$11,2,FALSE)</f>
        <v>13873.16</v>
      </c>
      <c r="L5259" s="39" t="s">
        <v>4883</v>
      </c>
      <c r="M5259" s="46">
        <f>DATE(YEAR(F5259),MONTH(F5259),1)</f>
        <v>45017</v>
      </c>
      <c r="N5259" s="47" t="str">
        <f>IF(B5259="",N5258,B5259)</f>
        <v>Zenith Securities Ltd</v>
      </c>
    </row>
    <row r="5260" spans="1:14" ht="15.75" x14ac:dyDescent="0.5">
      <c r="A5260" s="7"/>
      <c r="B5260" s="26"/>
      <c r="C5260" s="26"/>
      <c r="D5260" s="14">
        <v>5454.41</v>
      </c>
      <c r="E5260" s="13" t="s">
        <v>4371</v>
      </c>
      <c r="F5260" s="27">
        <v>44981</v>
      </c>
      <c r="G5260" s="27">
        <v>44957</v>
      </c>
      <c r="H5260" s="14">
        <v>219974.28</v>
      </c>
      <c r="I5260" s="15">
        <v>24</v>
      </c>
      <c r="J5260" s="13" t="s">
        <v>305</v>
      </c>
      <c r="K5260" s="36">
        <f>D5260*VLOOKUP(L5260,Assumptions!$B$5:$C$11,2,FALSE)</f>
        <v>5454.41</v>
      </c>
      <c r="L5260" s="39" t="s">
        <v>4883</v>
      </c>
      <c r="M5260" s="46">
        <f>DATE(YEAR(F5260),MONTH(F5260),1)</f>
        <v>44958</v>
      </c>
      <c r="N5260" s="47" t="str">
        <f>IF(B5260="",N5259,B5260)</f>
        <v>Zenith Securities Ltd</v>
      </c>
    </row>
    <row r="5261" spans="1:14" ht="15.75" x14ac:dyDescent="0.5">
      <c r="A5261" s="7"/>
      <c r="B5261" s="26"/>
      <c r="C5261" s="26"/>
      <c r="D5261" s="14">
        <v>4138.79</v>
      </c>
      <c r="E5261" s="13" t="s">
        <v>4372</v>
      </c>
      <c r="F5261" s="27">
        <v>44981</v>
      </c>
      <c r="G5261" s="27">
        <v>44957</v>
      </c>
      <c r="H5261" s="14">
        <v>322289.63</v>
      </c>
      <c r="I5261" s="15">
        <v>2</v>
      </c>
      <c r="J5261" s="13" t="s">
        <v>307</v>
      </c>
      <c r="K5261" s="36">
        <f>D5261*VLOOKUP(L5261,Assumptions!$B$5:$C$11,2,FALSE)</f>
        <v>4138.79</v>
      </c>
      <c r="L5261" s="39" t="s">
        <v>4883</v>
      </c>
      <c r="M5261" s="46">
        <f>DATE(YEAR(F5261),MONTH(F5261),1)</f>
        <v>44958</v>
      </c>
      <c r="N5261" s="47" t="str">
        <f>IF(B5261="",N5260,B5261)</f>
        <v>Zenith Securities Ltd</v>
      </c>
    </row>
    <row r="5262" spans="1:14" ht="15.75" x14ac:dyDescent="0.5">
      <c r="A5262" s="7"/>
      <c r="B5262" s="26"/>
      <c r="C5262" s="26"/>
      <c r="D5262" s="14">
        <v>40893.300000000003</v>
      </c>
      <c r="E5262" s="13" t="s">
        <v>4373</v>
      </c>
      <c r="F5262" s="27">
        <v>45211</v>
      </c>
      <c r="G5262" s="27">
        <v>45098</v>
      </c>
      <c r="H5262" s="14">
        <v>285258.21000000002</v>
      </c>
      <c r="I5262" s="15">
        <v>22</v>
      </c>
      <c r="J5262" s="13" t="s">
        <v>305</v>
      </c>
      <c r="K5262" s="36">
        <f>D5262*VLOOKUP(L5262,Assumptions!$B$5:$C$11,2,FALSE)</f>
        <v>40893.300000000003</v>
      </c>
      <c r="L5262" s="39" t="s">
        <v>4883</v>
      </c>
      <c r="M5262" s="46">
        <f>DATE(YEAR(F5262),MONTH(F5262),1)</f>
        <v>45200</v>
      </c>
      <c r="N5262" s="47" t="str">
        <f>IF(B5262="",N5261,B5262)</f>
        <v>Zenith Securities Ltd</v>
      </c>
    </row>
    <row r="5263" spans="1:14" ht="15.75" x14ac:dyDescent="0.5">
      <c r="A5263" s="7"/>
      <c r="B5263" s="26"/>
      <c r="C5263" s="26"/>
      <c r="D5263" s="14">
        <v>44562.11</v>
      </c>
      <c r="E5263" s="13" t="s">
        <v>4374</v>
      </c>
      <c r="F5263" s="27">
        <v>45211</v>
      </c>
      <c r="G5263" s="27">
        <v>45098</v>
      </c>
      <c r="H5263" s="14">
        <v>237947.08</v>
      </c>
      <c r="I5263" s="15">
        <v>1</v>
      </c>
      <c r="J5263" s="13" t="s">
        <v>304</v>
      </c>
      <c r="K5263" s="36">
        <f>D5263*VLOOKUP(L5263,Assumptions!$B$5:$C$11,2,FALSE)</f>
        <v>44562.11</v>
      </c>
      <c r="L5263" s="39" t="s">
        <v>4883</v>
      </c>
      <c r="M5263" s="46">
        <f>DATE(YEAR(F5263),MONTH(F5263),1)</f>
        <v>45200</v>
      </c>
      <c r="N5263" s="47" t="str">
        <f>IF(B5263="",N5262,B5263)</f>
        <v>Zenith Securities Ltd</v>
      </c>
    </row>
    <row r="5264" spans="1:14" ht="15.75" x14ac:dyDescent="0.5">
      <c r="A5264" s="7"/>
      <c r="B5264" s="26"/>
      <c r="C5264" s="26"/>
      <c r="D5264" s="14">
        <v>40105.9</v>
      </c>
      <c r="E5264" s="13" t="s">
        <v>4375</v>
      </c>
      <c r="F5264" s="27">
        <v>45211</v>
      </c>
      <c r="G5264" s="27">
        <v>45098</v>
      </c>
      <c r="H5264" s="14">
        <v>315641.58</v>
      </c>
      <c r="I5264" s="15">
        <v>10</v>
      </c>
      <c r="J5264" s="13" t="s">
        <v>300</v>
      </c>
      <c r="K5264" s="36">
        <f>D5264*VLOOKUP(L5264,Assumptions!$B$5:$C$11,2,FALSE)</f>
        <v>40105.9</v>
      </c>
      <c r="L5264" s="39" t="s">
        <v>4883</v>
      </c>
      <c r="M5264" s="46">
        <f>DATE(YEAR(F5264),MONTH(F5264),1)</f>
        <v>45200</v>
      </c>
      <c r="N5264" s="47" t="str">
        <f>IF(B5264="",N5263,B5264)</f>
        <v>Zenith Securities Ltd</v>
      </c>
    </row>
    <row r="5265" spans="1:14" ht="15.75" x14ac:dyDescent="0.5">
      <c r="A5265" s="7"/>
      <c r="B5265" s="26"/>
      <c r="C5265" s="26"/>
      <c r="D5265" s="14">
        <v>38923.919999999998</v>
      </c>
      <c r="E5265" s="13" t="s">
        <v>4376</v>
      </c>
      <c r="F5265" s="27">
        <v>45211</v>
      </c>
      <c r="G5265" s="27">
        <v>45098</v>
      </c>
      <c r="H5265" s="14">
        <v>226989.35</v>
      </c>
      <c r="I5265" s="15">
        <v>22</v>
      </c>
      <c r="J5265" s="13" t="s">
        <v>301</v>
      </c>
      <c r="K5265" s="36">
        <f>D5265*VLOOKUP(L5265,Assumptions!$B$5:$C$11,2,FALSE)</f>
        <v>38923.919999999998</v>
      </c>
      <c r="L5265" s="39" t="s">
        <v>4883</v>
      </c>
      <c r="M5265" s="46">
        <f>DATE(YEAR(F5265),MONTH(F5265),1)</f>
        <v>45200</v>
      </c>
      <c r="N5265" s="47" t="str">
        <f>IF(B5265="",N5264,B5265)</f>
        <v>Zenith Securities Ltd</v>
      </c>
    </row>
    <row r="5266" spans="1:14" ht="15.75" x14ac:dyDescent="0.5">
      <c r="A5266" s="7"/>
      <c r="B5266" s="26"/>
      <c r="C5266" s="26"/>
      <c r="D5266" s="14">
        <v>40640.949999999997</v>
      </c>
      <c r="E5266" s="13" t="s">
        <v>4377</v>
      </c>
      <c r="F5266" s="27">
        <v>45211</v>
      </c>
      <c r="G5266" s="27">
        <v>45098</v>
      </c>
      <c r="H5266" s="14">
        <v>195218.9</v>
      </c>
      <c r="I5266" s="15">
        <v>22</v>
      </c>
      <c r="J5266" s="13" t="s">
        <v>320</v>
      </c>
      <c r="K5266" s="36">
        <f>D5266*VLOOKUP(L5266,Assumptions!$B$5:$C$11,2,FALSE)</f>
        <v>40640.949999999997</v>
      </c>
      <c r="L5266" s="39" t="s">
        <v>4883</v>
      </c>
      <c r="M5266" s="46">
        <f>DATE(YEAR(F5266),MONTH(F5266),1)</f>
        <v>45200</v>
      </c>
      <c r="N5266" s="47" t="str">
        <f>IF(B5266="",N5265,B5266)</f>
        <v>Zenith Securities Ltd</v>
      </c>
    </row>
    <row r="5267" spans="1:14" ht="15.75" x14ac:dyDescent="0.5">
      <c r="A5267" s="7"/>
      <c r="B5267" s="26"/>
      <c r="C5267" s="26"/>
      <c r="D5267" s="14">
        <v>34026.06</v>
      </c>
      <c r="E5267" s="13" t="s">
        <v>4378</v>
      </c>
      <c r="F5267" s="27">
        <v>45211</v>
      </c>
      <c r="G5267" s="27">
        <v>45098</v>
      </c>
      <c r="H5267" s="14">
        <v>310593.63</v>
      </c>
      <c r="I5267" s="15">
        <v>22</v>
      </c>
      <c r="J5267" s="13" t="s">
        <v>319</v>
      </c>
      <c r="K5267" s="36">
        <f>D5267*VLOOKUP(L5267,Assumptions!$B$5:$C$11,2,FALSE)</f>
        <v>34026.06</v>
      </c>
      <c r="L5267" s="39" t="s">
        <v>4883</v>
      </c>
      <c r="M5267" s="46">
        <f>DATE(YEAR(F5267),MONTH(F5267),1)</f>
        <v>45200</v>
      </c>
      <c r="N5267" s="47" t="str">
        <f>IF(B5267="",N5266,B5267)</f>
        <v>Zenith Securities Ltd</v>
      </c>
    </row>
    <row r="5268" spans="1:14" ht="15.75" x14ac:dyDescent="0.5">
      <c r="A5268" s="7"/>
      <c r="B5268" s="26"/>
      <c r="C5268" s="26"/>
      <c r="D5268" s="14">
        <v>30181.73</v>
      </c>
      <c r="E5268" s="13" t="s">
        <v>4379</v>
      </c>
      <c r="F5268" s="27">
        <v>45211</v>
      </c>
      <c r="G5268" s="27">
        <v>45098</v>
      </c>
      <c r="H5268" s="14">
        <v>210116.56</v>
      </c>
      <c r="I5268" s="15">
        <v>22</v>
      </c>
      <c r="J5268" s="13" t="s">
        <v>321</v>
      </c>
      <c r="K5268" s="36">
        <f>D5268*VLOOKUP(L5268,Assumptions!$B$5:$C$11,2,FALSE)</f>
        <v>30181.73</v>
      </c>
      <c r="L5268" s="39" t="s">
        <v>4883</v>
      </c>
      <c r="M5268" s="46">
        <f>DATE(YEAR(F5268),MONTH(F5268),1)</f>
        <v>45200</v>
      </c>
      <c r="N5268" s="47" t="str">
        <f>IF(B5268="",N5267,B5268)</f>
        <v>Zenith Securities Ltd</v>
      </c>
    </row>
    <row r="5269" spans="1:14" ht="15.75" x14ac:dyDescent="0.5">
      <c r="A5269" s="7"/>
      <c r="B5269" s="26"/>
      <c r="C5269" s="26"/>
      <c r="D5269" s="14">
        <v>3696.58</v>
      </c>
      <c r="E5269" s="13" t="s">
        <v>4380</v>
      </c>
      <c r="F5269" s="27">
        <v>45244</v>
      </c>
      <c r="G5269" s="27">
        <v>45205</v>
      </c>
      <c r="H5269" s="14">
        <v>213933.72</v>
      </c>
      <c r="I5269" s="15">
        <v>15</v>
      </c>
      <c r="J5269" s="13" t="s">
        <v>305</v>
      </c>
      <c r="K5269" s="36">
        <f>D5269*VLOOKUP(L5269,Assumptions!$B$5:$C$11,2,FALSE)</f>
        <v>3696.58</v>
      </c>
      <c r="L5269" s="39" t="s">
        <v>4883</v>
      </c>
      <c r="M5269" s="46">
        <f>DATE(YEAR(F5269),MONTH(F5269),1)</f>
        <v>45231</v>
      </c>
      <c r="N5269" s="47" t="str">
        <f>IF(B5269="",N5268,B5269)</f>
        <v>Zenith Securities Ltd</v>
      </c>
    </row>
    <row r="5270" spans="1:14" ht="15.75" x14ac:dyDescent="0.5">
      <c r="A5270" s="7"/>
      <c r="B5270" s="26"/>
      <c r="C5270" s="26"/>
      <c r="D5270" s="14">
        <v>4340.4399999999996</v>
      </c>
      <c r="E5270" s="13" t="s">
        <v>4381</v>
      </c>
      <c r="F5270" s="27">
        <v>45244</v>
      </c>
      <c r="G5270" s="27">
        <v>45205</v>
      </c>
      <c r="H5270" s="14">
        <v>275543.95</v>
      </c>
      <c r="I5270" s="15">
        <v>2</v>
      </c>
      <c r="J5270" s="13" t="s">
        <v>307</v>
      </c>
      <c r="K5270" s="36">
        <f>D5270*VLOOKUP(L5270,Assumptions!$B$5:$C$11,2,FALSE)</f>
        <v>4340.4399999999996</v>
      </c>
      <c r="L5270" s="39" t="s">
        <v>4883</v>
      </c>
      <c r="M5270" s="46">
        <f>DATE(YEAR(F5270),MONTH(F5270),1)</f>
        <v>45231</v>
      </c>
      <c r="N5270" s="47" t="str">
        <f>IF(B5270="",N5269,B5270)</f>
        <v>Zenith Securities Ltd</v>
      </c>
    </row>
    <row r="5271" spans="1:14" ht="15.75" x14ac:dyDescent="0.5">
      <c r="A5271" s="7"/>
      <c r="B5271" s="26"/>
      <c r="C5271" s="26"/>
      <c r="D5271" s="14">
        <v>16187.9</v>
      </c>
      <c r="E5271" s="13" t="s">
        <v>4382</v>
      </c>
      <c r="F5271" s="27">
        <v>45523</v>
      </c>
      <c r="G5271" s="27">
        <v>45229</v>
      </c>
      <c r="H5271" s="14">
        <v>287791.11</v>
      </c>
      <c r="I5271" s="15">
        <v>3</v>
      </c>
      <c r="J5271" s="13" t="s">
        <v>300</v>
      </c>
      <c r="K5271" s="36">
        <f>D5271*VLOOKUP(L5271,Assumptions!$B$5:$C$11,2,FALSE)</f>
        <v>16187.9</v>
      </c>
      <c r="L5271" s="39" t="s">
        <v>4883</v>
      </c>
      <c r="M5271" s="46">
        <f>DATE(YEAR(F5271),MONTH(F5271),1)</f>
        <v>45505</v>
      </c>
      <c r="N5271" s="47" t="str">
        <f>IF(B5271="",N5270,B5271)</f>
        <v>Zenith Securities Ltd</v>
      </c>
    </row>
    <row r="5272" spans="1:14" ht="15.75" x14ac:dyDescent="0.5">
      <c r="A5272" s="7"/>
      <c r="B5272" s="26"/>
      <c r="C5272" s="26"/>
      <c r="D5272" s="14">
        <v>17845.86</v>
      </c>
      <c r="E5272" s="13" t="s">
        <v>4383</v>
      </c>
      <c r="F5272" s="27">
        <v>45523</v>
      </c>
      <c r="G5272" s="27">
        <v>45229</v>
      </c>
      <c r="H5272" s="14">
        <v>195149.63</v>
      </c>
      <c r="I5272" s="15">
        <v>1</v>
      </c>
      <c r="J5272" s="13" t="s">
        <v>304</v>
      </c>
      <c r="K5272" s="36">
        <f>D5272*VLOOKUP(L5272,Assumptions!$B$5:$C$11,2,FALSE)</f>
        <v>17845.86</v>
      </c>
      <c r="L5272" s="39" t="s">
        <v>4883</v>
      </c>
      <c r="M5272" s="46">
        <f>DATE(YEAR(F5272),MONTH(F5272),1)</f>
        <v>45505</v>
      </c>
      <c r="N5272" s="47" t="str">
        <f>IF(B5272="",N5271,B5272)</f>
        <v>Zenith Securities Ltd</v>
      </c>
    </row>
    <row r="5273" spans="1:14" ht="15.75" x14ac:dyDescent="0.5">
      <c r="A5273" s="7"/>
      <c r="B5273" s="26"/>
      <c r="C5273" s="26"/>
      <c r="D5273" s="14">
        <v>17940.63</v>
      </c>
      <c r="E5273" s="13" t="s">
        <v>4384</v>
      </c>
      <c r="F5273" s="27">
        <v>45523</v>
      </c>
      <c r="G5273" s="27">
        <v>45229</v>
      </c>
      <c r="H5273" s="14">
        <v>309418.06</v>
      </c>
      <c r="I5273" s="15">
        <v>26</v>
      </c>
      <c r="J5273" s="13" t="s">
        <v>305</v>
      </c>
      <c r="K5273" s="36">
        <f>D5273*VLOOKUP(L5273,Assumptions!$B$5:$C$11,2,FALSE)</f>
        <v>17940.63</v>
      </c>
      <c r="L5273" s="39" t="s">
        <v>4883</v>
      </c>
      <c r="M5273" s="46">
        <f>DATE(YEAR(F5273),MONTH(F5273),1)</f>
        <v>45505</v>
      </c>
      <c r="N5273" s="47" t="str">
        <f>IF(B5273="",N5272,B5273)</f>
        <v>Zenith Securities Ltd</v>
      </c>
    </row>
    <row r="5274" spans="1:14" ht="15.75" x14ac:dyDescent="0.5">
      <c r="A5274" s="7"/>
      <c r="B5274" s="26"/>
      <c r="C5274" s="26"/>
      <c r="D5274" s="14">
        <v>13622.63</v>
      </c>
      <c r="E5274" s="13" t="s">
        <v>4385</v>
      </c>
      <c r="F5274" s="27">
        <v>45523</v>
      </c>
      <c r="G5274" s="27">
        <v>45229</v>
      </c>
      <c r="H5274" s="14">
        <v>264056.39</v>
      </c>
      <c r="I5274" s="15">
        <v>26</v>
      </c>
      <c r="J5274" s="13" t="s">
        <v>301</v>
      </c>
      <c r="K5274" s="36">
        <f>D5274*VLOOKUP(L5274,Assumptions!$B$5:$C$11,2,FALSE)</f>
        <v>13622.63</v>
      </c>
      <c r="L5274" s="39" t="s">
        <v>4883</v>
      </c>
      <c r="M5274" s="46">
        <f>DATE(YEAR(F5274),MONTH(F5274),1)</f>
        <v>45505</v>
      </c>
      <c r="N5274" s="47" t="str">
        <f>IF(B5274="",N5273,B5274)</f>
        <v>Zenith Securities Ltd</v>
      </c>
    </row>
    <row r="5275" spans="1:14" ht="15.75" x14ac:dyDescent="0.5">
      <c r="A5275" s="7"/>
      <c r="B5275" s="26"/>
      <c r="C5275" s="26"/>
      <c r="D5275" s="14">
        <v>18960.61</v>
      </c>
      <c r="E5275" s="13" t="s">
        <v>4386</v>
      </c>
      <c r="F5275" s="27">
        <v>45523</v>
      </c>
      <c r="G5275" s="27">
        <v>45229</v>
      </c>
      <c r="H5275" s="14">
        <v>316839.95</v>
      </c>
      <c r="I5275" s="15">
        <v>26</v>
      </c>
      <c r="J5275" s="13" t="s">
        <v>319</v>
      </c>
      <c r="K5275" s="36">
        <f>D5275*VLOOKUP(L5275,Assumptions!$B$5:$C$11,2,FALSE)</f>
        <v>18960.61</v>
      </c>
      <c r="L5275" s="39" t="s">
        <v>4883</v>
      </c>
      <c r="M5275" s="46">
        <f>DATE(YEAR(F5275),MONTH(F5275),1)</f>
        <v>45505</v>
      </c>
      <c r="N5275" s="47" t="str">
        <f>IF(B5275="",N5274,B5275)</f>
        <v>Zenith Securities Ltd</v>
      </c>
    </row>
    <row r="5276" spans="1:14" ht="15.75" x14ac:dyDescent="0.5">
      <c r="A5276" s="7"/>
      <c r="B5276" s="26"/>
      <c r="C5276" s="26"/>
      <c r="D5276" s="14">
        <v>13660.28</v>
      </c>
      <c r="E5276" s="13" t="s">
        <v>4387</v>
      </c>
      <c r="F5276" s="27">
        <v>45523</v>
      </c>
      <c r="G5276" s="27">
        <v>45229</v>
      </c>
      <c r="H5276" s="14">
        <v>273842.03999999998</v>
      </c>
      <c r="I5276" s="15">
        <v>26</v>
      </c>
      <c r="J5276" s="13" t="s">
        <v>320</v>
      </c>
      <c r="K5276" s="36">
        <f>D5276*VLOOKUP(L5276,Assumptions!$B$5:$C$11,2,FALSE)</f>
        <v>13660.28</v>
      </c>
      <c r="L5276" s="39" t="s">
        <v>4883</v>
      </c>
      <c r="M5276" s="46">
        <f>DATE(YEAR(F5276),MONTH(F5276),1)</f>
        <v>45505</v>
      </c>
      <c r="N5276" s="47" t="str">
        <f>IF(B5276="",N5275,B5276)</f>
        <v>Zenith Securities Ltd</v>
      </c>
    </row>
    <row r="5277" spans="1:14" ht="15.75" x14ac:dyDescent="0.5">
      <c r="A5277" s="7"/>
      <c r="B5277" s="26"/>
      <c r="C5277" s="26"/>
      <c r="D5277" s="14">
        <v>12271.47</v>
      </c>
      <c r="E5277" s="13" t="s">
        <v>4388</v>
      </c>
      <c r="F5277" s="27">
        <v>45523</v>
      </c>
      <c r="G5277" s="27">
        <v>45229</v>
      </c>
      <c r="H5277" s="14">
        <v>256524.97</v>
      </c>
      <c r="I5277" s="15">
        <v>26</v>
      </c>
      <c r="J5277" s="13" t="s">
        <v>322</v>
      </c>
      <c r="K5277" s="36">
        <f>D5277*VLOOKUP(L5277,Assumptions!$B$5:$C$11,2,FALSE)</f>
        <v>12271.47</v>
      </c>
      <c r="L5277" s="39" t="s">
        <v>4883</v>
      </c>
      <c r="M5277" s="46">
        <f>DATE(YEAR(F5277),MONTH(F5277),1)</f>
        <v>45505</v>
      </c>
      <c r="N5277" s="47" t="str">
        <f>IF(B5277="",N5276,B5277)</f>
        <v>Zenith Securities Ltd</v>
      </c>
    </row>
    <row r="5278" spans="1:14" ht="15.75" x14ac:dyDescent="0.5">
      <c r="A5278" s="7"/>
      <c r="B5278" s="26"/>
      <c r="C5278" s="26"/>
      <c r="D5278" s="14">
        <v>13084.87</v>
      </c>
      <c r="E5278" s="13" t="s">
        <v>4389</v>
      </c>
      <c r="F5278" s="27">
        <v>45558</v>
      </c>
      <c r="G5278" s="27">
        <v>45229</v>
      </c>
      <c r="H5278" s="14">
        <v>194322.83</v>
      </c>
      <c r="I5278" s="15">
        <v>21</v>
      </c>
      <c r="J5278" s="13" t="s">
        <v>301</v>
      </c>
      <c r="K5278" s="36">
        <f>D5278*VLOOKUP(L5278,Assumptions!$B$5:$C$11,2,FALSE)</f>
        <v>13084.87</v>
      </c>
      <c r="L5278" s="39" t="s">
        <v>4883</v>
      </c>
      <c r="M5278" s="46">
        <f>DATE(YEAR(F5278),MONTH(F5278),1)</f>
        <v>45536</v>
      </c>
      <c r="N5278" s="47" t="str">
        <f>IF(B5278="",N5277,B5278)</f>
        <v>Zenith Securities Ltd</v>
      </c>
    </row>
    <row r="5279" spans="1:14" ht="15.75" x14ac:dyDescent="0.5">
      <c r="A5279" s="7"/>
      <c r="B5279" s="26"/>
      <c r="C5279" s="26"/>
      <c r="D5279" s="14">
        <v>13765.74</v>
      </c>
      <c r="E5279" s="13" t="s">
        <v>4390</v>
      </c>
      <c r="F5279" s="27">
        <v>45558</v>
      </c>
      <c r="G5279" s="27">
        <v>45229</v>
      </c>
      <c r="H5279" s="14">
        <v>304020.7</v>
      </c>
      <c r="I5279" s="15">
        <v>3</v>
      </c>
      <c r="J5279" s="13" t="s">
        <v>300</v>
      </c>
      <c r="K5279" s="36">
        <f>D5279*VLOOKUP(L5279,Assumptions!$B$5:$C$11,2,FALSE)</f>
        <v>13765.74</v>
      </c>
      <c r="L5279" s="39" t="s">
        <v>4883</v>
      </c>
      <c r="M5279" s="46">
        <f>DATE(YEAR(F5279),MONTH(F5279),1)</f>
        <v>45536</v>
      </c>
      <c r="N5279" s="47" t="str">
        <f>IF(B5279="",N5278,B5279)</f>
        <v>Zenith Securities Ltd</v>
      </c>
    </row>
    <row r="5280" spans="1:14" ht="15.75" x14ac:dyDescent="0.5">
      <c r="A5280" s="7"/>
      <c r="B5280" s="26"/>
      <c r="C5280" s="26"/>
      <c r="D5280" s="14">
        <v>10614.84</v>
      </c>
      <c r="E5280" s="13" t="s">
        <v>4391</v>
      </c>
      <c r="F5280" s="27">
        <v>45558</v>
      </c>
      <c r="G5280" s="27">
        <v>45229</v>
      </c>
      <c r="H5280" s="14">
        <v>230613.41</v>
      </c>
      <c r="I5280" s="15">
        <v>21</v>
      </c>
      <c r="J5280" s="13" t="s">
        <v>320</v>
      </c>
      <c r="K5280" s="36">
        <f>D5280*VLOOKUP(L5280,Assumptions!$B$5:$C$11,2,FALSE)</f>
        <v>10614.84</v>
      </c>
      <c r="L5280" s="39" t="s">
        <v>4883</v>
      </c>
      <c r="M5280" s="46">
        <f>DATE(YEAR(F5280),MONTH(F5280),1)</f>
        <v>45536</v>
      </c>
      <c r="N5280" s="47" t="str">
        <f>IF(B5280="",N5279,B5280)</f>
        <v>Zenith Securities Ltd</v>
      </c>
    </row>
    <row r="5281" spans="1:14" ht="15.75" x14ac:dyDescent="0.5">
      <c r="A5281" s="7"/>
      <c r="B5281" s="26"/>
      <c r="C5281" s="26"/>
      <c r="D5281" s="14">
        <v>14541.6</v>
      </c>
      <c r="E5281" s="13" t="s">
        <v>4392</v>
      </c>
      <c r="F5281" s="27">
        <v>45558</v>
      </c>
      <c r="G5281" s="27">
        <v>45229</v>
      </c>
      <c r="H5281" s="14">
        <v>300094.34000000003</v>
      </c>
      <c r="I5281" s="15">
        <v>21</v>
      </c>
      <c r="J5281" s="13" t="s">
        <v>319</v>
      </c>
      <c r="K5281" s="36">
        <f>D5281*VLOOKUP(L5281,Assumptions!$B$5:$C$11,2,FALSE)</f>
        <v>14541.6</v>
      </c>
      <c r="L5281" s="39" t="s">
        <v>4883</v>
      </c>
      <c r="M5281" s="46">
        <f>DATE(YEAR(F5281),MONTH(F5281),1)</f>
        <v>45536</v>
      </c>
      <c r="N5281" s="47" t="str">
        <f>IF(B5281="",N5280,B5281)</f>
        <v>Zenith Securities Ltd</v>
      </c>
    </row>
    <row r="5282" spans="1:14" ht="15.75" x14ac:dyDescent="0.5">
      <c r="A5282" s="7"/>
      <c r="B5282" s="26"/>
      <c r="C5282" s="26"/>
      <c r="D5282" s="14">
        <v>11655.6</v>
      </c>
      <c r="E5282" s="13" t="s">
        <v>4393</v>
      </c>
      <c r="F5282" s="27">
        <v>45558</v>
      </c>
      <c r="G5282" s="27">
        <v>45229</v>
      </c>
      <c r="H5282" s="14">
        <v>255056.19</v>
      </c>
      <c r="I5282" s="15">
        <v>21</v>
      </c>
      <c r="J5282" s="13" t="s">
        <v>322</v>
      </c>
      <c r="K5282" s="36">
        <f>D5282*VLOOKUP(L5282,Assumptions!$B$5:$C$11,2,FALSE)</f>
        <v>11655.6</v>
      </c>
      <c r="L5282" s="39" t="s">
        <v>4883</v>
      </c>
      <c r="M5282" s="46">
        <f>DATE(YEAR(F5282),MONTH(F5282),1)</f>
        <v>45536</v>
      </c>
      <c r="N5282" s="47" t="str">
        <f>IF(B5282="",N5281,B5282)</f>
        <v>Zenith Securities Ltd</v>
      </c>
    </row>
    <row r="5283" spans="1:14" ht="15.75" x14ac:dyDescent="0.5">
      <c r="A5283" s="7"/>
      <c r="B5283" s="26"/>
      <c r="C5283" s="26"/>
      <c r="D5283" s="14">
        <v>6714.34</v>
      </c>
      <c r="E5283" s="13" t="s">
        <v>4394</v>
      </c>
      <c r="F5283" s="27">
        <v>45573</v>
      </c>
      <c r="G5283" s="27">
        <v>45229</v>
      </c>
      <c r="H5283" s="14">
        <v>316043.96000000002</v>
      </c>
      <c r="I5283" s="15">
        <v>17</v>
      </c>
      <c r="J5283" s="13" t="s">
        <v>322</v>
      </c>
      <c r="K5283" s="36">
        <f>D5283*VLOOKUP(L5283,Assumptions!$B$5:$C$11,2,FALSE)</f>
        <v>6714.34</v>
      </c>
      <c r="L5283" s="39" t="s">
        <v>4883</v>
      </c>
      <c r="M5283" s="46">
        <f>DATE(YEAR(F5283),MONTH(F5283),1)</f>
        <v>45566</v>
      </c>
      <c r="N5283" s="47" t="str">
        <f>IF(B5283="",N5282,B5283)</f>
        <v>Zenith Securities Ltd</v>
      </c>
    </row>
    <row r="5284" spans="1:14" ht="15.75" x14ac:dyDescent="0.5">
      <c r="A5284" s="7"/>
      <c r="B5284" s="26"/>
      <c r="C5284" s="26"/>
      <c r="D5284" s="14">
        <v>5297.08</v>
      </c>
      <c r="E5284" s="13" t="s">
        <v>4395</v>
      </c>
      <c r="F5284" s="27">
        <v>45573</v>
      </c>
      <c r="G5284" s="27">
        <v>45229</v>
      </c>
      <c r="H5284" s="14">
        <v>229055.79</v>
      </c>
      <c r="I5284" s="15">
        <v>17</v>
      </c>
      <c r="J5284" s="13" t="s">
        <v>319</v>
      </c>
      <c r="K5284" s="36">
        <f>D5284*VLOOKUP(L5284,Assumptions!$B$5:$C$11,2,FALSE)</f>
        <v>5297.08</v>
      </c>
      <c r="L5284" s="39" t="s">
        <v>4883</v>
      </c>
      <c r="M5284" s="46">
        <f>DATE(YEAR(F5284),MONTH(F5284),1)</f>
        <v>45566</v>
      </c>
      <c r="N5284" s="47" t="str">
        <f>IF(B5284="",N5283,B5284)</f>
        <v>Zenith Securities Ltd</v>
      </c>
    </row>
    <row r="5285" spans="1:14" ht="15.75" x14ac:dyDescent="0.5">
      <c r="A5285" s="7"/>
      <c r="B5285" s="26"/>
      <c r="C5285" s="26"/>
      <c r="D5285" s="14">
        <v>4269.9399999999996</v>
      </c>
      <c r="E5285" s="13" t="s">
        <v>4396</v>
      </c>
      <c r="F5285" s="27">
        <v>45573</v>
      </c>
      <c r="G5285" s="27">
        <v>45229</v>
      </c>
      <c r="H5285" s="14">
        <v>267771.19</v>
      </c>
      <c r="I5285" s="15">
        <v>17</v>
      </c>
      <c r="J5285" s="13" t="s">
        <v>320</v>
      </c>
      <c r="K5285" s="36">
        <f>D5285*VLOOKUP(L5285,Assumptions!$B$5:$C$11,2,FALSE)</f>
        <v>4269.9399999999996</v>
      </c>
      <c r="L5285" s="39" t="s">
        <v>4883</v>
      </c>
      <c r="M5285" s="46">
        <f>DATE(YEAR(F5285),MONTH(F5285),1)</f>
        <v>45566</v>
      </c>
      <c r="N5285" s="47" t="str">
        <f>IF(B5285="",N5284,B5285)</f>
        <v>Zenith Securities Ltd</v>
      </c>
    </row>
    <row r="5286" spans="1:14" ht="15.75" x14ac:dyDescent="0.5">
      <c r="A5286" s="7"/>
      <c r="B5286" s="26"/>
      <c r="C5286" s="26"/>
      <c r="D5286" s="14">
        <v>6164.08</v>
      </c>
      <c r="E5286" s="13" t="s">
        <v>4397</v>
      </c>
      <c r="F5286" s="27">
        <v>45573</v>
      </c>
      <c r="G5286" s="27">
        <v>45229</v>
      </c>
      <c r="H5286" s="14">
        <v>285963.7</v>
      </c>
      <c r="I5286" s="15">
        <v>1</v>
      </c>
      <c r="J5286" s="13" t="s">
        <v>300</v>
      </c>
      <c r="K5286" s="36">
        <f>D5286*VLOOKUP(L5286,Assumptions!$B$5:$C$11,2,FALSE)</f>
        <v>6164.08</v>
      </c>
      <c r="L5286" s="39" t="s">
        <v>4883</v>
      </c>
      <c r="M5286" s="46">
        <f>DATE(YEAR(F5286),MONTH(F5286),1)</f>
        <v>45566</v>
      </c>
      <c r="N5286" s="47" t="str">
        <f>IF(B5286="",N5285,B5286)</f>
        <v>Zenith Securities Ltd</v>
      </c>
    </row>
    <row r="5287" spans="1:14" ht="15.75" x14ac:dyDescent="0.5">
      <c r="A5287" s="7"/>
      <c r="B5287" s="26"/>
      <c r="C5287" s="26"/>
      <c r="D5287" s="14">
        <v>4484.62</v>
      </c>
      <c r="E5287" s="13" t="s">
        <v>4398</v>
      </c>
      <c r="F5287" s="27">
        <v>45573</v>
      </c>
      <c r="G5287" s="27">
        <v>45229</v>
      </c>
      <c r="H5287" s="14">
        <v>285659.34000000003</v>
      </c>
      <c r="I5287" s="15">
        <v>17</v>
      </c>
      <c r="J5287" s="13" t="s">
        <v>301</v>
      </c>
      <c r="K5287" s="36">
        <f>D5287*VLOOKUP(L5287,Assumptions!$B$5:$C$11,2,FALSE)</f>
        <v>4484.62</v>
      </c>
      <c r="L5287" s="39" t="s">
        <v>4883</v>
      </c>
      <c r="M5287" s="46">
        <f>DATE(YEAR(F5287),MONTH(F5287),1)</f>
        <v>45566</v>
      </c>
      <c r="N5287" s="47" t="str">
        <f>IF(B5287="",N5286,B5287)</f>
        <v>Zenith Securities Ltd</v>
      </c>
    </row>
    <row r="5288" spans="1:14" ht="15.75" x14ac:dyDescent="0.5">
      <c r="A5288" s="7"/>
      <c r="B5288" s="26"/>
      <c r="C5288" s="26"/>
      <c r="D5288" s="14">
        <v>5281.21</v>
      </c>
      <c r="E5288" s="13" t="s">
        <v>4398</v>
      </c>
      <c r="F5288" s="27">
        <v>45587</v>
      </c>
      <c r="G5288" s="27">
        <v>45464</v>
      </c>
      <c r="H5288" s="14">
        <v>222148.52</v>
      </c>
      <c r="I5288" s="15">
        <v>17</v>
      </c>
      <c r="J5288" s="13" t="s">
        <v>301</v>
      </c>
      <c r="K5288" s="36">
        <f>D5288*VLOOKUP(L5288,Assumptions!$B$5:$C$11,2,FALSE)</f>
        <v>5281.21</v>
      </c>
      <c r="L5288" s="39" t="s">
        <v>4883</v>
      </c>
      <c r="M5288" s="46">
        <f>DATE(YEAR(F5288),MONTH(F5288),1)</f>
        <v>45566</v>
      </c>
      <c r="N5288" s="47" t="str">
        <f>IF(B5288="",N5287,B5288)</f>
        <v>Zenith Securities Ltd</v>
      </c>
    </row>
    <row r="5289" spans="1:14" ht="15.75" x14ac:dyDescent="0.5">
      <c r="A5289" s="7"/>
      <c r="B5289" s="26"/>
      <c r="C5289" s="26"/>
      <c r="D5289" s="14">
        <v>7363.86</v>
      </c>
      <c r="E5289" s="13" t="s">
        <v>4397</v>
      </c>
      <c r="F5289" s="27">
        <v>45587</v>
      </c>
      <c r="G5289" s="27">
        <v>45464</v>
      </c>
      <c r="H5289" s="14">
        <v>261694.93</v>
      </c>
      <c r="I5289" s="15">
        <v>1</v>
      </c>
      <c r="J5289" s="13" t="s">
        <v>300</v>
      </c>
      <c r="K5289" s="36">
        <f>D5289*VLOOKUP(L5289,Assumptions!$B$5:$C$11,2,FALSE)</f>
        <v>7363.86</v>
      </c>
      <c r="L5289" s="39" t="s">
        <v>4883</v>
      </c>
      <c r="M5289" s="46">
        <f>DATE(YEAR(F5289),MONTH(F5289),1)</f>
        <v>45566</v>
      </c>
      <c r="N5289" s="47" t="str">
        <f>IF(B5289="",N5288,B5289)</f>
        <v>Zenith Securities Ltd</v>
      </c>
    </row>
    <row r="5290" spans="1:14" ht="15.75" x14ac:dyDescent="0.5">
      <c r="A5290" s="7"/>
      <c r="B5290" s="26"/>
      <c r="C5290" s="26"/>
      <c r="D5290" s="14">
        <v>7982.66</v>
      </c>
      <c r="E5290" s="13" t="s">
        <v>4394</v>
      </c>
      <c r="F5290" s="27">
        <v>45587</v>
      </c>
      <c r="G5290" s="27">
        <v>45464</v>
      </c>
      <c r="H5290" s="14">
        <v>248287.76</v>
      </c>
      <c r="I5290" s="15">
        <v>17</v>
      </c>
      <c r="J5290" s="13" t="s">
        <v>322</v>
      </c>
      <c r="K5290" s="36">
        <f>D5290*VLOOKUP(L5290,Assumptions!$B$5:$C$11,2,FALSE)</f>
        <v>7982.66</v>
      </c>
      <c r="L5290" s="39" t="s">
        <v>4883</v>
      </c>
      <c r="M5290" s="46">
        <f>DATE(YEAR(F5290),MONTH(F5290),1)</f>
        <v>45566</v>
      </c>
      <c r="N5290" s="47" t="str">
        <f>IF(B5290="",N5289,B5290)</f>
        <v>Zenith Securities Ltd</v>
      </c>
    </row>
    <row r="5291" spans="1:14" ht="15.75" x14ac:dyDescent="0.5">
      <c r="A5291" s="7"/>
      <c r="B5291" s="26"/>
      <c r="C5291" s="26"/>
      <c r="D5291" s="14">
        <v>6623.32</v>
      </c>
      <c r="E5291" s="13" t="s">
        <v>4395</v>
      </c>
      <c r="F5291" s="27">
        <v>45587</v>
      </c>
      <c r="G5291" s="27">
        <v>45464</v>
      </c>
      <c r="H5291" s="14">
        <v>262927.51</v>
      </c>
      <c r="I5291" s="15">
        <v>17</v>
      </c>
      <c r="J5291" s="13" t="s">
        <v>319</v>
      </c>
      <c r="K5291" s="36">
        <f>D5291*VLOOKUP(L5291,Assumptions!$B$5:$C$11,2,FALSE)</f>
        <v>6623.32</v>
      </c>
      <c r="L5291" s="39" t="s">
        <v>4883</v>
      </c>
      <c r="M5291" s="46">
        <f>DATE(YEAR(F5291),MONTH(F5291),1)</f>
        <v>45566</v>
      </c>
      <c r="N5291" s="47" t="str">
        <f>IF(B5291="",N5290,B5291)</f>
        <v>Zenith Securities Ltd</v>
      </c>
    </row>
    <row r="5292" spans="1:14" ht="15.75" x14ac:dyDescent="0.5">
      <c r="A5292" s="7"/>
      <c r="B5292" s="26"/>
      <c r="C5292" s="26"/>
      <c r="D5292" s="14">
        <v>7332.2</v>
      </c>
      <c r="E5292" s="13" t="s">
        <v>4396</v>
      </c>
      <c r="F5292" s="27">
        <v>45587</v>
      </c>
      <c r="G5292" s="27">
        <v>45464</v>
      </c>
      <c r="H5292" s="14">
        <v>299564.83</v>
      </c>
      <c r="I5292" s="15">
        <v>17</v>
      </c>
      <c r="J5292" s="13" t="s">
        <v>320</v>
      </c>
      <c r="K5292" s="36">
        <f>D5292*VLOOKUP(L5292,Assumptions!$B$5:$C$11,2,FALSE)</f>
        <v>7332.2</v>
      </c>
      <c r="L5292" s="39" t="s">
        <v>4883</v>
      </c>
      <c r="M5292" s="46">
        <f>DATE(YEAR(F5292),MONTH(F5292),1)</f>
        <v>45566</v>
      </c>
      <c r="N5292" s="47" t="str">
        <f>IF(B5292="",N5291,B5292)</f>
        <v>Zenith Securities Ltd</v>
      </c>
    </row>
    <row r="5293" spans="1:14" ht="15.75" x14ac:dyDescent="0.5">
      <c r="A5293" s="7"/>
      <c r="B5293" s="26"/>
      <c r="C5293" s="26"/>
      <c r="D5293" s="14">
        <v>12711.29</v>
      </c>
      <c r="E5293" s="13" t="s">
        <v>4399</v>
      </c>
      <c r="F5293" s="27">
        <v>45614</v>
      </c>
      <c r="G5293" s="27">
        <v>45476</v>
      </c>
      <c r="H5293" s="14">
        <v>248368.8</v>
      </c>
      <c r="I5293" s="15">
        <v>3</v>
      </c>
      <c r="J5293" s="13" t="s">
        <v>300</v>
      </c>
      <c r="K5293" s="36">
        <f>D5293*VLOOKUP(L5293,Assumptions!$B$5:$C$11,2,FALSE)</f>
        <v>12711.29</v>
      </c>
      <c r="L5293" s="39" t="s">
        <v>4883</v>
      </c>
      <c r="M5293" s="46">
        <f>DATE(YEAR(F5293),MONTH(F5293),1)</f>
        <v>45597</v>
      </c>
      <c r="N5293" s="47" t="str">
        <f>IF(B5293="",N5292,B5293)</f>
        <v>Zenith Securities Ltd</v>
      </c>
    </row>
    <row r="5294" spans="1:14" ht="15.75" x14ac:dyDescent="0.5">
      <c r="A5294" s="7"/>
      <c r="B5294" s="26"/>
      <c r="C5294" s="26"/>
      <c r="D5294" s="14">
        <v>12338.89</v>
      </c>
      <c r="E5294" s="13" t="s">
        <v>4400</v>
      </c>
      <c r="F5294" s="27">
        <v>45614</v>
      </c>
      <c r="G5294" s="27">
        <v>45476</v>
      </c>
      <c r="H5294" s="14">
        <v>308134.17</v>
      </c>
      <c r="I5294" s="15">
        <v>5</v>
      </c>
      <c r="J5294" s="13" t="s">
        <v>301</v>
      </c>
      <c r="K5294" s="36">
        <f>D5294*VLOOKUP(L5294,Assumptions!$B$5:$C$11,2,FALSE)</f>
        <v>12338.89</v>
      </c>
      <c r="L5294" s="39" t="s">
        <v>4883</v>
      </c>
      <c r="M5294" s="46">
        <f>DATE(YEAR(F5294),MONTH(F5294),1)</f>
        <v>45597</v>
      </c>
      <c r="N5294" s="47" t="str">
        <f>IF(B5294="",N5293,B5294)</f>
        <v>Zenith Securities Ltd</v>
      </c>
    </row>
    <row r="5295" spans="1:14" ht="15.75" x14ac:dyDescent="0.5">
      <c r="A5295" s="7"/>
      <c r="B5295" s="26"/>
      <c r="C5295" s="26"/>
      <c r="D5295" s="14">
        <v>14793.09</v>
      </c>
      <c r="E5295" s="13" t="s">
        <v>4390</v>
      </c>
      <c r="F5295" s="27">
        <v>45565</v>
      </c>
      <c r="G5295" s="27">
        <v>45482</v>
      </c>
      <c r="H5295" s="14">
        <v>252612.91</v>
      </c>
      <c r="I5295" s="15">
        <v>3</v>
      </c>
      <c r="J5295" s="13" t="s">
        <v>300</v>
      </c>
      <c r="K5295" s="36">
        <f>D5295*VLOOKUP(L5295,Assumptions!$B$5:$C$11,2,FALSE)</f>
        <v>14793.09</v>
      </c>
      <c r="L5295" s="39" t="s">
        <v>4883</v>
      </c>
      <c r="M5295" s="46">
        <f>DATE(YEAR(F5295),MONTH(F5295),1)</f>
        <v>45536</v>
      </c>
      <c r="N5295" s="47" t="str">
        <f>IF(B5295="",N5294,B5295)</f>
        <v>Zenith Securities Ltd</v>
      </c>
    </row>
    <row r="5296" spans="1:14" ht="15.75" x14ac:dyDescent="0.5">
      <c r="A5296" s="7"/>
      <c r="B5296" s="26"/>
      <c r="C5296" s="26"/>
      <c r="D5296" s="14">
        <v>14821.24</v>
      </c>
      <c r="E5296" s="13" t="s">
        <v>4401</v>
      </c>
      <c r="F5296" s="27">
        <v>45565</v>
      </c>
      <c r="G5296" s="27">
        <v>45482</v>
      </c>
      <c r="H5296" s="14">
        <v>291601.46000000002</v>
      </c>
      <c r="I5296" s="15">
        <v>1</v>
      </c>
      <c r="J5296" s="13" t="s">
        <v>304</v>
      </c>
      <c r="K5296" s="36">
        <f>D5296*VLOOKUP(L5296,Assumptions!$B$5:$C$11,2,FALSE)</f>
        <v>14821.24</v>
      </c>
      <c r="L5296" s="39" t="s">
        <v>4883</v>
      </c>
      <c r="M5296" s="46">
        <f>DATE(YEAR(F5296),MONTH(F5296),1)</f>
        <v>45536</v>
      </c>
      <c r="N5296" s="47" t="str">
        <f>IF(B5296="",N5295,B5296)</f>
        <v>Zenith Securities Ltd</v>
      </c>
    </row>
    <row r="5297" spans="1:14" ht="15.75" x14ac:dyDescent="0.5">
      <c r="A5297" s="7"/>
      <c r="B5297" s="26"/>
      <c r="C5297" s="26"/>
      <c r="D5297" s="14">
        <v>12027.8</v>
      </c>
      <c r="E5297" s="13" t="s">
        <v>4393</v>
      </c>
      <c r="F5297" s="27">
        <v>45565</v>
      </c>
      <c r="G5297" s="27">
        <v>45482</v>
      </c>
      <c r="H5297" s="14">
        <v>310883.03000000003</v>
      </c>
      <c r="I5297" s="15">
        <v>23</v>
      </c>
      <c r="J5297" s="13" t="s">
        <v>322</v>
      </c>
      <c r="K5297" s="36">
        <f>D5297*VLOOKUP(L5297,Assumptions!$B$5:$C$11,2,FALSE)</f>
        <v>12027.8</v>
      </c>
      <c r="L5297" s="39" t="s">
        <v>4883</v>
      </c>
      <c r="M5297" s="46">
        <f>DATE(YEAR(F5297),MONTH(F5297),1)</f>
        <v>45536</v>
      </c>
      <c r="N5297" s="47" t="str">
        <f>IF(B5297="",N5296,B5297)</f>
        <v>Zenith Securities Ltd</v>
      </c>
    </row>
    <row r="5298" spans="1:14" ht="15.75" x14ac:dyDescent="0.5">
      <c r="A5298" s="7"/>
      <c r="B5298" s="26"/>
      <c r="C5298" s="26"/>
      <c r="D5298" s="14">
        <v>12495.54</v>
      </c>
      <c r="E5298" s="13" t="s">
        <v>4392</v>
      </c>
      <c r="F5298" s="27">
        <v>45565</v>
      </c>
      <c r="G5298" s="27">
        <v>45482</v>
      </c>
      <c r="H5298" s="14">
        <v>297015.67</v>
      </c>
      <c r="I5298" s="15">
        <v>23</v>
      </c>
      <c r="J5298" s="13" t="s">
        <v>319</v>
      </c>
      <c r="K5298" s="36">
        <f>D5298*VLOOKUP(L5298,Assumptions!$B$5:$C$11,2,FALSE)</f>
        <v>12495.54</v>
      </c>
      <c r="L5298" s="39" t="s">
        <v>4883</v>
      </c>
      <c r="M5298" s="46">
        <f>DATE(YEAR(F5298),MONTH(F5298),1)</f>
        <v>45536</v>
      </c>
      <c r="N5298" s="47" t="str">
        <f>IF(B5298="",N5297,B5298)</f>
        <v>Zenith Securities Ltd</v>
      </c>
    </row>
    <row r="5299" spans="1:14" ht="15.75" x14ac:dyDescent="0.5">
      <c r="A5299" s="7"/>
      <c r="B5299" s="26"/>
      <c r="C5299" s="26"/>
      <c r="D5299" s="14">
        <v>16965.38</v>
      </c>
      <c r="E5299" s="13" t="s">
        <v>4391</v>
      </c>
      <c r="F5299" s="27">
        <v>45565</v>
      </c>
      <c r="G5299" s="27">
        <v>45482</v>
      </c>
      <c r="H5299" s="14">
        <v>223333.26</v>
      </c>
      <c r="I5299" s="15">
        <v>23</v>
      </c>
      <c r="J5299" s="13" t="s">
        <v>320</v>
      </c>
      <c r="K5299" s="36">
        <f>D5299*VLOOKUP(L5299,Assumptions!$B$5:$C$11,2,FALSE)</f>
        <v>16965.38</v>
      </c>
      <c r="L5299" s="39" t="s">
        <v>4883</v>
      </c>
      <c r="M5299" s="46">
        <f>DATE(YEAR(F5299),MONTH(F5299),1)</f>
        <v>45536</v>
      </c>
      <c r="N5299" s="47" t="str">
        <f>IF(B5299="",N5298,B5299)</f>
        <v>Zenith Securities Ltd</v>
      </c>
    </row>
    <row r="5300" spans="1:14" ht="15.75" x14ac:dyDescent="0.5">
      <c r="A5300" s="7"/>
      <c r="B5300" s="26"/>
      <c r="C5300" s="26"/>
      <c r="D5300" s="14">
        <v>15471.35</v>
      </c>
      <c r="E5300" s="13" t="s">
        <v>4402</v>
      </c>
      <c r="F5300" s="27">
        <v>45565</v>
      </c>
      <c r="G5300" s="27">
        <v>45482</v>
      </c>
      <c r="H5300" s="14">
        <v>277779.90999999997</v>
      </c>
      <c r="I5300" s="15">
        <v>25</v>
      </c>
      <c r="J5300" s="13" t="s">
        <v>305</v>
      </c>
      <c r="K5300" s="36">
        <f>D5300*VLOOKUP(L5300,Assumptions!$B$5:$C$11,2,FALSE)</f>
        <v>15471.35</v>
      </c>
      <c r="L5300" s="39" t="s">
        <v>4883</v>
      </c>
      <c r="M5300" s="46">
        <f>DATE(YEAR(F5300),MONTH(F5300),1)</f>
        <v>45536</v>
      </c>
      <c r="N5300" s="47" t="str">
        <f>IF(B5300="",N5299,B5300)</f>
        <v>Zenith Securities Ltd</v>
      </c>
    </row>
    <row r="5301" spans="1:14" ht="15.75" x14ac:dyDescent="0.5">
      <c r="A5301" s="7"/>
      <c r="B5301" s="26"/>
      <c r="C5301" s="26"/>
      <c r="D5301" s="14">
        <v>14145.46</v>
      </c>
      <c r="E5301" s="13" t="s">
        <v>4389</v>
      </c>
      <c r="F5301" s="27">
        <v>45565</v>
      </c>
      <c r="G5301" s="27">
        <v>45482</v>
      </c>
      <c r="H5301" s="14">
        <v>197758.94</v>
      </c>
      <c r="I5301" s="15">
        <v>23</v>
      </c>
      <c r="J5301" s="13" t="s">
        <v>301</v>
      </c>
      <c r="K5301" s="36">
        <f>D5301*VLOOKUP(L5301,Assumptions!$B$5:$C$11,2,FALSE)</f>
        <v>14145.46</v>
      </c>
      <c r="L5301" s="39" t="s">
        <v>4883</v>
      </c>
      <c r="M5301" s="46">
        <f>DATE(YEAR(F5301),MONTH(F5301),1)</f>
        <v>45536</v>
      </c>
      <c r="N5301" s="47" t="str">
        <f>IF(B5301="",N5300,B5301)</f>
        <v>Zenith Securities Ltd</v>
      </c>
    </row>
    <row r="5302" spans="1:14" ht="15.75" x14ac:dyDescent="0.5">
      <c r="A5302" s="7"/>
      <c r="B5302" s="26"/>
      <c r="C5302" s="26"/>
      <c r="D5302" s="14">
        <v>5970.48</v>
      </c>
      <c r="E5302" s="13" t="s">
        <v>4403</v>
      </c>
      <c r="F5302" s="27">
        <v>45712</v>
      </c>
      <c r="G5302" s="27">
        <v>45595</v>
      </c>
      <c r="H5302" s="14">
        <v>252683.59</v>
      </c>
      <c r="I5302" s="15">
        <v>14</v>
      </c>
      <c r="J5302" s="13" t="s">
        <v>322</v>
      </c>
      <c r="K5302" s="36">
        <f>D5302*VLOOKUP(L5302,Assumptions!$B$5:$C$11,2,FALSE)</f>
        <v>5970.48</v>
      </c>
      <c r="L5302" s="39" t="s">
        <v>4883</v>
      </c>
      <c r="M5302" s="46">
        <f>DATE(YEAR(F5302),MONTH(F5302),1)</f>
        <v>45689</v>
      </c>
      <c r="N5302" s="47" t="str">
        <f>IF(B5302="",N5301,B5302)</f>
        <v>Zenith Securities Ltd</v>
      </c>
    </row>
    <row r="5303" spans="1:14" ht="15.75" x14ac:dyDescent="0.5">
      <c r="A5303" s="7"/>
      <c r="B5303" s="26"/>
      <c r="C5303" s="26"/>
      <c r="D5303" s="14">
        <v>6862.26</v>
      </c>
      <c r="E5303" s="13" t="s">
        <v>4404</v>
      </c>
      <c r="F5303" s="27">
        <v>45712</v>
      </c>
      <c r="G5303" s="27">
        <v>45595</v>
      </c>
      <c r="H5303" s="14">
        <v>315980.01</v>
      </c>
      <c r="I5303" s="15">
        <v>1</v>
      </c>
      <c r="J5303" s="13" t="s">
        <v>300</v>
      </c>
      <c r="K5303" s="36">
        <f>D5303*VLOOKUP(L5303,Assumptions!$B$5:$C$11,2,FALSE)</f>
        <v>6862.26</v>
      </c>
      <c r="L5303" s="39" t="s">
        <v>4883</v>
      </c>
      <c r="M5303" s="46">
        <f>DATE(YEAR(F5303),MONTH(F5303),1)</f>
        <v>45689</v>
      </c>
      <c r="N5303" s="47" t="str">
        <f>IF(B5303="",N5302,B5303)</f>
        <v>Zenith Securities Ltd</v>
      </c>
    </row>
    <row r="5304" spans="1:14" ht="15.75" x14ac:dyDescent="0.5">
      <c r="A5304" s="7"/>
      <c r="B5304" s="26"/>
      <c r="C5304" s="26"/>
      <c r="D5304" s="14">
        <v>6328.66</v>
      </c>
      <c r="E5304" s="13" t="s">
        <v>4405</v>
      </c>
      <c r="F5304" s="27">
        <v>45712</v>
      </c>
      <c r="G5304" s="27">
        <v>45595</v>
      </c>
      <c r="H5304" s="14">
        <v>257012.22</v>
      </c>
      <c r="I5304" s="15">
        <v>14</v>
      </c>
      <c r="J5304" s="13" t="s">
        <v>301</v>
      </c>
      <c r="K5304" s="36">
        <f>D5304*VLOOKUP(L5304,Assumptions!$B$5:$C$11,2,FALSE)</f>
        <v>6328.66</v>
      </c>
      <c r="L5304" s="39" t="s">
        <v>4883</v>
      </c>
      <c r="M5304" s="46">
        <f>DATE(YEAR(F5304),MONTH(F5304),1)</f>
        <v>45689</v>
      </c>
      <c r="N5304" s="47" t="str">
        <f>IF(B5304="",N5303,B5304)</f>
        <v>Zenith Securities Ltd</v>
      </c>
    </row>
    <row r="5305" spans="1:14" ht="15.75" x14ac:dyDescent="0.5">
      <c r="A5305" s="7"/>
      <c r="B5305" s="26"/>
      <c r="C5305" s="26"/>
      <c r="D5305" s="14">
        <v>6844.57</v>
      </c>
      <c r="E5305" s="13" t="s">
        <v>4406</v>
      </c>
      <c r="F5305" s="27">
        <v>45712</v>
      </c>
      <c r="G5305" s="27">
        <v>45595</v>
      </c>
      <c r="H5305" s="14">
        <v>277252.01</v>
      </c>
      <c r="I5305" s="15">
        <v>14</v>
      </c>
      <c r="J5305" s="13" t="s">
        <v>319</v>
      </c>
      <c r="K5305" s="36">
        <f>D5305*VLOOKUP(L5305,Assumptions!$B$5:$C$11,2,FALSE)</f>
        <v>6844.57</v>
      </c>
      <c r="L5305" s="39" t="s">
        <v>4883</v>
      </c>
      <c r="M5305" s="46">
        <f>DATE(YEAR(F5305),MONTH(F5305),1)</f>
        <v>45689</v>
      </c>
      <c r="N5305" s="47" t="str">
        <f>IF(B5305="",N5304,B5305)</f>
        <v>Zenith Securities Ltd</v>
      </c>
    </row>
    <row r="5306" spans="1:14" ht="15.75" x14ac:dyDescent="0.5">
      <c r="A5306" s="7"/>
      <c r="B5306" s="26"/>
      <c r="C5306" s="26"/>
      <c r="D5306" s="14">
        <v>6653.5</v>
      </c>
      <c r="E5306" s="13" t="s">
        <v>4407</v>
      </c>
      <c r="F5306" s="27">
        <v>45712</v>
      </c>
      <c r="G5306" s="27">
        <v>45595</v>
      </c>
      <c r="H5306" s="14">
        <v>256880.54</v>
      </c>
      <c r="I5306" s="15">
        <v>14</v>
      </c>
      <c r="J5306" s="13" t="s">
        <v>320</v>
      </c>
      <c r="K5306" s="36">
        <f>D5306*VLOOKUP(L5306,Assumptions!$B$5:$C$11,2,FALSE)</f>
        <v>6653.5</v>
      </c>
      <c r="L5306" s="39" t="s">
        <v>4883</v>
      </c>
      <c r="M5306" s="46">
        <f>DATE(YEAR(F5306),MONTH(F5306),1)</f>
        <v>45689</v>
      </c>
      <c r="N5306" s="47" t="str">
        <f>IF(B5306="",N5305,B5306)</f>
        <v>Zenith Securities Ltd</v>
      </c>
    </row>
    <row r="5307" spans="1:14" ht="15.75" x14ac:dyDescent="0.5">
      <c r="A5307" s="7"/>
      <c r="B5307" s="26"/>
      <c r="C5307" s="26"/>
      <c r="D5307" s="14">
        <v>13346.43</v>
      </c>
      <c r="E5307" s="13" t="s">
        <v>4408</v>
      </c>
      <c r="F5307" s="27">
        <v>45681</v>
      </c>
      <c r="G5307" s="27">
        <v>45595</v>
      </c>
      <c r="H5307" s="14">
        <v>241519.35</v>
      </c>
      <c r="I5307" s="15">
        <v>3</v>
      </c>
      <c r="J5307" s="13" t="s">
        <v>300</v>
      </c>
      <c r="K5307" s="36">
        <f>D5307*VLOOKUP(L5307,Assumptions!$B$5:$C$11,2,FALSE)</f>
        <v>13346.43</v>
      </c>
      <c r="L5307" s="39" t="s">
        <v>4883</v>
      </c>
      <c r="M5307" s="46">
        <f>DATE(YEAR(F5307),MONTH(F5307),1)</f>
        <v>45658</v>
      </c>
      <c r="N5307" s="47" t="str">
        <f>IF(B5307="",N5306,B5307)</f>
        <v>Zenith Securities Ltd</v>
      </c>
    </row>
    <row r="5308" spans="1:14" ht="15.75" x14ac:dyDescent="0.5">
      <c r="A5308" s="7"/>
      <c r="B5308" s="26"/>
      <c r="C5308" s="26"/>
      <c r="D5308" s="14">
        <v>16351.81</v>
      </c>
      <c r="E5308" s="13" t="s">
        <v>4409</v>
      </c>
      <c r="F5308" s="27">
        <v>45681</v>
      </c>
      <c r="G5308" s="27">
        <v>45595</v>
      </c>
      <c r="H5308" s="14">
        <v>315320.82</v>
      </c>
      <c r="I5308" s="15">
        <v>1</v>
      </c>
      <c r="J5308" s="13" t="s">
        <v>304</v>
      </c>
      <c r="K5308" s="36">
        <f>D5308*VLOOKUP(L5308,Assumptions!$B$5:$C$11,2,FALSE)</f>
        <v>16351.81</v>
      </c>
      <c r="L5308" s="39" t="s">
        <v>4883</v>
      </c>
      <c r="M5308" s="46">
        <f>DATE(YEAR(F5308),MONTH(F5308),1)</f>
        <v>45658</v>
      </c>
      <c r="N5308" s="47" t="str">
        <f>IF(B5308="",N5307,B5308)</f>
        <v>Zenith Securities Ltd</v>
      </c>
    </row>
    <row r="5309" spans="1:14" ht="15.75" x14ac:dyDescent="0.5">
      <c r="A5309" s="7"/>
      <c r="B5309" s="26"/>
      <c r="C5309" s="26"/>
      <c r="D5309" s="14">
        <v>11488</v>
      </c>
      <c r="E5309" s="13" t="s">
        <v>4410</v>
      </c>
      <c r="F5309" s="27">
        <v>45681</v>
      </c>
      <c r="G5309" s="27">
        <v>45595</v>
      </c>
      <c r="H5309" s="14">
        <v>274313.11</v>
      </c>
      <c r="I5309" s="15">
        <v>21</v>
      </c>
      <c r="J5309" s="13" t="s">
        <v>322</v>
      </c>
      <c r="K5309" s="36">
        <f>D5309*VLOOKUP(L5309,Assumptions!$B$5:$C$11,2,FALSE)</f>
        <v>11488</v>
      </c>
      <c r="L5309" s="39" t="s">
        <v>4883</v>
      </c>
      <c r="M5309" s="46">
        <f>DATE(YEAR(F5309),MONTH(F5309),1)</f>
        <v>45658</v>
      </c>
      <c r="N5309" s="47" t="str">
        <f>IF(B5309="",N5308,B5309)</f>
        <v>Zenith Securities Ltd</v>
      </c>
    </row>
    <row r="5310" spans="1:14" ht="15.75" x14ac:dyDescent="0.5">
      <c r="A5310" s="7"/>
      <c r="B5310" s="26"/>
      <c r="C5310" s="26"/>
      <c r="D5310" s="14">
        <v>13562.08</v>
      </c>
      <c r="E5310" s="13" t="s">
        <v>4411</v>
      </c>
      <c r="F5310" s="27">
        <v>45681</v>
      </c>
      <c r="G5310" s="27">
        <v>45595</v>
      </c>
      <c r="H5310" s="14">
        <v>243609.4</v>
      </c>
      <c r="I5310" s="15">
        <v>21</v>
      </c>
      <c r="J5310" s="13" t="s">
        <v>319</v>
      </c>
      <c r="K5310" s="36">
        <f>D5310*VLOOKUP(L5310,Assumptions!$B$5:$C$11,2,FALSE)</f>
        <v>13562.08</v>
      </c>
      <c r="L5310" s="39" t="s">
        <v>4883</v>
      </c>
      <c r="M5310" s="46">
        <f>DATE(YEAR(F5310),MONTH(F5310),1)</f>
        <v>45658</v>
      </c>
      <c r="N5310" s="47" t="str">
        <f>IF(B5310="",N5309,B5310)</f>
        <v>Zenith Securities Ltd</v>
      </c>
    </row>
    <row r="5311" spans="1:14" ht="15.75" x14ac:dyDescent="0.5">
      <c r="A5311" s="7"/>
      <c r="B5311" s="26"/>
      <c r="C5311" s="26"/>
      <c r="D5311" s="14">
        <v>17685.05</v>
      </c>
      <c r="E5311" s="13" t="s">
        <v>4412</v>
      </c>
      <c r="F5311" s="27">
        <v>45681</v>
      </c>
      <c r="G5311" s="27">
        <v>45595</v>
      </c>
      <c r="H5311" s="14">
        <v>307357.42</v>
      </c>
      <c r="I5311" s="15">
        <v>21</v>
      </c>
      <c r="J5311" s="13" t="s">
        <v>320</v>
      </c>
      <c r="K5311" s="36">
        <f>D5311*VLOOKUP(L5311,Assumptions!$B$5:$C$11,2,FALSE)</f>
        <v>17685.05</v>
      </c>
      <c r="L5311" s="39" t="s">
        <v>4883</v>
      </c>
      <c r="M5311" s="46">
        <f>DATE(YEAR(F5311),MONTH(F5311),1)</f>
        <v>45658</v>
      </c>
      <c r="N5311" s="47" t="str">
        <f>IF(B5311="",N5310,B5311)</f>
        <v>Zenith Securities Ltd</v>
      </c>
    </row>
    <row r="5312" spans="1:14" ht="15.75" x14ac:dyDescent="0.5">
      <c r="A5312" s="7"/>
      <c r="B5312" s="26"/>
      <c r="C5312" s="26"/>
      <c r="D5312" s="14">
        <v>10772.28</v>
      </c>
      <c r="E5312" s="13" t="s">
        <v>4413</v>
      </c>
      <c r="F5312" s="27">
        <v>45681</v>
      </c>
      <c r="G5312" s="27">
        <v>45595</v>
      </c>
      <c r="H5312" s="14">
        <v>236975.89</v>
      </c>
      <c r="I5312" s="15">
        <v>23</v>
      </c>
      <c r="J5312" s="13" t="s">
        <v>305</v>
      </c>
      <c r="K5312" s="36">
        <f>D5312*VLOOKUP(L5312,Assumptions!$B$5:$C$11,2,FALSE)</f>
        <v>10772.28</v>
      </c>
      <c r="L5312" s="39" t="s">
        <v>4883</v>
      </c>
      <c r="M5312" s="46">
        <f>DATE(YEAR(F5312),MONTH(F5312),1)</f>
        <v>45658</v>
      </c>
      <c r="N5312" s="47" t="str">
        <f>IF(B5312="",N5311,B5312)</f>
        <v>Zenith Securities Ltd</v>
      </c>
    </row>
    <row r="5313" spans="1:14" ht="15.75" x14ac:dyDescent="0.5">
      <c r="A5313" s="7"/>
      <c r="B5313" s="26"/>
      <c r="C5313" s="26"/>
      <c r="D5313" s="14">
        <v>16078.68</v>
      </c>
      <c r="E5313" s="13" t="s">
        <v>4414</v>
      </c>
      <c r="F5313" s="27">
        <v>45681</v>
      </c>
      <c r="G5313" s="27">
        <v>45595</v>
      </c>
      <c r="H5313" s="14">
        <v>300513.57</v>
      </c>
      <c r="I5313" s="15">
        <v>21</v>
      </c>
      <c r="J5313" s="13" t="s">
        <v>301</v>
      </c>
      <c r="K5313" s="36">
        <f>D5313*VLOOKUP(L5313,Assumptions!$B$5:$C$11,2,FALSE)</f>
        <v>16078.68</v>
      </c>
      <c r="L5313" s="39" t="s">
        <v>4883</v>
      </c>
      <c r="M5313" s="46">
        <f>DATE(YEAR(F5313),MONTH(F5313),1)</f>
        <v>45658</v>
      </c>
      <c r="N5313" s="47" t="str">
        <f>IF(B5313="",N5312,B5313)</f>
        <v>Zenith Securities Ltd</v>
      </c>
    </row>
    <row r="5314" spans="1:14" ht="15.75" x14ac:dyDescent="0.5">
      <c r="A5314" s="7"/>
      <c r="B5314" s="26"/>
      <c r="C5314" s="26"/>
      <c r="D5314" s="14">
        <v>18924.080000000002</v>
      </c>
      <c r="E5314" s="13" t="s">
        <v>4415</v>
      </c>
      <c r="F5314" s="27">
        <v>45950</v>
      </c>
      <c r="G5314" s="27">
        <v>45595</v>
      </c>
      <c r="H5314" s="14">
        <v>291855.28999999998</v>
      </c>
      <c r="I5314" s="15">
        <v>30</v>
      </c>
      <c r="J5314" s="13" t="s">
        <v>322</v>
      </c>
      <c r="K5314" s="36">
        <f>D5314*VLOOKUP(L5314,Assumptions!$B$5:$C$11,2,FALSE)</f>
        <v>18924.080000000002</v>
      </c>
      <c r="L5314" s="39" t="s">
        <v>4883</v>
      </c>
      <c r="M5314" s="46">
        <f>DATE(YEAR(F5314),MONTH(F5314),1)</f>
        <v>45931</v>
      </c>
      <c r="N5314" s="47" t="str">
        <f>IF(B5314="",N5313,B5314)</f>
        <v>Zenith Securities Ltd</v>
      </c>
    </row>
    <row r="5315" spans="1:14" ht="15.75" x14ac:dyDescent="0.5">
      <c r="A5315" s="7"/>
      <c r="B5315" s="26"/>
      <c r="C5315" s="26"/>
      <c r="D5315" s="14">
        <v>16607.939999999999</v>
      </c>
      <c r="E5315" s="13" t="s">
        <v>4416</v>
      </c>
      <c r="F5315" s="27">
        <v>45950</v>
      </c>
      <c r="G5315" s="27">
        <v>45595</v>
      </c>
      <c r="H5315" s="14">
        <v>254793.31</v>
      </c>
      <c r="I5315" s="15">
        <v>30</v>
      </c>
      <c r="J5315" s="13" t="s">
        <v>319</v>
      </c>
      <c r="K5315" s="36">
        <f>D5315*VLOOKUP(L5315,Assumptions!$B$5:$C$11,2,FALSE)</f>
        <v>16607.939999999999</v>
      </c>
      <c r="L5315" s="39" t="s">
        <v>4883</v>
      </c>
      <c r="M5315" s="46">
        <f>DATE(YEAR(F5315),MONTH(F5315),1)</f>
        <v>45931</v>
      </c>
      <c r="N5315" s="47" t="str">
        <f>IF(B5315="",N5314,B5315)</f>
        <v>Zenith Securities Ltd</v>
      </c>
    </row>
    <row r="5316" spans="1:14" ht="15.75" x14ac:dyDescent="0.5">
      <c r="A5316" s="7"/>
      <c r="B5316" s="26"/>
      <c r="C5316" s="26"/>
      <c r="D5316" s="14">
        <v>14057.52</v>
      </c>
      <c r="E5316" s="13" t="s">
        <v>4417</v>
      </c>
      <c r="F5316" s="27">
        <v>45950</v>
      </c>
      <c r="G5316" s="27">
        <v>45595</v>
      </c>
      <c r="H5316" s="14">
        <v>294159.02</v>
      </c>
      <c r="I5316" s="15">
        <v>30</v>
      </c>
      <c r="J5316" s="13" t="s">
        <v>301</v>
      </c>
      <c r="K5316" s="36">
        <f>D5316*VLOOKUP(L5316,Assumptions!$B$5:$C$11,2,FALSE)</f>
        <v>14057.52</v>
      </c>
      <c r="L5316" s="39" t="s">
        <v>4883</v>
      </c>
      <c r="M5316" s="46">
        <f>DATE(YEAR(F5316),MONTH(F5316),1)</f>
        <v>45931</v>
      </c>
      <c r="N5316" s="47" t="str">
        <f>IF(B5316="",N5315,B5316)</f>
        <v>Zenith Securities Ltd</v>
      </c>
    </row>
    <row r="5317" spans="1:14" ht="15.75" x14ac:dyDescent="0.5">
      <c r="A5317" s="7"/>
      <c r="B5317" s="26"/>
      <c r="C5317" s="26"/>
      <c r="D5317" s="14">
        <v>16355.41</v>
      </c>
      <c r="E5317" s="13" t="s">
        <v>4418</v>
      </c>
      <c r="F5317" s="27">
        <v>45950</v>
      </c>
      <c r="G5317" s="27">
        <v>45595</v>
      </c>
      <c r="H5317" s="14">
        <v>242653.75</v>
      </c>
      <c r="I5317" s="15">
        <v>30</v>
      </c>
      <c r="J5317" s="13" t="s">
        <v>320</v>
      </c>
      <c r="K5317" s="36">
        <f>D5317*VLOOKUP(L5317,Assumptions!$B$5:$C$11,2,FALSE)</f>
        <v>16355.41</v>
      </c>
      <c r="L5317" s="39" t="s">
        <v>4883</v>
      </c>
      <c r="M5317" s="46">
        <f>DATE(YEAR(F5317),MONTH(F5317),1)</f>
        <v>45931</v>
      </c>
      <c r="N5317" s="47" t="str">
        <f>IF(B5317="",N5316,B5317)</f>
        <v>Zenith Securities Ltd</v>
      </c>
    </row>
    <row r="5318" spans="1:14" ht="15.75" x14ac:dyDescent="0.5">
      <c r="A5318" s="7"/>
      <c r="B5318" s="26"/>
      <c r="C5318" s="26"/>
      <c r="D5318" s="14">
        <v>13911.42</v>
      </c>
      <c r="E5318" s="13" t="s">
        <v>4419</v>
      </c>
      <c r="F5318" s="27">
        <v>45950</v>
      </c>
      <c r="G5318" s="27">
        <v>45595</v>
      </c>
      <c r="H5318" s="14">
        <v>300612</v>
      </c>
      <c r="I5318" s="15">
        <v>3</v>
      </c>
      <c r="J5318" s="13" t="s">
        <v>300</v>
      </c>
      <c r="K5318" s="36">
        <f>D5318*VLOOKUP(L5318,Assumptions!$B$5:$C$11,2,FALSE)</f>
        <v>13911.42</v>
      </c>
      <c r="L5318" s="39" t="s">
        <v>4883</v>
      </c>
      <c r="M5318" s="46">
        <f>DATE(YEAR(F5318),MONTH(F5318),1)</f>
        <v>45931</v>
      </c>
      <c r="N5318" s="47" t="str">
        <f>IF(B5318="",N5317,B5318)</f>
        <v>Zenith Securities Ltd</v>
      </c>
    </row>
    <row r="5319" spans="1:14" ht="15.75" x14ac:dyDescent="0.5">
      <c r="A5319" s="7"/>
      <c r="B5319" s="25" t="s">
        <v>256</v>
      </c>
      <c r="C5319" s="25"/>
      <c r="D5319" s="12">
        <v>170069.2</v>
      </c>
      <c r="E5319" s="13" t="s">
        <v>4420</v>
      </c>
      <c r="F5319" s="27">
        <v>44428</v>
      </c>
      <c r="G5319" s="27">
        <v>44173</v>
      </c>
      <c r="H5319" s="14">
        <v>938389.89</v>
      </c>
      <c r="I5319" s="15">
        <v>1</v>
      </c>
      <c r="J5319" s="13" t="s">
        <v>304</v>
      </c>
      <c r="K5319" s="36">
        <f>D5319*VLOOKUP(L5319,Assumptions!$B$5:$C$11,2,FALSE)</f>
        <v>5833.37356</v>
      </c>
      <c r="L5319" s="39" t="s">
        <v>4889</v>
      </c>
      <c r="M5319" s="46">
        <f>DATE(YEAR(F5319),MONTH(F5319),1)</f>
        <v>44409</v>
      </c>
      <c r="N5319" s="47" t="str">
        <f>IF(B5319="",N5318,B5319)</f>
        <v>Yorkshire Resources plc</v>
      </c>
    </row>
    <row r="5320" spans="1:14" ht="15.75" x14ac:dyDescent="0.5">
      <c r="A5320" s="7"/>
      <c r="B5320" s="26"/>
      <c r="C5320" s="26"/>
      <c r="D5320" s="12">
        <v>161769.85</v>
      </c>
      <c r="E5320" s="13" t="s">
        <v>4421</v>
      </c>
      <c r="F5320" s="27">
        <v>44428</v>
      </c>
      <c r="G5320" s="27">
        <v>44173</v>
      </c>
      <c r="H5320" s="14">
        <v>758604.12</v>
      </c>
      <c r="I5320" s="15">
        <v>41</v>
      </c>
      <c r="J5320" s="13" t="s">
        <v>305</v>
      </c>
      <c r="K5320" s="36">
        <f>D5320*VLOOKUP(L5320,Assumptions!$B$5:$C$11,2,FALSE)</f>
        <v>5548.7058550000002</v>
      </c>
      <c r="L5320" s="39" t="s">
        <v>4889</v>
      </c>
      <c r="M5320" s="46">
        <f>DATE(YEAR(F5320),MONTH(F5320),1)</f>
        <v>44409</v>
      </c>
      <c r="N5320" s="47" t="str">
        <f>IF(B5320="",N5319,B5320)</f>
        <v>Yorkshire Resources plc</v>
      </c>
    </row>
    <row r="5321" spans="1:14" ht="15.75" x14ac:dyDescent="0.5">
      <c r="A5321" s="7"/>
      <c r="B5321" s="26"/>
      <c r="C5321" s="26"/>
      <c r="D5321" s="12">
        <v>102844.7</v>
      </c>
      <c r="E5321" s="13" t="s">
        <v>4422</v>
      </c>
      <c r="F5321" s="27">
        <v>44428</v>
      </c>
      <c r="G5321" s="27">
        <v>44173</v>
      </c>
      <c r="H5321" s="14">
        <v>868839.14</v>
      </c>
      <c r="I5321" s="15">
        <v>15</v>
      </c>
      <c r="J5321" s="13" t="s">
        <v>300</v>
      </c>
      <c r="K5321" s="36">
        <f>D5321*VLOOKUP(L5321,Assumptions!$B$5:$C$11,2,FALSE)</f>
        <v>3527.5732099999996</v>
      </c>
      <c r="L5321" s="39" t="s">
        <v>4889</v>
      </c>
      <c r="M5321" s="46">
        <f>DATE(YEAR(F5321),MONTH(F5321),1)</f>
        <v>44409</v>
      </c>
      <c r="N5321" s="47" t="str">
        <f>IF(B5321="",N5320,B5321)</f>
        <v>Yorkshire Resources plc</v>
      </c>
    </row>
    <row r="5322" spans="1:14" ht="15.75" x14ac:dyDescent="0.5">
      <c r="A5322" s="7"/>
      <c r="B5322" s="26"/>
      <c r="C5322" s="26"/>
      <c r="D5322" s="12">
        <v>138453.35999999999</v>
      </c>
      <c r="E5322" s="13" t="s">
        <v>4423</v>
      </c>
      <c r="F5322" s="27">
        <v>44428</v>
      </c>
      <c r="G5322" s="27">
        <v>44173</v>
      </c>
      <c r="H5322" s="14">
        <v>629355.82999999996</v>
      </c>
      <c r="I5322" s="15">
        <v>41</v>
      </c>
      <c r="J5322" s="13" t="s">
        <v>331</v>
      </c>
      <c r="K5322" s="36">
        <f>D5322*VLOOKUP(L5322,Assumptions!$B$5:$C$11,2,FALSE)</f>
        <v>4748.9502479999992</v>
      </c>
      <c r="L5322" s="39" t="s">
        <v>4889</v>
      </c>
      <c r="M5322" s="46">
        <f>DATE(YEAR(F5322),MONTH(F5322),1)</f>
        <v>44409</v>
      </c>
      <c r="N5322" s="47" t="str">
        <f>IF(B5322="",N5321,B5322)</f>
        <v>Yorkshire Resources plc</v>
      </c>
    </row>
    <row r="5323" spans="1:14" ht="15.75" x14ac:dyDescent="0.5">
      <c r="A5323" s="7"/>
      <c r="B5323" s="26"/>
      <c r="C5323" s="26"/>
      <c r="D5323" s="12">
        <v>108743.31</v>
      </c>
      <c r="E5323" s="13" t="s">
        <v>4424</v>
      </c>
      <c r="F5323" s="27">
        <v>44428</v>
      </c>
      <c r="G5323" s="27">
        <v>44173</v>
      </c>
      <c r="H5323" s="14">
        <v>914911.76</v>
      </c>
      <c r="I5323" s="15">
        <v>41</v>
      </c>
      <c r="J5323" s="13" t="s">
        <v>320</v>
      </c>
      <c r="K5323" s="36">
        <f>D5323*VLOOKUP(L5323,Assumptions!$B$5:$C$11,2,FALSE)</f>
        <v>3729.8955329999994</v>
      </c>
      <c r="L5323" s="39" t="s">
        <v>4889</v>
      </c>
      <c r="M5323" s="46">
        <f>DATE(YEAR(F5323),MONTH(F5323),1)</f>
        <v>44409</v>
      </c>
      <c r="N5323" s="47" t="str">
        <f>IF(B5323="",N5322,B5323)</f>
        <v>Yorkshire Resources plc</v>
      </c>
    </row>
    <row r="5324" spans="1:14" ht="15.75" x14ac:dyDescent="0.5">
      <c r="A5324" s="7"/>
      <c r="B5324" s="26"/>
      <c r="C5324" s="26"/>
      <c r="D5324" s="12">
        <v>147411.76999999999</v>
      </c>
      <c r="E5324" s="13" t="s">
        <v>4425</v>
      </c>
      <c r="F5324" s="27">
        <v>44428</v>
      </c>
      <c r="G5324" s="27">
        <v>44173</v>
      </c>
      <c r="H5324" s="14">
        <v>765309.64</v>
      </c>
      <c r="I5324" s="15">
        <v>41</v>
      </c>
      <c r="J5324" s="13" t="s">
        <v>319</v>
      </c>
      <c r="K5324" s="36">
        <f>D5324*VLOOKUP(L5324,Assumptions!$B$5:$C$11,2,FALSE)</f>
        <v>5056.2237109999996</v>
      </c>
      <c r="L5324" s="39" t="s">
        <v>4889</v>
      </c>
      <c r="M5324" s="46">
        <f>DATE(YEAR(F5324),MONTH(F5324),1)</f>
        <v>44409</v>
      </c>
      <c r="N5324" s="47" t="str">
        <f>IF(B5324="",N5323,B5324)</f>
        <v>Yorkshire Resources plc</v>
      </c>
    </row>
    <row r="5325" spans="1:14" ht="15.75" x14ac:dyDescent="0.5">
      <c r="A5325" s="7"/>
      <c r="B5325" s="26"/>
      <c r="C5325" s="26"/>
      <c r="D5325" s="12">
        <v>136010.69</v>
      </c>
      <c r="E5325" s="13" t="s">
        <v>4422</v>
      </c>
      <c r="F5325" s="27">
        <v>44428</v>
      </c>
      <c r="G5325" s="27">
        <v>44173</v>
      </c>
      <c r="H5325" s="14">
        <v>652531.81999999995</v>
      </c>
      <c r="I5325" s="15">
        <v>9</v>
      </c>
      <c r="J5325" s="13" t="s">
        <v>300</v>
      </c>
      <c r="K5325" s="36">
        <f>D5325*VLOOKUP(L5325,Assumptions!$B$5:$C$11,2,FALSE)</f>
        <v>4665.1666669999995</v>
      </c>
      <c r="L5325" s="39" t="s">
        <v>4889</v>
      </c>
      <c r="M5325" s="46">
        <f>DATE(YEAR(F5325),MONTH(F5325),1)</f>
        <v>44409</v>
      </c>
      <c r="N5325" s="47" t="str">
        <f>IF(B5325="",N5324,B5325)</f>
        <v>Yorkshire Resources plc</v>
      </c>
    </row>
    <row r="5326" spans="1:14" ht="15.75" x14ac:dyDescent="0.5">
      <c r="A5326" s="7"/>
      <c r="B5326" s="26"/>
      <c r="C5326" s="26"/>
      <c r="D5326" s="12">
        <v>141789.42000000001</v>
      </c>
      <c r="E5326" s="13" t="s">
        <v>4426</v>
      </c>
      <c r="F5326" s="27">
        <v>44428</v>
      </c>
      <c r="G5326" s="27">
        <v>44173</v>
      </c>
      <c r="H5326" s="14">
        <v>776235.26</v>
      </c>
      <c r="I5326" s="15">
        <v>4</v>
      </c>
      <c r="J5326" s="13" t="s">
        <v>307</v>
      </c>
      <c r="K5326" s="36">
        <f>D5326*VLOOKUP(L5326,Assumptions!$B$5:$C$11,2,FALSE)</f>
        <v>4863.3771059999999</v>
      </c>
      <c r="L5326" s="39" t="s">
        <v>4889</v>
      </c>
      <c r="M5326" s="46">
        <f>DATE(YEAR(F5326),MONTH(F5326),1)</f>
        <v>44409</v>
      </c>
      <c r="N5326" s="47" t="str">
        <f>IF(B5326="",N5325,B5326)</f>
        <v>Yorkshire Resources plc</v>
      </c>
    </row>
    <row r="5327" spans="1:14" ht="15.75" x14ac:dyDescent="0.5">
      <c r="A5327" s="7"/>
      <c r="B5327" s="26"/>
      <c r="C5327" s="26"/>
      <c r="D5327" s="12">
        <v>163015.29999999999</v>
      </c>
      <c r="E5327" s="13" t="s">
        <v>4427</v>
      </c>
      <c r="F5327" s="27">
        <v>44428</v>
      </c>
      <c r="G5327" s="27">
        <v>44173</v>
      </c>
      <c r="H5327" s="14">
        <v>834214.65</v>
      </c>
      <c r="I5327" s="15">
        <v>41</v>
      </c>
      <c r="J5327" s="13" t="s">
        <v>354</v>
      </c>
      <c r="K5327" s="36">
        <f>D5327*VLOOKUP(L5327,Assumptions!$B$5:$C$11,2,FALSE)</f>
        <v>5591.4247899999991</v>
      </c>
      <c r="L5327" s="39" t="s">
        <v>4889</v>
      </c>
      <c r="M5327" s="46">
        <f>DATE(YEAR(F5327),MONTH(F5327),1)</f>
        <v>44409</v>
      </c>
      <c r="N5327" s="47" t="str">
        <f>IF(B5327="",N5326,B5327)</f>
        <v>Yorkshire Resources plc</v>
      </c>
    </row>
    <row r="5328" spans="1:14" ht="15.75" x14ac:dyDescent="0.5">
      <c r="A5328" s="7"/>
      <c r="B5328" s="26"/>
      <c r="C5328" s="26"/>
      <c r="D5328" s="12">
        <v>25837.95</v>
      </c>
      <c r="E5328" s="13" t="s">
        <v>4428</v>
      </c>
      <c r="F5328" s="27">
        <v>44264</v>
      </c>
      <c r="G5328" s="27">
        <v>44231</v>
      </c>
      <c r="H5328" s="14">
        <v>820204.17</v>
      </c>
      <c r="I5328" s="15">
        <v>1</v>
      </c>
      <c r="J5328" s="13" t="s">
        <v>301</v>
      </c>
      <c r="K5328" s="36">
        <f>D5328*VLOOKUP(L5328,Assumptions!$B$5:$C$11,2,FALSE)</f>
        <v>886.24168499999996</v>
      </c>
      <c r="L5328" s="39" t="s">
        <v>4889</v>
      </c>
      <c r="M5328" s="46">
        <f>DATE(YEAR(F5328),MONTH(F5328),1)</f>
        <v>44256</v>
      </c>
      <c r="N5328" s="47" t="str">
        <f>IF(B5328="",N5327,B5328)</f>
        <v>Yorkshire Resources plc</v>
      </c>
    </row>
    <row r="5329" spans="1:14" ht="15.75" x14ac:dyDescent="0.5">
      <c r="A5329" s="7"/>
      <c r="B5329" s="26"/>
      <c r="C5329" s="26"/>
      <c r="D5329" s="12">
        <v>53938.49</v>
      </c>
      <c r="E5329" s="13" t="s">
        <v>4429</v>
      </c>
      <c r="F5329" s="27">
        <v>44337</v>
      </c>
      <c r="G5329" s="27">
        <v>44246</v>
      </c>
      <c r="H5329" s="14">
        <v>928631.12</v>
      </c>
      <c r="I5329" s="15">
        <v>10</v>
      </c>
      <c r="J5329" s="13" t="s">
        <v>300</v>
      </c>
      <c r="K5329" s="36">
        <f>D5329*VLOOKUP(L5329,Assumptions!$B$5:$C$11,2,FALSE)</f>
        <v>1850.0902069999997</v>
      </c>
      <c r="L5329" s="39" t="s">
        <v>4889</v>
      </c>
      <c r="M5329" s="46">
        <f>DATE(YEAR(F5329),MONTH(F5329),1)</f>
        <v>44317</v>
      </c>
      <c r="N5329" s="47" t="str">
        <f>IF(B5329="",N5328,B5329)</f>
        <v>Yorkshire Resources plc</v>
      </c>
    </row>
    <row r="5330" spans="1:14" ht="15.75" x14ac:dyDescent="0.5">
      <c r="A5330" s="7"/>
      <c r="B5330" s="26"/>
      <c r="C5330" s="26"/>
      <c r="D5330" s="12">
        <v>68431.62</v>
      </c>
      <c r="E5330" s="13" t="s">
        <v>4430</v>
      </c>
      <c r="F5330" s="27">
        <v>44337</v>
      </c>
      <c r="G5330" s="27">
        <v>44246</v>
      </c>
      <c r="H5330" s="14">
        <v>745896.88</v>
      </c>
      <c r="I5330" s="15">
        <v>21</v>
      </c>
      <c r="J5330" s="13" t="s">
        <v>305</v>
      </c>
      <c r="K5330" s="36">
        <f>D5330*VLOOKUP(L5330,Assumptions!$B$5:$C$11,2,FALSE)</f>
        <v>2347.2045659999994</v>
      </c>
      <c r="L5330" s="39" t="s">
        <v>4889</v>
      </c>
      <c r="M5330" s="46">
        <f>DATE(YEAR(F5330),MONTH(F5330),1)</f>
        <v>44317</v>
      </c>
      <c r="N5330" s="47" t="str">
        <f>IF(B5330="",N5329,B5330)</f>
        <v>Yorkshire Resources plc</v>
      </c>
    </row>
    <row r="5331" spans="1:14" ht="15.75" x14ac:dyDescent="0.5">
      <c r="A5331" s="7"/>
      <c r="B5331" s="26"/>
      <c r="C5331" s="26"/>
      <c r="D5331" s="12">
        <v>52891.46</v>
      </c>
      <c r="E5331" s="13" t="s">
        <v>4431</v>
      </c>
      <c r="F5331" s="27">
        <v>44337</v>
      </c>
      <c r="G5331" s="27">
        <v>44246</v>
      </c>
      <c r="H5331" s="14">
        <v>674549.45</v>
      </c>
      <c r="I5331" s="15">
        <v>1</v>
      </c>
      <c r="J5331" s="13" t="s">
        <v>304</v>
      </c>
      <c r="K5331" s="36">
        <f>D5331*VLOOKUP(L5331,Assumptions!$B$5:$C$11,2,FALSE)</f>
        <v>1814.1770779999997</v>
      </c>
      <c r="L5331" s="39" t="s">
        <v>4889</v>
      </c>
      <c r="M5331" s="46">
        <f>DATE(YEAR(F5331),MONTH(F5331),1)</f>
        <v>44317</v>
      </c>
      <c r="N5331" s="47" t="str">
        <f>IF(B5331="",N5330,B5331)</f>
        <v>Yorkshire Resources plc</v>
      </c>
    </row>
    <row r="5332" spans="1:14" ht="15.75" x14ac:dyDescent="0.5">
      <c r="A5332" s="7"/>
      <c r="B5332" s="26"/>
      <c r="C5332" s="26"/>
      <c r="D5332" s="12">
        <v>68118.600000000006</v>
      </c>
      <c r="E5332" s="13" t="s">
        <v>4432</v>
      </c>
      <c r="F5332" s="27">
        <v>44337</v>
      </c>
      <c r="G5332" s="27">
        <v>44246</v>
      </c>
      <c r="H5332" s="14">
        <v>909084.51</v>
      </c>
      <c r="I5332" s="15">
        <v>21</v>
      </c>
      <c r="J5332" s="13" t="s">
        <v>319</v>
      </c>
      <c r="K5332" s="36">
        <f>D5332*VLOOKUP(L5332,Assumptions!$B$5:$C$11,2,FALSE)</f>
        <v>2336.4679799999999</v>
      </c>
      <c r="L5332" s="39" t="s">
        <v>4889</v>
      </c>
      <c r="M5332" s="46">
        <f>DATE(YEAR(F5332),MONTH(F5332),1)</f>
        <v>44317</v>
      </c>
      <c r="N5332" s="47" t="str">
        <f>IF(B5332="",N5331,B5332)</f>
        <v>Yorkshire Resources plc</v>
      </c>
    </row>
    <row r="5333" spans="1:14" ht="15.75" x14ac:dyDescent="0.5">
      <c r="A5333" s="7"/>
      <c r="B5333" s="26"/>
      <c r="C5333" s="26"/>
      <c r="D5333" s="12">
        <v>70385.05</v>
      </c>
      <c r="E5333" s="13" t="s">
        <v>4433</v>
      </c>
      <c r="F5333" s="27">
        <v>44337</v>
      </c>
      <c r="G5333" s="27">
        <v>44246</v>
      </c>
      <c r="H5333" s="14">
        <v>852601.42</v>
      </c>
      <c r="I5333" s="15">
        <v>21</v>
      </c>
      <c r="J5333" s="13" t="s">
        <v>354</v>
      </c>
      <c r="K5333" s="36">
        <f>D5333*VLOOKUP(L5333,Assumptions!$B$5:$C$11,2,FALSE)</f>
        <v>2414.2072149999999</v>
      </c>
      <c r="L5333" s="39" t="s">
        <v>4889</v>
      </c>
      <c r="M5333" s="46">
        <f>DATE(YEAR(F5333),MONTH(F5333),1)</f>
        <v>44317</v>
      </c>
      <c r="N5333" s="47" t="str">
        <f>IF(B5333="",N5332,B5333)</f>
        <v>Yorkshire Resources plc</v>
      </c>
    </row>
    <row r="5334" spans="1:14" ht="15.75" x14ac:dyDescent="0.5">
      <c r="A5334" s="7"/>
      <c r="B5334" s="26"/>
      <c r="C5334" s="26"/>
      <c r="D5334" s="12">
        <v>1955.2</v>
      </c>
      <c r="E5334" s="13" t="s">
        <v>4434</v>
      </c>
      <c r="F5334" s="27">
        <v>44299</v>
      </c>
      <c r="G5334" s="27">
        <v>44246</v>
      </c>
      <c r="H5334" s="14">
        <v>849773.25</v>
      </c>
      <c r="I5334" s="15">
        <v>1</v>
      </c>
      <c r="J5334" s="13" t="s">
        <v>340</v>
      </c>
      <c r="K5334" s="36">
        <f>D5334*VLOOKUP(L5334,Assumptions!$B$5:$C$11,2,FALSE)</f>
        <v>67.063360000000003</v>
      </c>
      <c r="L5334" s="39" t="s">
        <v>4889</v>
      </c>
      <c r="M5334" s="46">
        <f>DATE(YEAR(F5334),MONTH(F5334),1)</f>
        <v>44287</v>
      </c>
      <c r="N5334" s="47" t="str">
        <f>IF(B5334="",N5333,B5334)</f>
        <v>Yorkshire Resources plc</v>
      </c>
    </row>
    <row r="5335" spans="1:14" ht="15.75" x14ac:dyDescent="0.5">
      <c r="A5335" s="7"/>
      <c r="B5335" s="26"/>
      <c r="C5335" s="26"/>
      <c r="D5335" s="12">
        <v>14404.05</v>
      </c>
      <c r="E5335" s="13" t="s">
        <v>4435</v>
      </c>
      <c r="F5335" s="27">
        <v>44532</v>
      </c>
      <c r="G5335" s="27">
        <v>44463</v>
      </c>
      <c r="H5335" s="14">
        <v>898527.47</v>
      </c>
      <c r="I5335" s="15">
        <v>20</v>
      </c>
      <c r="J5335" s="13" t="s">
        <v>354</v>
      </c>
      <c r="K5335" s="36">
        <f>D5335*VLOOKUP(L5335,Assumptions!$B$5:$C$11,2,FALSE)</f>
        <v>494.05891499999996</v>
      </c>
      <c r="L5335" s="39" t="s">
        <v>4889</v>
      </c>
      <c r="M5335" s="46">
        <f>DATE(YEAR(F5335),MONTH(F5335),1)</f>
        <v>44531</v>
      </c>
      <c r="N5335" s="47" t="str">
        <f>IF(B5335="",N5334,B5335)</f>
        <v>Yorkshire Resources plc</v>
      </c>
    </row>
    <row r="5336" spans="1:14" ht="15.75" x14ac:dyDescent="0.5">
      <c r="A5336" s="7"/>
      <c r="B5336" s="26"/>
      <c r="C5336" s="26"/>
      <c r="D5336" s="12">
        <v>12831.13</v>
      </c>
      <c r="E5336" s="13" t="s">
        <v>4436</v>
      </c>
      <c r="F5336" s="27">
        <v>44532</v>
      </c>
      <c r="G5336" s="27">
        <v>44463</v>
      </c>
      <c r="H5336" s="14">
        <v>893263.88</v>
      </c>
      <c r="I5336" s="15">
        <v>4</v>
      </c>
      <c r="J5336" s="13" t="s">
        <v>307</v>
      </c>
      <c r="K5336" s="36">
        <f>D5336*VLOOKUP(L5336,Assumptions!$B$5:$C$11,2,FALSE)</f>
        <v>440.10775899999993</v>
      </c>
      <c r="L5336" s="39" t="s">
        <v>4889</v>
      </c>
      <c r="M5336" s="46">
        <f>DATE(YEAR(F5336),MONTH(F5336),1)</f>
        <v>44531</v>
      </c>
      <c r="N5336" s="47" t="str">
        <f>IF(B5336="",N5335,B5336)</f>
        <v>Yorkshire Resources plc</v>
      </c>
    </row>
    <row r="5337" spans="1:14" ht="15.75" x14ac:dyDescent="0.5">
      <c r="A5337" s="7"/>
      <c r="B5337" s="26"/>
      <c r="C5337" s="26"/>
      <c r="D5337" s="12">
        <v>1368.28</v>
      </c>
      <c r="E5337" s="13" t="s">
        <v>4437</v>
      </c>
      <c r="F5337" s="27">
        <v>44532</v>
      </c>
      <c r="G5337" s="27">
        <v>44463</v>
      </c>
      <c r="H5337" s="14">
        <v>652527.97</v>
      </c>
      <c r="I5337" s="15">
        <v>1</v>
      </c>
      <c r="J5337" s="13" t="s">
        <v>340</v>
      </c>
      <c r="K5337" s="36">
        <f>D5337*VLOOKUP(L5337,Assumptions!$B$5:$C$11,2,FALSE)</f>
        <v>46.932003999999992</v>
      </c>
      <c r="L5337" s="39" t="s">
        <v>4889</v>
      </c>
      <c r="M5337" s="46">
        <f>DATE(YEAR(F5337),MONTH(F5337),1)</f>
        <v>44531</v>
      </c>
      <c r="N5337" s="47" t="str">
        <f>IF(B5337="",N5336,B5337)</f>
        <v>Yorkshire Resources plc</v>
      </c>
    </row>
    <row r="5338" spans="1:14" ht="15.75" x14ac:dyDescent="0.5">
      <c r="A5338" s="7"/>
      <c r="B5338" s="26"/>
      <c r="C5338" s="26"/>
      <c r="D5338" s="12">
        <v>1462.93</v>
      </c>
      <c r="E5338" s="13" t="s">
        <v>4438</v>
      </c>
      <c r="F5338" s="27">
        <v>44658</v>
      </c>
      <c r="G5338" s="27">
        <v>44463</v>
      </c>
      <c r="H5338" s="14">
        <v>847650.52</v>
      </c>
      <c r="I5338" s="15">
        <v>1</v>
      </c>
      <c r="J5338" s="13" t="s">
        <v>340</v>
      </c>
      <c r="K5338" s="36">
        <f>D5338*VLOOKUP(L5338,Assumptions!$B$5:$C$11,2,FALSE)</f>
        <v>50.178498999999995</v>
      </c>
      <c r="L5338" s="39" t="s">
        <v>4889</v>
      </c>
      <c r="M5338" s="46">
        <f>DATE(YEAR(F5338),MONTH(F5338),1)</f>
        <v>44652</v>
      </c>
      <c r="N5338" s="47" t="str">
        <f>IF(B5338="",N5337,B5338)</f>
        <v>Yorkshire Resources plc</v>
      </c>
    </row>
    <row r="5339" spans="1:14" ht="15.75" x14ac:dyDescent="0.5">
      <c r="A5339" s="7"/>
      <c r="B5339" s="26"/>
      <c r="C5339" s="26"/>
      <c r="D5339" s="12">
        <v>191972.64</v>
      </c>
      <c r="E5339" s="13" t="s">
        <v>4439</v>
      </c>
      <c r="F5339" s="27">
        <v>44792</v>
      </c>
      <c r="G5339" s="27">
        <v>44544</v>
      </c>
      <c r="H5339" s="14">
        <v>874101.5</v>
      </c>
      <c r="I5339" s="15">
        <v>38</v>
      </c>
      <c r="J5339" s="13" t="s">
        <v>300</v>
      </c>
      <c r="K5339" s="36">
        <f>D5339*VLOOKUP(L5339,Assumptions!$B$5:$C$11,2,FALSE)</f>
        <v>6584.6615519999996</v>
      </c>
      <c r="L5339" s="39" t="s">
        <v>4889</v>
      </c>
      <c r="M5339" s="46">
        <f>DATE(YEAR(F5339),MONTH(F5339),1)</f>
        <v>44774</v>
      </c>
      <c r="N5339" s="47" t="str">
        <f>IF(B5339="",N5338,B5339)</f>
        <v>Yorkshire Resources plc</v>
      </c>
    </row>
    <row r="5340" spans="1:14" ht="15.75" x14ac:dyDescent="0.5">
      <c r="A5340" s="7"/>
      <c r="B5340" s="26"/>
      <c r="C5340" s="26"/>
      <c r="D5340" s="12">
        <v>262249.49</v>
      </c>
      <c r="E5340" s="13" t="s">
        <v>4440</v>
      </c>
      <c r="F5340" s="27">
        <v>44792</v>
      </c>
      <c r="G5340" s="27">
        <v>44544</v>
      </c>
      <c r="H5340" s="14">
        <v>691549.07</v>
      </c>
      <c r="I5340" s="15">
        <v>3</v>
      </c>
      <c r="J5340" s="13" t="s">
        <v>307</v>
      </c>
      <c r="K5340" s="36">
        <f>D5340*VLOOKUP(L5340,Assumptions!$B$5:$C$11,2,FALSE)</f>
        <v>8995.1575069999981</v>
      </c>
      <c r="L5340" s="39" t="s">
        <v>4889</v>
      </c>
      <c r="M5340" s="46">
        <f>DATE(YEAR(F5340),MONTH(F5340),1)</f>
        <v>44774</v>
      </c>
      <c r="N5340" s="47" t="str">
        <f>IF(B5340="",N5339,B5340)</f>
        <v>Yorkshire Resources plc</v>
      </c>
    </row>
    <row r="5341" spans="1:14" ht="15.75" x14ac:dyDescent="0.5">
      <c r="A5341" s="7"/>
      <c r="B5341" s="26"/>
      <c r="C5341" s="26"/>
      <c r="D5341" s="12">
        <v>236872.21</v>
      </c>
      <c r="E5341" s="13" t="s">
        <v>4441</v>
      </c>
      <c r="F5341" s="27">
        <v>44792</v>
      </c>
      <c r="G5341" s="27">
        <v>44544</v>
      </c>
      <c r="H5341" s="14">
        <v>748340.65</v>
      </c>
      <c r="I5341" s="15">
        <v>66</v>
      </c>
      <c r="J5341" s="13" t="s">
        <v>319</v>
      </c>
      <c r="K5341" s="36">
        <f>D5341*VLOOKUP(L5341,Assumptions!$B$5:$C$11,2,FALSE)</f>
        <v>8124.7168029999993</v>
      </c>
      <c r="L5341" s="39" t="s">
        <v>4889</v>
      </c>
      <c r="M5341" s="46">
        <f>DATE(YEAR(F5341),MONTH(F5341),1)</f>
        <v>44774</v>
      </c>
      <c r="N5341" s="47" t="str">
        <f>IF(B5341="",N5340,B5341)</f>
        <v>Yorkshire Resources plc</v>
      </c>
    </row>
    <row r="5342" spans="1:14" ht="15.75" x14ac:dyDescent="0.5">
      <c r="A5342" s="7"/>
      <c r="B5342" s="26"/>
      <c r="C5342" s="26"/>
      <c r="D5342" s="12">
        <v>327281.11</v>
      </c>
      <c r="E5342" s="13" t="s">
        <v>4442</v>
      </c>
      <c r="F5342" s="27">
        <v>44792</v>
      </c>
      <c r="G5342" s="27">
        <v>44544</v>
      </c>
      <c r="H5342" s="14">
        <v>891744.45</v>
      </c>
      <c r="I5342" s="15">
        <v>66</v>
      </c>
      <c r="J5342" s="13" t="s">
        <v>320</v>
      </c>
      <c r="K5342" s="36">
        <f>D5342*VLOOKUP(L5342,Assumptions!$B$5:$C$11,2,FALSE)</f>
        <v>11225.742072999999</v>
      </c>
      <c r="L5342" s="39" t="s">
        <v>4889</v>
      </c>
      <c r="M5342" s="46">
        <f>DATE(YEAR(F5342),MONTH(F5342),1)</f>
        <v>44774</v>
      </c>
      <c r="N5342" s="47" t="str">
        <f>IF(B5342="",N5341,B5342)</f>
        <v>Yorkshire Resources plc</v>
      </c>
    </row>
    <row r="5343" spans="1:14" ht="15.75" x14ac:dyDescent="0.5">
      <c r="A5343" s="7"/>
      <c r="B5343" s="26"/>
      <c r="C5343" s="26"/>
      <c r="D5343" s="12">
        <v>213491.64</v>
      </c>
      <c r="E5343" s="13" t="s">
        <v>4439</v>
      </c>
      <c r="F5343" s="27">
        <v>44792</v>
      </c>
      <c r="G5343" s="27">
        <v>44544</v>
      </c>
      <c r="H5343" s="14">
        <v>875306.69</v>
      </c>
      <c r="I5343" s="15">
        <v>2</v>
      </c>
      <c r="J5343" s="13" t="s">
        <v>300</v>
      </c>
      <c r="K5343" s="36">
        <f>D5343*VLOOKUP(L5343,Assumptions!$B$5:$C$11,2,FALSE)</f>
        <v>7322.7632519999997</v>
      </c>
      <c r="L5343" s="39" t="s">
        <v>4889</v>
      </c>
      <c r="M5343" s="46">
        <f>DATE(YEAR(F5343),MONTH(F5343),1)</f>
        <v>44774</v>
      </c>
      <c r="N5343" s="47" t="str">
        <f>IF(B5343="",N5342,B5343)</f>
        <v>Yorkshire Resources plc</v>
      </c>
    </row>
    <row r="5344" spans="1:14" ht="15.75" x14ac:dyDescent="0.5">
      <c r="A5344" s="7"/>
      <c r="B5344" s="26"/>
      <c r="C5344" s="26"/>
      <c r="D5344" s="12">
        <v>267331.52</v>
      </c>
      <c r="E5344" s="13" t="s">
        <v>4443</v>
      </c>
      <c r="F5344" s="27">
        <v>44792</v>
      </c>
      <c r="G5344" s="27">
        <v>44544</v>
      </c>
      <c r="H5344" s="14">
        <v>929726.28</v>
      </c>
      <c r="I5344" s="15">
        <v>1</v>
      </c>
      <c r="J5344" s="13" t="s">
        <v>304</v>
      </c>
      <c r="K5344" s="36">
        <f>D5344*VLOOKUP(L5344,Assumptions!$B$5:$C$11,2,FALSE)</f>
        <v>9169.4711360000001</v>
      </c>
      <c r="L5344" s="39" t="s">
        <v>4889</v>
      </c>
      <c r="M5344" s="46">
        <f>DATE(YEAR(F5344),MONTH(F5344),1)</f>
        <v>44774</v>
      </c>
      <c r="N5344" s="47" t="str">
        <f>IF(B5344="",N5343,B5344)</f>
        <v>Yorkshire Resources plc</v>
      </c>
    </row>
    <row r="5345" spans="1:14" ht="15.75" x14ac:dyDescent="0.5">
      <c r="A5345" s="7"/>
      <c r="B5345" s="26"/>
      <c r="C5345" s="26"/>
      <c r="D5345" s="12">
        <v>245152.5</v>
      </c>
      <c r="E5345" s="13" t="s">
        <v>4444</v>
      </c>
      <c r="F5345" s="27">
        <v>44792</v>
      </c>
      <c r="G5345" s="27">
        <v>44544</v>
      </c>
      <c r="H5345" s="14">
        <v>806139.54</v>
      </c>
      <c r="I5345" s="15">
        <v>66</v>
      </c>
      <c r="J5345" s="13" t="s">
        <v>305</v>
      </c>
      <c r="K5345" s="36">
        <f>D5345*VLOOKUP(L5345,Assumptions!$B$5:$C$11,2,FALSE)</f>
        <v>8408.7307499999988</v>
      </c>
      <c r="L5345" s="39" t="s">
        <v>4889</v>
      </c>
      <c r="M5345" s="46">
        <f>DATE(YEAR(F5345),MONTH(F5345),1)</f>
        <v>44774</v>
      </c>
      <c r="N5345" s="47" t="str">
        <f>IF(B5345="",N5344,B5345)</f>
        <v>Yorkshire Resources plc</v>
      </c>
    </row>
    <row r="5346" spans="1:14" ht="15.75" x14ac:dyDescent="0.5">
      <c r="A5346" s="7"/>
      <c r="B5346" s="26"/>
      <c r="C5346" s="26"/>
      <c r="D5346" s="12">
        <v>229524.94</v>
      </c>
      <c r="E5346" s="13" t="s">
        <v>4445</v>
      </c>
      <c r="F5346" s="27">
        <v>44792</v>
      </c>
      <c r="G5346" s="27">
        <v>44544</v>
      </c>
      <c r="H5346" s="14">
        <v>937729.29</v>
      </c>
      <c r="I5346" s="15">
        <v>66</v>
      </c>
      <c r="J5346" s="13" t="s">
        <v>331</v>
      </c>
      <c r="K5346" s="36">
        <f>D5346*VLOOKUP(L5346,Assumptions!$B$5:$C$11,2,FALSE)</f>
        <v>7872.7054419999995</v>
      </c>
      <c r="L5346" s="39" t="s">
        <v>4889</v>
      </c>
      <c r="M5346" s="46">
        <f>DATE(YEAR(F5346),MONTH(F5346),1)</f>
        <v>44774</v>
      </c>
      <c r="N5346" s="47" t="str">
        <f>IF(B5346="",N5345,B5346)</f>
        <v>Yorkshire Resources plc</v>
      </c>
    </row>
    <row r="5347" spans="1:14" ht="15.75" x14ac:dyDescent="0.5">
      <c r="A5347" s="7"/>
      <c r="B5347" s="26"/>
      <c r="C5347" s="26"/>
      <c r="D5347" s="12">
        <v>193804.37</v>
      </c>
      <c r="E5347" s="13" t="s">
        <v>4446</v>
      </c>
      <c r="F5347" s="27">
        <v>44792</v>
      </c>
      <c r="G5347" s="27">
        <v>44544</v>
      </c>
      <c r="H5347" s="14">
        <v>592257.28000000003</v>
      </c>
      <c r="I5347" s="15">
        <v>1</v>
      </c>
      <c r="J5347" s="13" t="s">
        <v>316</v>
      </c>
      <c r="K5347" s="36">
        <f>D5347*VLOOKUP(L5347,Assumptions!$B$5:$C$11,2,FALSE)</f>
        <v>6647.4898909999993</v>
      </c>
      <c r="L5347" s="39" t="s">
        <v>4889</v>
      </c>
      <c r="M5347" s="46">
        <f>DATE(YEAR(F5347),MONTH(F5347),1)</f>
        <v>44774</v>
      </c>
      <c r="N5347" s="47" t="str">
        <f>IF(B5347="",N5346,B5347)</f>
        <v>Yorkshire Resources plc</v>
      </c>
    </row>
    <row r="5348" spans="1:14" ht="15.75" x14ac:dyDescent="0.5">
      <c r="A5348" s="7"/>
      <c r="B5348" s="26"/>
      <c r="C5348" s="26"/>
      <c r="D5348" s="12">
        <v>66888.740000000005</v>
      </c>
      <c r="E5348" s="13" t="s">
        <v>4447</v>
      </c>
      <c r="F5348" s="27">
        <v>44712</v>
      </c>
      <c r="G5348" s="27">
        <v>44595</v>
      </c>
      <c r="H5348" s="14">
        <v>769655.35</v>
      </c>
      <c r="I5348" s="15">
        <v>10</v>
      </c>
      <c r="J5348" s="13" t="s">
        <v>300</v>
      </c>
      <c r="K5348" s="36">
        <f>D5348*VLOOKUP(L5348,Assumptions!$B$5:$C$11,2,FALSE)</f>
        <v>2294.283782</v>
      </c>
      <c r="L5348" s="39" t="s">
        <v>4889</v>
      </c>
      <c r="M5348" s="46">
        <f>DATE(YEAR(F5348),MONTH(F5348),1)</f>
        <v>44682</v>
      </c>
      <c r="N5348" s="47" t="str">
        <f>IF(B5348="",N5347,B5348)</f>
        <v>Yorkshire Resources plc</v>
      </c>
    </row>
    <row r="5349" spans="1:14" ht="15.75" x14ac:dyDescent="0.5">
      <c r="A5349" s="7"/>
      <c r="B5349" s="26"/>
      <c r="C5349" s="26"/>
      <c r="D5349" s="12">
        <v>51977.17</v>
      </c>
      <c r="E5349" s="13" t="s">
        <v>4448</v>
      </c>
      <c r="F5349" s="27">
        <v>44712</v>
      </c>
      <c r="G5349" s="27">
        <v>44595</v>
      </c>
      <c r="H5349" s="14">
        <v>672859.15</v>
      </c>
      <c r="I5349" s="15">
        <v>42</v>
      </c>
      <c r="J5349" s="13" t="s">
        <v>371</v>
      </c>
      <c r="K5349" s="36">
        <f>D5349*VLOOKUP(L5349,Assumptions!$B$5:$C$11,2,FALSE)</f>
        <v>1782.8169309999998</v>
      </c>
      <c r="L5349" s="39" t="s">
        <v>4889</v>
      </c>
      <c r="M5349" s="46">
        <f>DATE(YEAR(F5349),MONTH(F5349),1)</f>
        <v>44682</v>
      </c>
      <c r="N5349" s="47" t="str">
        <f>IF(B5349="",N5348,B5349)</f>
        <v>Yorkshire Resources plc</v>
      </c>
    </row>
    <row r="5350" spans="1:14" ht="15.75" x14ac:dyDescent="0.5">
      <c r="A5350" s="7"/>
      <c r="B5350" s="26"/>
      <c r="C5350" s="26"/>
      <c r="D5350" s="12">
        <v>84157</v>
      </c>
      <c r="E5350" s="13" t="s">
        <v>4449</v>
      </c>
      <c r="F5350" s="27">
        <v>44712</v>
      </c>
      <c r="G5350" s="27">
        <v>44595</v>
      </c>
      <c r="H5350" s="14">
        <v>925049.93</v>
      </c>
      <c r="I5350" s="15">
        <v>40</v>
      </c>
      <c r="J5350" s="13" t="s">
        <v>354</v>
      </c>
      <c r="K5350" s="36">
        <f>D5350*VLOOKUP(L5350,Assumptions!$B$5:$C$11,2,FALSE)</f>
        <v>2886.5850999999998</v>
      </c>
      <c r="L5350" s="39" t="s">
        <v>4889</v>
      </c>
      <c r="M5350" s="46">
        <f>DATE(YEAR(F5350),MONTH(F5350),1)</f>
        <v>44682</v>
      </c>
      <c r="N5350" s="47" t="str">
        <f>IF(B5350="",N5349,B5350)</f>
        <v>Yorkshire Resources plc</v>
      </c>
    </row>
    <row r="5351" spans="1:14" ht="15.75" x14ac:dyDescent="0.5">
      <c r="A5351" s="7"/>
      <c r="B5351" s="26"/>
      <c r="C5351" s="26"/>
      <c r="D5351" s="12">
        <v>68842.31</v>
      </c>
      <c r="E5351" s="13" t="s">
        <v>4450</v>
      </c>
      <c r="F5351" s="27">
        <v>44712</v>
      </c>
      <c r="G5351" s="27">
        <v>44595</v>
      </c>
      <c r="H5351" s="14">
        <v>876175.11</v>
      </c>
      <c r="I5351" s="15">
        <v>1</v>
      </c>
      <c r="J5351" s="13" t="s">
        <v>311</v>
      </c>
      <c r="K5351" s="36">
        <f>D5351*VLOOKUP(L5351,Assumptions!$B$5:$C$11,2,FALSE)</f>
        <v>2361.2912329999999</v>
      </c>
      <c r="L5351" s="39" t="s">
        <v>4889</v>
      </c>
      <c r="M5351" s="46">
        <f>DATE(YEAR(F5351),MONTH(F5351),1)</f>
        <v>44682</v>
      </c>
      <c r="N5351" s="47" t="str">
        <f>IF(B5351="",N5350,B5351)</f>
        <v>Yorkshire Resources plc</v>
      </c>
    </row>
    <row r="5352" spans="1:14" ht="15.75" x14ac:dyDescent="0.5">
      <c r="A5352" s="7"/>
      <c r="B5352" s="26"/>
      <c r="C5352" s="26"/>
      <c r="D5352" s="12">
        <v>87271.15</v>
      </c>
      <c r="E5352" s="13" t="s">
        <v>4451</v>
      </c>
      <c r="F5352" s="27">
        <v>44712</v>
      </c>
      <c r="G5352" s="27">
        <v>44595</v>
      </c>
      <c r="H5352" s="14">
        <v>994380.31</v>
      </c>
      <c r="I5352" s="15">
        <v>1</v>
      </c>
      <c r="J5352" s="13" t="s">
        <v>310</v>
      </c>
      <c r="K5352" s="36">
        <f>D5352*VLOOKUP(L5352,Assumptions!$B$5:$C$11,2,FALSE)</f>
        <v>2993.4004449999998</v>
      </c>
      <c r="L5352" s="39" t="s">
        <v>4889</v>
      </c>
      <c r="M5352" s="46">
        <f>DATE(YEAR(F5352),MONTH(F5352),1)</f>
        <v>44682</v>
      </c>
      <c r="N5352" s="47" t="str">
        <f>IF(B5352="",N5351,B5352)</f>
        <v>Yorkshire Resources plc</v>
      </c>
    </row>
    <row r="5353" spans="1:14" ht="15.75" x14ac:dyDescent="0.5">
      <c r="A5353" s="7"/>
      <c r="B5353" s="26"/>
      <c r="C5353" s="26"/>
      <c r="D5353" s="12">
        <v>78851.259999999995</v>
      </c>
      <c r="E5353" s="13" t="s">
        <v>4452</v>
      </c>
      <c r="F5353" s="27">
        <v>44712</v>
      </c>
      <c r="G5353" s="27">
        <v>44595</v>
      </c>
      <c r="H5353" s="14">
        <v>730515.42</v>
      </c>
      <c r="I5353" s="15">
        <v>1</v>
      </c>
      <c r="J5353" s="13" t="s">
        <v>318</v>
      </c>
      <c r="K5353" s="36">
        <f>D5353*VLOOKUP(L5353,Assumptions!$B$5:$C$11,2,FALSE)</f>
        <v>2704.5982179999996</v>
      </c>
      <c r="L5353" s="39" t="s">
        <v>4889</v>
      </c>
      <c r="M5353" s="46">
        <f>DATE(YEAR(F5353),MONTH(F5353),1)</f>
        <v>44682</v>
      </c>
      <c r="N5353" s="47" t="str">
        <f>IF(B5353="",N5352,B5353)</f>
        <v>Yorkshire Resources plc</v>
      </c>
    </row>
    <row r="5354" spans="1:14" ht="15.75" x14ac:dyDescent="0.5">
      <c r="A5354" s="7"/>
      <c r="B5354" s="26"/>
      <c r="C5354" s="26"/>
      <c r="D5354" s="12">
        <v>63931.69</v>
      </c>
      <c r="E5354" s="13" t="s">
        <v>4453</v>
      </c>
      <c r="F5354" s="27">
        <v>44712</v>
      </c>
      <c r="G5354" s="27">
        <v>44595</v>
      </c>
      <c r="H5354" s="14">
        <v>680495.09</v>
      </c>
      <c r="I5354" s="15">
        <v>1</v>
      </c>
      <c r="J5354" s="13" t="s">
        <v>309</v>
      </c>
      <c r="K5354" s="36">
        <f>D5354*VLOOKUP(L5354,Assumptions!$B$5:$C$11,2,FALSE)</f>
        <v>2192.8569669999997</v>
      </c>
      <c r="L5354" s="39" t="s">
        <v>4889</v>
      </c>
      <c r="M5354" s="46">
        <f>DATE(YEAR(F5354),MONTH(F5354),1)</f>
        <v>44682</v>
      </c>
      <c r="N5354" s="47" t="str">
        <f>IF(B5354="",N5353,B5354)</f>
        <v>Yorkshire Resources plc</v>
      </c>
    </row>
    <row r="5355" spans="1:14" ht="15.75" x14ac:dyDescent="0.5">
      <c r="A5355" s="7"/>
      <c r="B5355" s="26"/>
      <c r="C5355" s="26"/>
      <c r="D5355" s="12">
        <v>2291.46</v>
      </c>
      <c r="E5355" s="13" t="s">
        <v>4454</v>
      </c>
      <c r="F5355" s="27">
        <v>44599</v>
      </c>
      <c r="G5355" s="27">
        <v>44599</v>
      </c>
      <c r="H5355" s="14">
        <v>748329.03</v>
      </c>
      <c r="I5355" s="15">
        <v>1</v>
      </c>
      <c r="J5355" s="13" t="s">
        <v>340</v>
      </c>
      <c r="K5355" s="36">
        <f>D5355*VLOOKUP(L5355,Assumptions!$B$5:$C$11,2,FALSE)</f>
        <v>78.597077999999996</v>
      </c>
      <c r="L5355" s="39" t="s">
        <v>4889</v>
      </c>
      <c r="M5355" s="46">
        <f>DATE(YEAR(F5355),MONTH(F5355),1)</f>
        <v>44593</v>
      </c>
      <c r="N5355" s="47" t="str">
        <f>IF(B5355="",N5354,B5355)</f>
        <v>Yorkshire Resources plc</v>
      </c>
    </row>
    <row r="5356" spans="1:14" ht="15.75" x14ac:dyDescent="0.5">
      <c r="A5356" s="7"/>
      <c r="B5356" s="26"/>
      <c r="C5356" s="26"/>
      <c r="D5356" s="12">
        <v>1455.11</v>
      </c>
      <c r="E5356" s="13" t="s">
        <v>4455</v>
      </c>
      <c r="F5356" s="27">
        <v>44694</v>
      </c>
      <c r="G5356" s="27">
        <v>44599</v>
      </c>
      <c r="H5356" s="14">
        <v>963923.19</v>
      </c>
      <c r="I5356" s="15">
        <v>1</v>
      </c>
      <c r="J5356" s="13" t="s">
        <v>340</v>
      </c>
      <c r="K5356" s="36">
        <f>D5356*VLOOKUP(L5356,Assumptions!$B$5:$C$11,2,FALSE)</f>
        <v>49.910272999999989</v>
      </c>
      <c r="L5356" s="39" t="s">
        <v>4889</v>
      </c>
      <c r="M5356" s="46">
        <f>DATE(YEAR(F5356),MONTH(F5356),1)</f>
        <v>44682</v>
      </c>
      <c r="N5356" s="47" t="str">
        <f>IF(B5356="",N5355,B5356)</f>
        <v>Yorkshire Resources plc</v>
      </c>
    </row>
    <row r="5357" spans="1:14" ht="15.75" x14ac:dyDescent="0.5">
      <c r="A5357" s="7"/>
      <c r="B5357" s="26"/>
      <c r="C5357" s="26"/>
      <c r="D5357" s="12">
        <v>81303.320000000007</v>
      </c>
      <c r="E5357" s="13" t="s">
        <v>4456</v>
      </c>
      <c r="F5357" s="27">
        <v>44827</v>
      </c>
      <c r="G5357" s="27">
        <v>44690</v>
      </c>
      <c r="H5357" s="14">
        <v>687431.46</v>
      </c>
      <c r="I5357" s="15">
        <v>10</v>
      </c>
      <c r="J5357" s="13" t="s">
        <v>300</v>
      </c>
      <c r="K5357" s="36">
        <f>D5357*VLOOKUP(L5357,Assumptions!$B$5:$C$11,2,FALSE)</f>
        <v>2788.703876</v>
      </c>
      <c r="L5357" s="39" t="s">
        <v>4889</v>
      </c>
      <c r="M5357" s="46">
        <f>DATE(YEAR(F5357),MONTH(F5357),1)</f>
        <v>44805</v>
      </c>
      <c r="N5357" s="47" t="str">
        <f>IF(B5357="",N5356,B5357)</f>
        <v>Yorkshire Resources plc</v>
      </c>
    </row>
    <row r="5358" spans="1:14" ht="15.75" x14ac:dyDescent="0.5">
      <c r="A5358" s="7"/>
      <c r="B5358" s="26"/>
      <c r="C5358" s="26"/>
      <c r="D5358" s="12">
        <v>68465.05</v>
      </c>
      <c r="E5358" s="13" t="s">
        <v>4457</v>
      </c>
      <c r="F5358" s="27">
        <v>44827</v>
      </c>
      <c r="G5358" s="27">
        <v>44690</v>
      </c>
      <c r="H5358" s="14">
        <v>885167.17</v>
      </c>
      <c r="I5358" s="15">
        <v>1</v>
      </c>
      <c r="J5358" s="13" t="s">
        <v>304</v>
      </c>
      <c r="K5358" s="36">
        <f>D5358*VLOOKUP(L5358,Assumptions!$B$5:$C$11,2,FALSE)</f>
        <v>2348.3512149999997</v>
      </c>
      <c r="L5358" s="39" t="s">
        <v>4889</v>
      </c>
      <c r="M5358" s="46">
        <f>DATE(YEAR(F5358),MONTH(F5358),1)</f>
        <v>44805</v>
      </c>
      <c r="N5358" s="47" t="str">
        <f>IF(B5358="",N5357,B5358)</f>
        <v>Yorkshire Resources plc</v>
      </c>
    </row>
    <row r="5359" spans="1:14" ht="15.75" x14ac:dyDescent="0.5">
      <c r="A5359" s="7"/>
      <c r="B5359" s="26"/>
      <c r="C5359" s="26"/>
      <c r="D5359" s="12">
        <v>81337.31</v>
      </c>
      <c r="E5359" s="13" t="s">
        <v>4458</v>
      </c>
      <c r="F5359" s="27">
        <v>44827</v>
      </c>
      <c r="G5359" s="27">
        <v>44690</v>
      </c>
      <c r="H5359" s="14">
        <v>700133.03</v>
      </c>
      <c r="I5359" s="15">
        <v>46</v>
      </c>
      <c r="J5359" s="13" t="s">
        <v>305</v>
      </c>
      <c r="K5359" s="36">
        <f>D5359*VLOOKUP(L5359,Assumptions!$B$5:$C$11,2,FALSE)</f>
        <v>2789.8697329999995</v>
      </c>
      <c r="L5359" s="39" t="s">
        <v>4889</v>
      </c>
      <c r="M5359" s="46">
        <f>DATE(YEAR(F5359),MONTH(F5359),1)</f>
        <v>44805</v>
      </c>
      <c r="N5359" s="47" t="str">
        <f>IF(B5359="",N5358,B5359)</f>
        <v>Yorkshire Resources plc</v>
      </c>
    </row>
    <row r="5360" spans="1:14" ht="15.75" x14ac:dyDescent="0.5">
      <c r="A5360" s="7"/>
      <c r="B5360" s="26"/>
      <c r="C5360" s="26"/>
      <c r="D5360" s="12">
        <v>75381.070000000007</v>
      </c>
      <c r="E5360" s="13" t="s">
        <v>4459</v>
      </c>
      <c r="F5360" s="27">
        <v>44827</v>
      </c>
      <c r="G5360" s="27">
        <v>44690</v>
      </c>
      <c r="H5360" s="14">
        <v>775542.7</v>
      </c>
      <c r="I5360" s="15">
        <v>46</v>
      </c>
      <c r="J5360" s="13" t="s">
        <v>319</v>
      </c>
      <c r="K5360" s="36">
        <f>D5360*VLOOKUP(L5360,Assumptions!$B$5:$C$11,2,FALSE)</f>
        <v>2585.5707010000001</v>
      </c>
      <c r="L5360" s="39" t="s">
        <v>4889</v>
      </c>
      <c r="M5360" s="46">
        <f>DATE(YEAR(F5360),MONTH(F5360),1)</f>
        <v>44805</v>
      </c>
      <c r="N5360" s="47" t="str">
        <f>IF(B5360="",N5359,B5360)</f>
        <v>Yorkshire Resources plc</v>
      </c>
    </row>
    <row r="5361" spans="1:14" ht="15.75" x14ac:dyDescent="0.5">
      <c r="A5361" s="7"/>
      <c r="B5361" s="26"/>
      <c r="C5361" s="26"/>
      <c r="D5361" s="12">
        <v>54947.03</v>
      </c>
      <c r="E5361" s="13" t="s">
        <v>4460</v>
      </c>
      <c r="F5361" s="27">
        <v>44827</v>
      </c>
      <c r="G5361" s="27">
        <v>44690</v>
      </c>
      <c r="H5361" s="14">
        <v>1008823.82</v>
      </c>
      <c r="I5361" s="15">
        <v>46</v>
      </c>
      <c r="J5361" s="13" t="s">
        <v>321</v>
      </c>
      <c r="K5361" s="36">
        <f>D5361*VLOOKUP(L5361,Assumptions!$B$5:$C$11,2,FALSE)</f>
        <v>1884.6831289999998</v>
      </c>
      <c r="L5361" s="39" t="s">
        <v>4889</v>
      </c>
      <c r="M5361" s="46">
        <f>DATE(YEAR(F5361),MONTH(F5361),1)</f>
        <v>44805</v>
      </c>
      <c r="N5361" s="47" t="str">
        <f>IF(B5361="",N5360,B5361)</f>
        <v>Yorkshire Resources plc</v>
      </c>
    </row>
    <row r="5362" spans="1:14" ht="15.75" x14ac:dyDescent="0.5">
      <c r="A5362" s="7"/>
      <c r="B5362" s="26"/>
      <c r="C5362" s="26"/>
      <c r="D5362" s="12">
        <v>70558.37</v>
      </c>
      <c r="E5362" s="13" t="s">
        <v>4461</v>
      </c>
      <c r="F5362" s="27">
        <v>44827</v>
      </c>
      <c r="G5362" s="27">
        <v>44690</v>
      </c>
      <c r="H5362" s="14">
        <v>738469.08</v>
      </c>
      <c r="I5362" s="15">
        <v>25</v>
      </c>
      <c r="J5362" s="13" t="s">
        <v>331</v>
      </c>
      <c r="K5362" s="36">
        <f>D5362*VLOOKUP(L5362,Assumptions!$B$5:$C$11,2,FALSE)</f>
        <v>2420.1520909999995</v>
      </c>
      <c r="L5362" s="39" t="s">
        <v>4889</v>
      </c>
      <c r="M5362" s="46">
        <f>DATE(YEAR(F5362),MONTH(F5362),1)</f>
        <v>44805</v>
      </c>
      <c r="N5362" s="47" t="str">
        <f>IF(B5362="",N5361,B5362)</f>
        <v>Yorkshire Resources plc</v>
      </c>
    </row>
    <row r="5363" spans="1:14" ht="15.75" x14ac:dyDescent="0.5">
      <c r="A5363" s="7"/>
      <c r="B5363" s="26"/>
      <c r="C5363" s="26"/>
      <c r="D5363" s="12">
        <v>7679.06</v>
      </c>
      <c r="E5363" s="13" t="s">
        <v>4456</v>
      </c>
      <c r="F5363" s="27">
        <v>44831</v>
      </c>
      <c r="G5363" s="27">
        <v>44738</v>
      </c>
      <c r="H5363" s="14">
        <v>664178.54</v>
      </c>
      <c r="I5363" s="15">
        <v>1</v>
      </c>
      <c r="J5363" s="13" t="s">
        <v>300</v>
      </c>
      <c r="K5363" s="36">
        <f>D5363*VLOOKUP(L5363,Assumptions!$B$5:$C$11,2,FALSE)</f>
        <v>263.39175799999998</v>
      </c>
      <c r="L5363" s="39" t="s">
        <v>4889</v>
      </c>
      <c r="M5363" s="46">
        <f>DATE(YEAR(F5363),MONTH(F5363),1)</f>
        <v>44805</v>
      </c>
      <c r="N5363" s="47" t="str">
        <f>IF(B5363="",N5362,B5363)</f>
        <v>Yorkshire Resources plc</v>
      </c>
    </row>
    <row r="5364" spans="1:14" ht="15.75" x14ac:dyDescent="0.5">
      <c r="A5364" s="7"/>
      <c r="B5364" s="26"/>
      <c r="C5364" s="26"/>
      <c r="D5364" s="12">
        <v>1621.65</v>
      </c>
      <c r="E5364" s="13" t="s">
        <v>4462</v>
      </c>
      <c r="F5364" s="27">
        <v>44981</v>
      </c>
      <c r="G5364" s="27">
        <v>44796</v>
      </c>
      <c r="H5364" s="14">
        <v>661409.47</v>
      </c>
      <c r="I5364" s="15">
        <v>1</v>
      </c>
      <c r="J5364" s="13" t="s">
        <v>340</v>
      </c>
      <c r="K5364" s="36">
        <f>D5364*VLOOKUP(L5364,Assumptions!$B$5:$C$11,2,FALSE)</f>
        <v>55.622594999999997</v>
      </c>
      <c r="L5364" s="39" t="s">
        <v>4889</v>
      </c>
      <c r="M5364" s="46">
        <f>DATE(YEAR(F5364),MONTH(F5364),1)</f>
        <v>44958</v>
      </c>
      <c r="N5364" s="47" t="str">
        <f>IF(B5364="",N5363,B5364)</f>
        <v>Yorkshire Resources plc</v>
      </c>
    </row>
    <row r="5365" spans="1:14" ht="15.75" x14ac:dyDescent="0.5">
      <c r="A5365" s="7"/>
      <c r="B5365" s="26"/>
      <c r="C5365" s="26"/>
      <c r="D5365" s="12">
        <v>296268.23</v>
      </c>
      <c r="E5365" s="13" t="s">
        <v>4463</v>
      </c>
      <c r="F5365" s="27">
        <v>45156</v>
      </c>
      <c r="G5365" s="27">
        <v>44827</v>
      </c>
      <c r="H5365" s="14">
        <v>699658.08</v>
      </c>
      <c r="I5365" s="15">
        <v>41</v>
      </c>
      <c r="J5365" s="13" t="s">
        <v>300</v>
      </c>
      <c r="K5365" s="36">
        <f>D5365*VLOOKUP(L5365,Assumptions!$B$5:$C$11,2,FALSE)</f>
        <v>10162.000288999998</v>
      </c>
      <c r="L5365" s="39" t="s">
        <v>4889</v>
      </c>
      <c r="M5365" s="46">
        <f>DATE(YEAR(F5365),MONTH(F5365),1)</f>
        <v>45139</v>
      </c>
      <c r="N5365" s="47" t="str">
        <f>IF(B5365="",N5364,B5365)</f>
        <v>Yorkshire Resources plc</v>
      </c>
    </row>
    <row r="5366" spans="1:14" ht="15.75" x14ac:dyDescent="0.5">
      <c r="A5366" s="7"/>
      <c r="B5366" s="26"/>
      <c r="C5366" s="26"/>
      <c r="D5366" s="12">
        <v>327812.06</v>
      </c>
      <c r="E5366" s="13" t="s">
        <v>4464</v>
      </c>
      <c r="F5366" s="27">
        <v>45156</v>
      </c>
      <c r="G5366" s="27">
        <v>44827</v>
      </c>
      <c r="H5366" s="14">
        <v>859639.22</v>
      </c>
      <c r="I5366" s="15">
        <v>1</v>
      </c>
      <c r="J5366" s="13" t="s">
        <v>330</v>
      </c>
      <c r="K5366" s="36">
        <f>D5366*VLOOKUP(L5366,Assumptions!$B$5:$C$11,2,FALSE)</f>
        <v>11243.953657999999</v>
      </c>
      <c r="L5366" s="39" t="s">
        <v>4889</v>
      </c>
      <c r="M5366" s="46">
        <f>DATE(YEAR(F5366),MONTH(F5366),1)</f>
        <v>45139</v>
      </c>
      <c r="N5366" s="47" t="str">
        <f>IF(B5366="",N5365,B5366)</f>
        <v>Yorkshire Resources plc</v>
      </c>
    </row>
    <row r="5367" spans="1:14" ht="15.75" x14ac:dyDescent="0.5">
      <c r="A5367" s="7"/>
      <c r="B5367" s="26"/>
      <c r="C5367" s="26"/>
      <c r="D5367" s="12">
        <v>313577.95</v>
      </c>
      <c r="E5367" s="13" t="s">
        <v>4465</v>
      </c>
      <c r="F5367" s="27">
        <v>45156</v>
      </c>
      <c r="G5367" s="27">
        <v>44827</v>
      </c>
      <c r="H5367" s="14">
        <v>723428.32</v>
      </c>
      <c r="I5367" s="15">
        <v>80</v>
      </c>
      <c r="J5367" s="13" t="s">
        <v>319</v>
      </c>
      <c r="K5367" s="36">
        <f>D5367*VLOOKUP(L5367,Assumptions!$B$5:$C$11,2,FALSE)</f>
        <v>10755.723684999999</v>
      </c>
      <c r="L5367" s="39" t="s">
        <v>4889</v>
      </c>
      <c r="M5367" s="46">
        <f>DATE(YEAR(F5367),MONTH(F5367),1)</f>
        <v>45139</v>
      </c>
      <c r="N5367" s="47" t="str">
        <f>IF(B5367="",N5366,B5367)</f>
        <v>Yorkshire Resources plc</v>
      </c>
    </row>
    <row r="5368" spans="1:14" ht="15.75" x14ac:dyDescent="0.5">
      <c r="A5368" s="7"/>
      <c r="B5368" s="26"/>
      <c r="C5368" s="26"/>
      <c r="D5368" s="12">
        <v>244217.4</v>
      </c>
      <c r="E5368" s="13" t="s">
        <v>4466</v>
      </c>
      <c r="F5368" s="27">
        <v>45156</v>
      </c>
      <c r="G5368" s="27">
        <v>44827</v>
      </c>
      <c r="H5368" s="14">
        <v>641333.30000000005</v>
      </c>
      <c r="I5368" s="15">
        <v>80</v>
      </c>
      <c r="J5368" s="13" t="s">
        <v>321</v>
      </c>
      <c r="K5368" s="36">
        <f>D5368*VLOOKUP(L5368,Assumptions!$B$5:$C$11,2,FALSE)</f>
        <v>8376.6568199999983</v>
      </c>
      <c r="L5368" s="39" t="s">
        <v>4889</v>
      </c>
      <c r="M5368" s="46">
        <f>DATE(YEAR(F5368),MONTH(F5368),1)</f>
        <v>45139</v>
      </c>
      <c r="N5368" s="47" t="str">
        <f>IF(B5368="",N5367,B5368)</f>
        <v>Yorkshire Resources plc</v>
      </c>
    </row>
    <row r="5369" spans="1:14" ht="15.75" x14ac:dyDescent="0.5">
      <c r="A5369" s="7"/>
      <c r="B5369" s="26"/>
      <c r="C5369" s="26"/>
      <c r="D5369" s="12">
        <v>295024.46000000002</v>
      </c>
      <c r="E5369" s="13" t="s">
        <v>4467</v>
      </c>
      <c r="F5369" s="27">
        <v>45156</v>
      </c>
      <c r="G5369" s="27">
        <v>44827</v>
      </c>
      <c r="H5369" s="14">
        <v>857604.73</v>
      </c>
      <c r="I5369" s="15">
        <v>80</v>
      </c>
      <c r="J5369" s="13" t="s">
        <v>320</v>
      </c>
      <c r="K5369" s="36">
        <f>D5369*VLOOKUP(L5369,Assumptions!$B$5:$C$11,2,FALSE)</f>
        <v>10119.338978</v>
      </c>
      <c r="L5369" s="39" t="s">
        <v>4889</v>
      </c>
      <c r="M5369" s="46">
        <f>DATE(YEAR(F5369),MONTH(F5369),1)</f>
        <v>45139</v>
      </c>
      <c r="N5369" s="47" t="str">
        <f>IF(B5369="",N5368,B5369)</f>
        <v>Yorkshire Resources plc</v>
      </c>
    </row>
    <row r="5370" spans="1:14" ht="15.75" x14ac:dyDescent="0.5">
      <c r="A5370" s="7"/>
      <c r="B5370" s="26"/>
      <c r="C5370" s="26"/>
      <c r="D5370" s="12">
        <v>292222.78000000003</v>
      </c>
      <c r="E5370" s="13" t="s">
        <v>4468</v>
      </c>
      <c r="F5370" s="27">
        <v>45156</v>
      </c>
      <c r="G5370" s="27">
        <v>44827</v>
      </c>
      <c r="H5370" s="14">
        <v>788242.62</v>
      </c>
      <c r="I5370" s="15">
        <v>80</v>
      </c>
      <c r="J5370" s="13" t="s">
        <v>331</v>
      </c>
      <c r="K5370" s="36">
        <f>D5370*VLOOKUP(L5370,Assumptions!$B$5:$C$11,2,FALSE)</f>
        <v>10023.241354</v>
      </c>
      <c r="L5370" s="39" t="s">
        <v>4889</v>
      </c>
      <c r="M5370" s="46">
        <f>DATE(YEAR(F5370),MONTH(F5370),1)</f>
        <v>45139</v>
      </c>
      <c r="N5370" s="47" t="str">
        <f>IF(B5370="",N5369,B5370)</f>
        <v>Yorkshire Resources plc</v>
      </c>
    </row>
    <row r="5371" spans="1:14" ht="15.75" x14ac:dyDescent="0.5">
      <c r="A5371" s="7"/>
      <c r="B5371" s="26"/>
      <c r="C5371" s="26"/>
      <c r="D5371" s="12">
        <v>278697.58</v>
      </c>
      <c r="E5371" s="13" t="s">
        <v>4469</v>
      </c>
      <c r="F5371" s="27">
        <v>45156</v>
      </c>
      <c r="G5371" s="27">
        <v>44827</v>
      </c>
      <c r="H5371" s="14">
        <v>892232.21</v>
      </c>
      <c r="I5371" s="15">
        <v>80</v>
      </c>
      <c r="J5371" s="13" t="s">
        <v>301</v>
      </c>
      <c r="K5371" s="36">
        <f>D5371*VLOOKUP(L5371,Assumptions!$B$5:$C$11,2,FALSE)</f>
        <v>9559.3269939999991</v>
      </c>
      <c r="L5371" s="39" t="s">
        <v>4889</v>
      </c>
      <c r="M5371" s="46">
        <f>DATE(YEAR(F5371),MONTH(F5371),1)</f>
        <v>45139</v>
      </c>
      <c r="N5371" s="47" t="str">
        <f>IF(B5371="",N5370,B5371)</f>
        <v>Yorkshire Resources plc</v>
      </c>
    </row>
    <row r="5372" spans="1:14" ht="15.75" x14ac:dyDescent="0.5">
      <c r="A5372" s="7"/>
      <c r="B5372" s="26"/>
      <c r="C5372" s="26"/>
      <c r="D5372" s="12">
        <v>1404.96</v>
      </c>
      <c r="E5372" s="13" t="s">
        <v>4470</v>
      </c>
      <c r="F5372" s="27">
        <v>44995</v>
      </c>
      <c r="G5372" s="27">
        <v>44847</v>
      </c>
      <c r="H5372" s="14">
        <v>789644.39</v>
      </c>
      <c r="I5372" s="15">
        <v>1</v>
      </c>
      <c r="J5372" s="13" t="s">
        <v>340</v>
      </c>
      <c r="K5372" s="36">
        <f>D5372*VLOOKUP(L5372,Assumptions!$B$5:$C$11,2,FALSE)</f>
        <v>48.190127999999994</v>
      </c>
      <c r="L5372" s="39" t="s">
        <v>4889</v>
      </c>
      <c r="M5372" s="46">
        <f>DATE(YEAR(F5372),MONTH(F5372),1)</f>
        <v>44986</v>
      </c>
      <c r="N5372" s="47" t="str">
        <f>IF(B5372="",N5371,B5372)</f>
        <v>Yorkshire Resources plc</v>
      </c>
    </row>
    <row r="5373" spans="1:14" ht="15.75" x14ac:dyDescent="0.5">
      <c r="A5373" s="7"/>
      <c r="B5373" s="26"/>
      <c r="C5373" s="26"/>
      <c r="D5373" s="12">
        <v>1390.54</v>
      </c>
      <c r="E5373" s="13" t="s">
        <v>4471</v>
      </c>
      <c r="F5373" s="27">
        <v>45030</v>
      </c>
      <c r="G5373" s="27">
        <v>44847</v>
      </c>
      <c r="H5373" s="14">
        <v>594300.49</v>
      </c>
      <c r="I5373" s="15">
        <v>1</v>
      </c>
      <c r="J5373" s="13" t="s">
        <v>340</v>
      </c>
      <c r="K5373" s="36">
        <f>D5373*VLOOKUP(L5373,Assumptions!$B$5:$C$11,2,FALSE)</f>
        <v>47.695521999999997</v>
      </c>
      <c r="L5373" s="39" t="s">
        <v>4889</v>
      </c>
      <c r="M5373" s="46">
        <f>DATE(YEAR(F5373),MONTH(F5373),1)</f>
        <v>45017</v>
      </c>
      <c r="N5373" s="47" t="str">
        <f>IF(B5373="",N5372,B5373)</f>
        <v>Yorkshire Resources plc</v>
      </c>
    </row>
    <row r="5374" spans="1:14" ht="15.75" x14ac:dyDescent="0.5">
      <c r="A5374" s="7"/>
      <c r="B5374" s="26"/>
      <c r="C5374" s="26"/>
      <c r="D5374" s="12">
        <v>1801.91</v>
      </c>
      <c r="E5374" s="13" t="s">
        <v>4472</v>
      </c>
      <c r="F5374" s="27">
        <v>45079</v>
      </c>
      <c r="G5374" s="27">
        <v>44847</v>
      </c>
      <c r="H5374" s="14">
        <v>593000.35</v>
      </c>
      <c r="I5374" s="15">
        <v>1</v>
      </c>
      <c r="J5374" s="13" t="s">
        <v>340</v>
      </c>
      <c r="K5374" s="36">
        <f>D5374*VLOOKUP(L5374,Assumptions!$B$5:$C$11,2,FALSE)</f>
        <v>61.805512999999998</v>
      </c>
      <c r="L5374" s="39" t="s">
        <v>4889</v>
      </c>
      <c r="M5374" s="46">
        <f>DATE(YEAR(F5374),MONTH(F5374),1)</f>
        <v>45078</v>
      </c>
      <c r="N5374" s="47" t="str">
        <f>IF(B5374="",N5373,B5374)</f>
        <v>Yorkshire Resources plc</v>
      </c>
    </row>
    <row r="5375" spans="1:14" ht="15.75" x14ac:dyDescent="0.5">
      <c r="A5375" s="7"/>
      <c r="B5375" s="26"/>
      <c r="C5375" s="26"/>
      <c r="D5375" s="12">
        <v>10315.51</v>
      </c>
      <c r="E5375" s="13" t="s">
        <v>4473</v>
      </c>
      <c r="F5375" s="27">
        <v>45086</v>
      </c>
      <c r="G5375" s="27">
        <v>44854</v>
      </c>
      <c r="H5375" s="14">
        <v>1011068.98</v>
      </c>
      <c r="I5375" s="15">
        <v>2</v>
      </c>
      <c r="J5375" s="13" t="s">
        <v>307</v>
      </c>
      <c r="K5375" s="36">
        <f>D5375*VLOOKUP(L5375,Assumptions!$B$5:$C$11,2,FALSE)</f>
        <v>353.82199299999996</v>
      </c>
      <c r="L5375" s="39" t="s">
        <v>4889</v>
      </c>
      <c r="M5375" s="46">
        <f>DATE(YEAR(F5375),MONTH(F5375),1)</f>
        <v>45078</v>
      </c>
      <c r="N5375" s="47" t="str">
        <f>IF(B5375="",N5374,B5375)</f>
        <v>Yorkshire Resources plc</v>
      </c>
    </row>
    <row r="5376" spans="1:14" ht="15.75" x14ac:dyDescent="0.5">
      <c r="A5376" s="7"/>
      <c r="B5376" s="26"/>
      <c r="C5376" s="26"/>
      <c r="D5376" s="12">
        <v>14713.15</v>
      </c>
      <c r="E5376" s="13" t="s">
        <v>4474</v>
      </c>
      <c r="F5376" s="27">
        <v>45086</v>
      </c>
      <c r="G5376" s="27">
        <v>44854</v>
      </c>
      <c r="H5376" s="14">
        <v>756365.44</v>
      </c>
      <c r="I5376" s="15">
        <v>1</v>
      </c>
      <c r="J5376" s="13" t="s">
        <v>300</v>
      </c>
      <c r="K5376" s="36">
        <f>D5376*VLOOKUP(L5376,Assumptions!$B$5:$C$11,2,FALSE)</f>
        <v>504.66104499999994</v>
      </c>
      <c r="L5376" s="39" t="s">
        <v>4889</v>
      </c>
      <c r="M5376" s="46">
        <f>DATE(YEAR(F5376),MONTH(F5376),1)</f>
        <v>45078</v>
      </c>
      <c r="N5376" s="47" t="str">
        <f>IF(B5376="",N5375,B5376)</f>
        <v>Yorkshire Resources plc</v>
      </c>
    </row>
    <row r="5377" spans="1:14" ht="15.75" x14ac:dyDescent="0.5">
      <c r="A5377" s="7"/>
      <c r="B5377" s="26"/>
      <c r="C5377" s="26"/>
      <c r="D5377" s="12">
        <v>20371.41</v>
      </c>
      <c r="E5377" s="13" t="s">
        <v>4475</v>
      </c>
      <c r="F5377" s="27">
        <v>45449</v>
      </c>
      <c r="G5377" s="27">
        <v>45189</v>
      </c>
      <c r="H5377" s="14">
        <v>683758.89</v>
      </c>
      <c r="I5377" s="15">
        <v>2</v>
      </c>
      <c r="J5377" s="13" t="s">
        <v>300</v>
      </c>
      <c r="K5377" s="36">
        <f>D5377*VLOOKUP(L5377,Assumptions!$B$5:$C$11,2,FALSE)</f>
        <v>698.73936299999991</v>
      </c>
      <c r="L5377" s="39" t="s">
        <v>4889</v>
      </c>
      <c r="M5377" s="46">
        <f>DATE(YEAR(F5377),MONTH(F5377),1)</f>
        <v>45444</v>
      </c>
      <c r="N5377" s="47" t="str">
        <f>IF(B5377="",N5376,B5377)</f>
        <v>Yorkshire Resources plc</v>
      </c>
    </row>
    <row r="5378" spans="1:14" ht="15.75" x14ac:dyDescent="0.5">
      <c r="A5378" s="7"/>
      <c r="B5378" s="26"/>
      <c r="C5378" s="26"/>
      <c r="D5378" s="12">
        <v>19520.16</v>
      </c>
      <c r="E5378" s="13" t="s">
        <v>4475</v>
      </c>
      <c r="F5378" s="27">
        <v>45449</v>
      </c>
      <c r="G5378" s="27">
        <v>45189</v>
      </c>
      <c r="H5378" s="14">
        <v>1009471.31</v>
      </c>
      <c r="I5378" s="15">
        <v>1</v>
      </c>
      <c r="J5378" s="13" t="s">
        <v>300</v>
      </c>
      <c r="K5378" s="36">
        <f>D5378*VLOOKUP(L5378,Assumptions!$B$5:$C$11,2,FALSE)</f>
        <v>669.54148799999996</v>
      </c>
      <c r="L5378" s="39" t="s">
        <v>4889</v>
      </c>
      <c r="M5378" s="46">
        <f>DATE(YEAR(F5378),MONTH(F5378),1)</f>
        <v>45444</v>
      </c>
      <c r="N5378" s="47" t="str">
        <f>IF(B5378="",N5377,B5378)</f>
        <v>Yorkshire Resources plc</v>
      </c>
    </row>
    <row r="5379" spans="1:14" ht="15.75" x14ac:dyDescent="0.5">
      <c r="A5379" s="7"/>
      <c r="B5379" s="26"/>
      <c r="C5379" s="26"/>
      <c r="D5379" s="12">
        <v>353117.37</v>
      </c>
      <c r="E5379" s="13" t="s">
        <v>4476</v>
      </c>
      <c r="F5379" s="27">
        <v>45484</v>
      </c>
      <c r="G5379" s="27">
        <v>45189</v>
      </c>
      <c r="H5379" s="14">
        <v>916918.08</v>
      </c>
      <c r="I5379" s="15">
        <v>21</v>
      </c>
      <c r="J5379" s="13" t="s">
        <v>300</v>
      </c>
      <c r="K5379" s="36">
        <f>D5379*VLOOKUP(L5379,Assumptions!$B$5:$C$11,2,FALSE)</f>
        <v>12111.925791</v>
      </c>
      <c r="L5379" s="39" t="s">
        <v>4889</v>
      </c>
      <c r="M5379" s="46">
        <f>DATE(YEAR(F5379),MONTH(F5379),1)</f>
        <v>45474</v>
      </c>
      <c r="N5379" s="47" t="str">
        <f>IF(B5379="",N5378,B5379)</f>
        <v>Yorkshire Resources plc</v>
      </c>
    </row>
    <row r="5380" spans="1:14" ht="15.75" x14ac:dyDescent="0.5">
      <c r="A5380" s="7"/>
      <c r="B5380" s="26"/>
      <c r="C5380" s="26"/>
      <c r="D5380" s="12">
        <v>305475.19</v>
      </c>
      <c r="E5380" s="13" t="s">
        <v>4476</v>
      </c>
      <c r="F5380" s="27">
        <v>45484</v>
      </c>
      <c r="G5380" s="27">
        <v>45189</v>
      </c>
      <c r="H5380" s="14">
        <v>607972.39</v>
      </c>
      <c r="I5380" s="15">
        <v>21</v>
      </c>
      <c r="J5380" s="13" t="s">
        <v>300</v>
      </c>
      <c r="K5380" s="36">
        <f>D5380*VLOOKUP(L5380,Assumptions!$B$5:$C$11,2,FALSE)</f>
        <v>10477.799016999999</v>
      </c>
      <c r="L5380" s="39" t="s">
        <v>4889</v>
      </c>
      <c r="M5380" s="46">
        <f>DATE(YEAR(F5380),MONTH(F5380),1)</f>
        <v>45474</v>
      </c>
      <c r="N5380" s="47" t="str">
        <f>IF(B5380="",N5379,B5380)</f>
        <v>Yorkshire Resources plc</v>
      </c>
    </row>
    <row r="5381" spans="1:14" ht="15.75" x14ac:dyDescent="0.5">
      <c r="A5381" s="7"/>
      <c r="B5381" s="26"/>
      <c r="C5381" s="26"/>
      <c r="D5381" s="12">
        <v>247996.89</v>
      </c>
      <c r="E5381" s="13" t="s">
        <v>4476</v>
      </c>
      <c r="F5381" s="27">
        <v>45484</v>
      </c>
      <c r="G5381" s="27">
        <v>45189</v>
      </c>
      <c r="H5381" s="14">
        <v>714180.74</v>
      </c>
      <c r="I5381" s="15">
        <v>1</v>
      </c>
      <c r="J5381" s="13" t="s">
        <v>300</v>
      </c>
      <c r="K5381" s="36">
        <f>D5381*VLOOKUP(L5381,Assumptions!$B$5:$C$11,2,FALSE)</f>
        <v>8506.2933269999994</v>
      </c>
      <c r="L5381" s="39" t="s">
        <v>4889</v>
      </c>
      <c r="M5381" s="46">
        <f>DATE(YEAR(F5381),MONTH(F5381),1)</f>
        <v>45474</v>
      </c>
      <c r="N5381" s="47" t="str">
        <f>IF(B5381="",N5380,B5381)</f>
        <v>Yorkshire Resources plc</v>
      </c>
    </row>
    <row r="5382" spans="1:14" ht="15.75" x14ac:dyDescent="0.5">
      <c r="A5382" s="7"/>
      <c r="B5382" s="26"/>
      <c r="C5382" s="26"/>
      <c r="D5382" s="12">
        <v>290453.01</v>
      </c>
      <c r="E5382" s="13" t="s">
        <v>4477</v>
      </c>
      <c r="F5382" s="27">
        <v>45484</v>
      </c>
      <c r="G5382" s="27">
        <v>45189</v>
      </c>
      <c r="H5382" s="14">
        <v>927059.88</v>
      </c>
      <c r="I5382" s="15">
        <v>1</v>
      </c>
      <c r="J5382" s="13" t="s">
        <v>330</v>
      </c>
      <c r="K5382" s="36">
        <f>D5382*VLOOKUP(L5382,Assumptions!$B$5:$C$11,2,FALSE)</f>
        <v>9962.5382429999991</v>
      </c>
      <c r="L5382" s="39" t="s">
        <v>4889</v>
      </c>
      <c r="M5382" s="46">
        <f>DATE(YEAR(F5382),MONTH(F5382),1)</f>
        <v>45474</v>
      </c>
      <c r="N5382" s="47" t="str">
        <f>IF(B5382="",N5381,B5382)</f>
        <v>Yorkshire Resources plc</v>
      </c>
    </row>
    <row r="5383" spans="1:14" ht="15.75" x14ac:dyDescent="0.5">
      <c r="A5383" s="7"/>
      <c r="B5383" s="26"/>
      <c r="C5383" s="26"/>
      <c r="D5383" s="12">
        <v>236482.6</v>
      </c>
      <c r="E5383" s="13" t="s">
        <v>4478</v>
      </c>
      <c r="F5383" s="27">
        <v>45484</v>
      </c>
      <c r="G5383" s="27">
        <v>45189</v>
      </c>
      <c r="H5383" s="14">
        <v>808784.65</v>
      </c>
      <c r="I5383" s="15">
        <v>66</v>
      </c>
      <c r="J5383" s="13" t="s">
        <v>331</v>
      </c>
      <c r="K5383" s="36">
        <f>D5383*VLOOKUP(L5383,Assumptions!$B$5:$C$11,2,FALSE)</f>
        <v>8111.3531799999992</v>
      </c>
      <c r="L5383" s="39" t="s">
        <v>4889</v>
      </c>
      <c r="M5383" s="46">
        <f>DATE(YEAR(F5383),MONTH(F5383),1)</f>
        <v>45474</v>
      </c>
      <c r="N5383" s="47" t="str">
        <f>IF(B5383="",N5382,B5383)</f>
        <v>Yorkshire Resources plc</v>
      </c>
    </row>
    <row r="5384" spans="1:14" ht="15.75" x14ac:dyDescent="0.5">
      <c r="A5384" s="7"/>
      <c r="B5384" s="26"/>
      <c r="C5384" s="26"/>
      <c r="D5384" s="12">
        <v>246022.94</v>
      </c>
      <c r="E5384" s="13" t="s">
        <v>4479</v>
      </c>
      <c r="F5384" s="27">
        <v>45484</v>
      </c>
      <c r="G5384" s="27">
        <v>45189</v>
      </c>
      <c r="H5384" s="14">
        <v>928135.02</v>
      </c>
      <c r="I5384" s="15">
        <v>66</v>
      </c>
      <c r="J5384" s="13" t="s">
        <v>301</v>
      </c>
      <c r="K5384" s="36">
        <f>D5384*VLOOKUP(L5384,Assumptions!$B$5:$C$11,2,FALSE)</f>
        <v>8438.5868419999988</v>
      </c>
      <c r="L5384" s="39" t="s">
        <v>4889</v>
      </c>
      <c r="M5384" s="46">
        <f>DATE(YEAR(F5384),MONTH(F5384),1)</f>
        <v>45474</v>
      </c>
      <c r="N5384" s="47" t="str">
        <f>IF(B5384="",N5383,B5384)</f>
        <v>Yorkshire Resources plc</v>
      </c>
    </row>
    <row r="5385" spans="1:14" ht="15.75" x14ac:dyDescent="0.5">
      <c r="A5385" s="7"/>
      <c r="B5385" s="26"/>
      <c r="C5385" s="26"/>
      <c r="D5385" s="12">
        <v>336382.5</v>
      </c>
      <c r="E5385" s="13" t="s">
        <v>4480</v>
      </c>
      <c r="F5385" s="27">
        <v>45484</v>
      </c>
      <c r="G5385" s="27">
        <v>45189</v>
      </c>
      <c r="H5385" s="14">
        <v>869070.21</v>
      </c>
      <c r="I5385" s="15">
        <v>66</v>
      </c>
      <c r="J5385" s="13" t="s">
        <v>319</v>
      </c>
      <c r="K5385" s="36">
        <f>D5385*VLOOKUP(L5385,Assumptions!$B$5:$C$11,2,FALSE)</f>
        <v>11537.919749999999</v>
      </c>
      <c r="L5385" s="39" t="s">
        <v>4889</v>
      </c>
      <c r="M5385" s="46">
        <f>DATE(YEAR(F5385),MONTH(F5385),1)</f>
        <v>45474</v>
      </c>
      <c r="N5385" s="47" t="str">
        <f>IF(B5385="",N5384,B5385)</f>
        <v>Yorkshire Resources plc</v>
      </c>
    </row>
    <row r="5386" spans="1:14" ht="15.75" x14ac:dyDescent="0.5">
      <c r="A5386" s="7"/>
      <c r="B5386" s="26"/>
      <c r="C5386" s="26"/>
      <c r="D5386" s="12">
        <v>336511.57</v>
      </c>
      <c r="E5386" s="13" t="s">
        <v>4481</v>
      </c>
      <c r="F5386" s="27">
        <v>45484</v>
      </c>
      <c r="G5386" s="27">
        <v>45189</v>
      </c>
      <c r="H5386" s="14">
        <v>1002776.69</v>
      </c>
      <c r="I5386" s="15">
        <v>66</v>
      </c>
      <c r="J5386" s="13" t="s">
        <v>320</v>
      </c>
      <c r="K5386" s="36">
        <f>D5386*VLOOKUP(L5386,Assumptions!$B$5:$C$11,2,FALSE)</f>
        <v>11542.346850999998</v>
      </c>
      <c r="L5386" s="39" t="s">
        <v>4889</v>
      </c>
      <c r="M5386" s="46">
        <f>DATE(YEAR(F5386),MONTH(F5386),1)</f>
        <v>45474</v>
      </c>
      <c r="N5386" s="47" t="str">
        <f>IF(B5386="",N5385,B5386)</f>
        <v>Yorkshire Resources plc</v>
      </c>
    </row>
    <row r="5387" spans="1:14" ht="15.75" x14ac:dyDescent="0.5">
      <c r="A5387" s="7"/>
      <c r="B5387" s="26"/>
      <c r="C5387" s="26"/>
      <c r="D5387" s="12">
        <v>265838.03000000003</v>
      </c>
      <c r="E5387" s="13" t="s">
        <v>4482</v>
      </c>
      <c r="F5387" s="27">
        <v>45484</v>
      </c>
      <c r="G5387" s="27">
        <v>45189</v>
      </c>
      <c r="H5387" s="14">
        <v>747171.97</v>
      </c>
      <c r="I5387" s="15">
        <v>66</v>
      </c>
      <c r="J5387" s="13" t="s">
        <v>321</v>
      </c>
      <c r="K5387" s="36">
        <f>D5387*VLOOKUP(L5387,Assumptions!$B$5:$C$11,2,FALSE)</f>
        <v>9118.2444290000003</v>
      </c>
      <c r="L5387" s="39" t="s">
        <v>4889</v>
      </c>
      <c r="M5387" s="46">
        <f>DATE(YEAR(F5387),MONTH(F5387),1)</f>
        <v>45474</v>
      </c>
      <c r="N5387" s="47" t="str">
        <f>IF(B5387="",N5386,B5387)</f>
        <v>Yorkshire Resources plc</v>
      </c>
    </row>
    <row r="5388" spans="1:14" ht="15.75" x14ac:dyDescent="0.5">
      <c r="A5388" s="7"/>
      <c r="B5388" s="26"/>
      <c r="C5388" s="26"/>
      <c r="D5388" s="12">
        <v>24817.66</v>
      </c>
      <c r="E5388" s="13" t="s">
        <v>4476</v>
      </c>
      <c r="F5388" s="27">
        <v>45488</v>
      </c>
      <c r="G5388" s="27">
        <v>45231</v>
      </c>
      <c r="H5388" s="14">
        <v>681125.64</v>
      </c>
      <c r="I5388" s="15">
        <v>4</v>
      </c>
      <c r="J5388" s="13" t="s">
        <v>300</v>
      </c>
      <c r="K5388" s="36">
        <f>D5388*VLOOKUP(L5388,Assumptions!$B$5:$C$11,2,FALSE)</f>
        <v>851.24573799999996</v>
      </c>
      <c r="L5388" s="39" t="s">
        <v>4889</v>
      </c>
      <c r="M5388" s="46">
        <f>DATE(YEAR(F5388),MONTH(F5388),1)</f>
        <v>45474</v>
      </c>
      <c r="N5388" s="47" t="str">
        <f>IF(B5388="",N5387,B5388)</f>
        <v>Yorkshire Resources plc</v>
      </c>
    </row>
    <row r="5389" spans="1:14" ht="15.75" x14ac:dyDescent="0.5">
      <c r="A5389" s="7"/>
      <c r="B5389" s="26"/>
      <c r="C5389" s="26"/>
      <c r="D5389" s="12">
        <v>28308.42</v>
      </c>
      <c r="E5389" s="13" t="s">
        <v>4479</v>
      </c>
      <c r="F5389" s="27">
        <v>45488</v>
      </c>
      <c r="G5389" s="27">
        <v>45231</v>
      </c>
      <c r="H5389" s="14">
        <v>848649.29</v>
      </c>
      <c r="I5389" s="15">
        <v>32</v>
      </c>
      <c r="J5389" s="13" t="s">
        <v>301</v>
      </c>
      <c r="K5389" s="36">
        <f>D5389*VLOOKUP(L5389,Assumptions!$B$5:$C$11,2,FALSE)</f>
        <v>970.97880599999985</v>
      </c>
      <c r="L5389" s="39" t="s">
        <v>4889</v>
      </c>
      <c r="M5389" s="46">
        <f>DATE(YEAR(F5389),MONTH(F5389),1)</f>
        <v>45474</v>
      </c>
      <c r="N5389" s="47" t="str">
        <f>IF(B5389="",N5388,B5389)</f>
        <v>Yorkshire Resources plc</v>
      </c>
    </row>
    <row r="5390" spans="1:14" ht="15.75" x14ac:dyDescent="0.5">
      <c r="A5390" s="7"/>
      <c r="B5390" s="26"/>
      <c r="C5390" s="26"/>
      <c r="D5390" s="12">
        <v>5581.57</v>
      </c>
      <c r="E5390" s="13" t="s">
        <v>4475</v>
      </c>
      <c r="F5390" s="27">
        <v>45449</v>
      </c>
      <c r="G5390" s="27">
        <v>45231</v>
      </c>
      <c r="H5390" s="14">
        <v>1013475.45</v>
      </c>
      <c r="I5390" s="15">
        <v>1</v>
      </c>
      <c r="J5390" s="13" t="s">
        <v>300</v>
      </c>
      <c r="K5390" s="36">
        <f>D5390*VLOOKUP(L5390,Assumptions!$B$5:$C$11,2,FALSE)</f>
        <v>191.44785099999999</v>
      </c>
      <c r="L5390" s="39" t="s">
        <v>4889</v>
      </c>
      <c r="M5390" s="46">
        <f>DATE(YEAR(F5390),MONTH(F5390),1)</f>
        <v>45444</v>
      </c>
      <c r="N5390" s="47" t="str">
        <f>IF(B5390="",N5389,B5390)</f>
        <v>Yorkshire Resources plc</v>
      </c>
    </row>
    <row r="5391" spans="1:14" ht="15.75" x14ac:dyDescent="0.5">
      <c r="A5391" s="7"/>
      <c r="B5391" s="26"/>
      <c r="C5391" s="26"/>
      <c r="D5391" s="12">
        <v>7289.96</v>
      </c>
      <c r="E5391" s="13" t="s">
        <v>4483</v>
      </c>
      <c r="F5391" s="27">
        <v>45813</v>
      </c>
      <c r="G5391" s="27">
        <v>45544</v>
      </c>
      <c r="H5391" s="14">
        <v>997822.31</v>
      </c>
      <c r="I5391" s="15">
        <v>1</v>
      </c>
      <c r="J5391" s="13" t="s">
        <v>300</v>
      </c>
      <c r="K5391" s="36">
        <f>D5391*VLOOKUP(L5391,Assumptions!$B$5:$C$11,2,FALSE)</f>
        <v>250.04562799999999</v>
      </c>
      <c r="L5391" s="39" t="s">
        <v>4889</v>
      </c>
      <c r="M5391" s="46">
        <f>DATE(YEAR(F5391),MONTH(F5391),1)</f>
        <v>45809</v>
      </c>
      <c r="N5391" s="47" t="str">
        <f>IF(B5391="",N5390,B5391)</f>
        <v>Yorkshire Resources plc</v>
      </c>
    </row>
    <row r="5392" spans="1:14" ht="15.75" x14ac:dyDescent="0.5">
      <c r="A5392" s="7"/>
      <c r="B5392" s="26"/>
      <c r="C5392" s="26"/>
      <c r="D5392" s="12">
        <v>13626.03</v>
      </c>
      <c r="E5392" s="13" t="s">
        <v>4483</v>
      </c>
      <c r="F5392" s="27">
        <v>45813</v>
      </c>
      <c r="G5392" s="27">
        <v>45544</v>
      </c>
      <c r="H5392" s="14">
        <v>971730.32</v>
      </c>
      <c r="I5392" s="15">
        <v>2</v>
      </c>
      <c r="J5392" s="13" t="s">
        <v>300</v>
      </c>
      <c r="K5392" s="36">
        <f>D5392*VLOOKUP(L5392,Assumptions!$B$5:$C$11,2,FALSE)</f>
        <v>467.37282899999997</v>
      </c>
      <c r="L5392" s="39" t="s">
        <v>4889</v>
      </c>
      <c r="M5392" s="46">
        <f>DATE(YEAR(F5392),MONTH(F5392),1)</f>
        <v>45809</v>
      </c>
      <c r="N5392" s="47" t="str">
        <f>IF(B5392="",N5391,B5392)</f>
        <v>Yorkshire Resources plc</v>
      </c>
    </row>
    <row r="5393" spans="1:14" ht="15.75" x14ac:dyDescent="0.5">
      <c r="A5393" s="7"/>
      <c r="B5393" s="26"/>
      <c r="C5393" s="26"/>
      <c r="D5393" s="12">
        <v>282355.55</v>
      </c>
      <c r="E5393" s="13" t="s">
        <v>4484</v>
      </c>
      <c r="F5393" s="27">
        <v>45848</v>
      </c>
      <c r="G5393" s="27">
        <v>45544</v>
      </c>
      <c r="H5393" s="14">
        <v>950578.31</v>
      </c>
      <c r="I5393" s="15">
        <v>21</v>
      </c>
      <c r="J5393" s="13" t="s">
        <v>300</v>
      </c>
      <c r="K5393" s="36">
        <f>D5393*VLOOKUP(L5393,Assumptions!$B$5:$C$11,2,FALSE)</f>
        <v>9684.7953649999981</v>
      </c>
      <c r="L5393" s="39" t="s">
        <v>4889</v>
      </c>
      <c r="M5393" s="46">
        <f>DATE(YEAR(F5393),MONTH(F5393),1)</f>
        <v>45839</v>
      </c>
      <c r="N5393" s="47" t="str">
        <f>IF(B5393="",N5392,B5393)</f>
        <v>Yorkshire Resources plc</v>
      </c>
    </row>
    <row r="5394" spans="1:14" ht="15.75" x14ac:dyDescent="0.5">
      <c r="A5394" s="7"/>
      <c r="B5394" s="26"/>
      <c r="C5394" s="26"/>
      <c r="D5394" s="12">
        <v>271600.38</v>
      </c>
      <c r="E5394" s="13" t="s">
        <v>4484</v>
      </c>
      <c r="F5394" s="27">
        <v>45848</v>
      </c>
      <c r="G5394" s="27">
        <v>45544</v>
      </c>
      <c r="H5394" s="14">
        <v>972621.62</v>
      </c>
      <c r="I5394" s="15">
        <v>1</v>
      </c>
      <c r="J5394" s="13" t="s">
        <v>300</v>
      </c>
      <c r="K5394" s="36">
        <f>D5394*VLOOKUP(L5394,Assumptions!$B$5:$C$11,2,FALSE)</f>
        <v>9315.8930339999988</v>
      </c>
      <c r="L5394" s="39" t="s">
        <v>4889</v>
      </c>
      <c r="M5394" s="46">
        <f>DATE(YEAR(F5394),MONTH(F5394),1)</f>
        <v>45839</v>
      </c>
      <c r="N5394" s="47" t="str">
        <f>IF(B5394="",N5393,B5394)</f>
        <v>Yorkshire Resources plc</v>
      </c>
    </row>
    <row r="5395" spans="1:14" ht="15.75" x14ac:dyDescent="0.5">
      <c r="A5395" s="7"/>
      <c r="B5395" s="26"/>
      <c r="C5395" s="26"/>
      <c r="D5395" s="12">
        <v>171505.35</v>
      </c>
      <c r="E5395" s="13" t="s">
        <v>4484</v>
      </c>
      <c r="F5395" s="27">
        <v>45848</v>
      </c>
      <c r="G5395" s="27">
        <v>45544</v>
      </c>
      <c r="H5395" s="14">
        <v>827596.1</v>
      </c>
      <c r="I5395" s="15">
        <v>12</v>
      </c>
      <c r="J5395" s="13" t="s">
        <v>300</v>
      </c>
      <c r="K5395" s="36">
        <f>D5395*VLOOKUP(L5395,Assumptions!$B$5:$C$11,2,FALSE)</f>
        <v>5882.6335049999998</v>
      </c>
      <c r="L5395" s="39" t="s">
        <v>4889</v>
      </c>
      <c r="M5395" s="46">
        <f>DATE(YEAR(F5395),MONTH(F5395),1)</f>
        <v>45839</v>
      </c>
      <c r="N5395" s="47" t="str">
        <f>IF(B5395="",N5394,B5395)</f>
        <v>Yorkshire Resources plc</v>
      </c>
    </row>
    <row r="5396" spans="1:14" ht="15.75" x14ac:dyDescent="0.5">
      <c r="A5396" s="7"/>
      <c r="B5396" s="26"/>
      <c r="C5396" s="26"/>
      <c r="D5396" s="12">
        <v>190933</v>
      </c>
      <c r="E5396" s="13" t="s">
        <v>4485</v>
      </c>
      <c r="F5396" s="27">
        <v>45848</v>
      </c>
      <c r="G5396" s="27">
        <v>45544</v>
      </c>
      <c r="H5396" s="14">
        <v>970214.71</v>
      </c>
      <c r="I5396" s="15">
        <v>50</v>
      </c>
      <c r="J5396" s="13" t="s">
        <v>331</v>
      </c>
      <c r="K5396" s="36">
        <f>D5396*VLOOKUP(L5396,Assumptions!$B$5:$C$11,2,FALSE)</f>
        <v>6549.0018999999993</v>
      </c>
      <c r="L5396" s="39" t="s">
        <v>4889</v>
      </c>
      <c r="M5396" s="46">
        <f>DATE(YEAR(F5396),MONTH(F5396),1)</f>
        <v>45839</v>
      </c>
      <c r="N5396" s="47" t="str">
        <f>IF(B5396="",N5395,B5396)</f>
        <v>Yorkshire Resources plc</v>
      </c>
    </row>
    <row r="5397" spans="1:14" ht="15.75" x14ac:dyDescent="0.5">
      <c r="A5397" s="7"/>
      <c r="B5397" s="26"/>
      <c r="C5397" s="26"/>
      <c r="D5397" s="12">
        <v>241483.07</v>
      </c>
      <c r="E5397" s="13" t="s">
        <v>4486</v>
      </c>
      <c r="F5397" s="27">
        <v>45848</v>
      </c>
      <c r="G5397" s="27">
        <v>45544</v>
      </c>
      <c r="H5397" s="14">
        <v>885851.19</v>
      </c>
      <c r="I5397" s="15">
        <v>50</v>
      </c>
      <c r="J5397" s="13" t="s">
        <v>319</v>
      </c>
      <c r="K5397" s="36">
        <f>D5397*VLOOKUP(L5397,Assumptions!$B$5:$C$11,2,FALSE)</f>
        <v>8282.8693009999988</v>
      </c>
      <c r="L5397" s="39" t="s">
        <v>4889</v>
      </c>
      <c r="M5397" s="46">
        <f>DATE(YEAR(F5397),MONTH(F5397),1)</f>
        <v>45839</v>
      </c>
      <c r="N5397" s="47" t="str">
        <f>IF(B5397="",N5396,B5397)</f>
        <v>Yorkshire Resources plc</v>
      </c>
    </row>
    <row r="5398" spans="1:14" ht="15.75" x14ac:dyDescent="0.5">
      <c r="A5398" s="7"/>
      <c r="B5398" s="26"/>
      <c r="C5398" s="26"/>
      <c r="D5398" s="12">
        <v>283237.73</v>
      </c>
      <c r="E5398" s="13" t="s">
        <v>4487</v>
      </c>
      <c r="F5398" s="27">
        <v>45848</v>
      </c>
      <c r="G5398" s="27">
        <v>45544</v>
      </c>
      <c r="H5398" s="14">
        <v>843227.13</v>
      </c>
      <c r="I5398" s="15">
        <v>50</v>
      </c>
      <c r="J5398" s="13" t="s">
        <v>301</v>
      </c>
      <c r="K5398" s="36">
        <f>D5398*VLOOKUP(L5398,Assumptions!$B$5:$C$11,2,FALSE)</f>
        <v>9715.054138999998</v>
      </c>
      <c r="L5398" s="39" t="s">
        <v>4889</v>
      </c>
      <c r="M5398" s="46">
        <f>DATE(YEAR(F5398),MONTH(F5398),1)</f>
        <v>45839</v>
      </c>
      <c r="N5398" s="47" t="str">
        <f>IF(B5398="",N5397,B5398)</f>
        <v>Yorkshire Resources plc</v>
      </c>
    </row>
    <row r="5399" spans="1:14" ht="15.75" x14ac:dyDescent="0.5">
      <c r="A5399" s="7"/>
      <c r="B5399" s="26"/>
      <c r="C5399" s="26"/>
      <c r="D5399" s="12">
        <v>34066.949999999997</v>
      </c>
      <c r="E5399" s="13" t="s">
        <v>4484</v>
      </c>
      <c r="F5399" s="27">
        <v>45852</v>
      </c>
      <c r="G5399" s="27">
        <v>45544</v>
      </c>
      <c r="H5399" s="14">
        <v>630923.06999999995</v>
      </c>
      <c r="I5399" s="15">
        <v>4</v>
      </c>
      <c r="J5399" s="13" t="s">
        <v>300</v>
      </c>
      <c r="K5399" s="36">
        <f>D5399*VLOOKUP(L5399,Assumptions!$B$5:$C$11,2,FALSE)</f>
        <v>1168.4963849999997</v>
      </c>
      <c r="L5399" s="39" t="s">
        <v>4889</v>
      </c>
      <c r="M5399" s="46">
        <f>DATE(YEAR(F5399),MONTH(F5399),1)</f>
        <v>45839</v>
      </c>
      <c r="N5399" s="47" t="str">
        <f>IF(B5399="",N5398,B5399)</f>
        <v>Yorkshire Resources plc</v>
      </c>
    </row>
    <row r="5400" spans="1:14" ht="15.75" x14ac:dyDescent="0.5">
      <c r="A5400" s="7"/>
      <c r="B5400" s="26"/>
      <c r="C5400" s="26"/>
      <c r="D5400" s="12">
        <v>26043.01</v>
      </c>
      <c r="E5400" s="13" t="s">
        <v>4487</v>
      </c>
      <c r="F5400" s="27">
        <v>45852</v>
      </c>
      <c r="G5400" s="27">
        <v>45544</v>
      </c>
      <c r="H5400" s="14">
        <v>691515.09</v>
      </c>
      <c r="I5400" s="15">
        <v>43</v>
      </c>
      <c r="J5400" s="13" t="s">
        <v>301</v>
      </c>
      <c r="K5400" s="36">
        <f>D5400*VLOOKUP(L5400,Assumptions!$B$5:$C$11,2,FALSE)</f>
        <v>893.27524299999982</v>
      </c>
      <c r="L5400" s="39" t="s">
        <v>4889</v>
      </c>
      <c r="M5400" s="46">
        <f>DATE(YEAR(F5400),MONTH(F5400),1)</f>
        <v>45839</v>
      </c>
      <c r="N5400" s="47" t="str">
        <f>IF(B5400="",N5399,B5400)</f>
        <v>Yorkshire Resources plc</v>
      </c>
    </row>
    <row r="5401" spans="1:14" ht="15.75" x14ac:dyDescent="0.5">
      <c r="A5401" s="7"/>
      <c r="B5401" s="25" t="s">
        <v>257</v>
      </c>
      <c r="C5401" s="25"/>
      <c r="D5401" s="14">
        <v>504.13</v>
      </c>
      <c r="E5401" s="13" t="s">
        <v>4488</v>
      </c>
      <c r="F5401" s="27">
        <v>45187</v>
      </c>
      <c r="G5401" s="27">
        <v>45149</v>
      </c>
      <c r="H5401" s="14">
        <v>316.99</v>
      </c>
      <c r="I5401" s="15">
        <v>1</v>
      </c>
      <c r="J5401" s="13" t="s">
        <v>308</v>
      </c>
      <c r="K5401" s="36">
        <f>D5401*VLOOKUP(L5401,Assumptions!$B$5:$C$11,2,FALSE)</f>
        <v>504.13</v>
      </c>
      <c r="L5401" s="39" t="s">
        <v>4883</v>
      </c>
      <c r="M5401" s="46">
        <f>DATE(YEAR(F5401),MONTH(F5401),1)</f>
        <v>45170</v>
      </c>
      <c r="N5401" s="47" t="str">
        <f>IF(B5401="",N5400,B5401)</f>
        <v>Sterling Global Inc</v>
      </c>
    </row>
    <row r="5402" spans="1:14" ht="15.75" x14ac:dyDescent="0.5">
      <c r="A5402" s="7"/>
      <c r="B5402" s="25" t="s">
        <v>258</v>
      </c>
      <c r="C5402" s="25"/>
      <c r="D5402" s="14">
        <v>94.99</v>
      </c>
      <c r="E5402" s="13" t="s">
        <v>4489</v>
      </c>
      <c r="F5402" s="27">
        <v>45568</v>
      </c>
      <c r="G5402" s="27">
        <v>45567</v>
      </c>
      <c r="H5402" s="14">
        <v>0</v>
      </c>
      <c r="I5402" s="15">
        <v>1</v>
      </c>
      <c r="J5402" s="13" t="s">
        <v>319</v>
      </c>
      <c r="K5402" s="36">
        <f>D5402*VLOOKUP(L5402,Assumptions!$B$5:$C$11,2,FALSE)</f>
        <v>94.99</v>
      </c>
      <c r="L5402" s="39" t="s">
        <v>4883</v>
      </c>
      <c r="M5402" s="46">
        <f>DATE(YEAR(F5402),MONTH(F5402),1)</f>
        <v>45566</v>
      </c>
      <c r="N5402" s="47" t="str">
        <f>IF(B5402="",N5401,B5402)</f>
        <v>Orwell Fund AG</v>
      </c>
    </row>
    <row r="5403" spans="1:14" ht="15.75" x14ac:dyDescent="0.5">
      <c r="A5403" s="7"/>
      <c r="B5403" s="26"/>
      <c r="C5403" s="26"/>
      <c r="D5403" s="14">
        <v>88.97</v>
      </c>
      <c r="E5403" s="13" t="s">
        <v>4490</v>
      </c>
      <c r="F5403" s="27">
        <v>45568</v>
      </c>
      <c r="G5403" s="27">
        <v>45567</v>
      </c>
      <c r="H5403" s="14">
        <v>0</v>
      </c>
      <c r="I5403" s="15">
        <v>1</v>
      </c>
      <c r="J5403" s="13" t="s">
        <v>372</v>
      </c>
      <c r="K5403" s="36">
        <f>D5403*VLOOKUP(L5403,Assumptions!$B$5:$C$11,2,FALSE)</f>
        <v>88.97</v>
      </c>
      <c r="L5403" s="39" t="s">
        <v>4883</v>
      </c>
      <c r="M5403" s="46">
        <f>DATE(YEAR(F5403),MONTH(F5403),1)</f>
        <v>45566</v>
      </c>
      <c r="N5403" s="47" t="str">
        <f>IF(B5403="",N5402,B5403)</f>
        <v>Orwell Fund AG</v>
      </c>
    </row>
    <row r="5404" spans="1:14" ht="15.75" x14ac:dyDescent="0.5">
      <c r="A5404" s="7"/>
      <c r="B5404" s="25" t="s">
        <v>259</v>
      </c>
      <c r="C5404" s="25"/>
      <c r="D5404" s="12">
        <v>2850.02</v>
      </c>
      <c r="E5404" s="13" t="s">
        <v>4491</v>
      </c>
      <c r="F5404" s="27">
        <v>45260</v>
      </c>
      <c r="G5404" s="27">
        <v>45167</v>
      </c>
      <c r="H5404" s="14">
        <v>1724.22</v>
      </c>
      <c r="I5404" s="15">
        <v>13</v>
      </c>
      <c r="J5404" s="13" t="s">
        <v>301</v>
      </c>
      <c r="K5404" s="36">
        <f>D5404*VLOOKUP(L5404,Assumptions!$B$5:$C$11,2,FALSE)</f>
        <v>97.755685999999997</v>
      </c>
      <c r="L5404" s="39" t="s">
        <v>4889</v>
      </c>
      <c r="M5404" s="46">
        <f>DATE(YEAR(F5404),MONTH(F5404),1)</f>
        <v>45231</v>
      </c>
      <c r="N5404" s="47" t="str">
        <f>IF(B5404="",N5403,B5404)</f>
        <v>Glendale Strategies LLP</v>
      </c>
    </row>
    <row r="5405" spans="1:14" ht="15.75" x14ac:dyDescent="0.5">
      <c r="A5405" s="7"/>
      <c r="B5405" s="25" t="s">
        <v>260</v>
      </c>
      <c r="C5405" s="25"/>
      <c r="D5405" s="14">
        <v>3318.18</v>
      </c>
      <c r="E5405" s="13" t="s">
        <v>4492</v>
      </c>
      <c r="F5405" s="27">
        <v>45709</v>
      </c>
      <c r="G5405" s="27">
        <v>45476</v>
      </c>
      <c r="H5405" s="14">
        <v>0</v>
      </c>
      <c r="I5405" s="15">
        <v>1</v>
      </c>
      <c r="J5405" s="13" t="s">
        <v>300</v>
      </c>
      <c r="K5405" s="36">
        <f>D5405*VLOOKUP(L5405,Assumptions!$B$5:$C$11,2,FALSE)</f>
        <v>3318.18</v>
      </c>
      <c r="L5405" s="39" t="s">
        <v>4883</v>
      </c>
      <c r="M5405" s="46">
        <f>DATE(YEAR(F5405),MONTH(F5405),1)</f>
        <v>45689</v>
      </c>
      <c r="N5405" s="47" t="str">
        <f>IF(B5405="",N5404,B5405)</f>
        <v>Inverness Capital LLP</v>
      </c>
    </row>
    <row r="5406" spans="1:14" ht="15.75" x14ac:dyDescent="0.5">
      <c r="A5406" s="7"/>
      <c r="B5406" s="26"/>
      <c r="C5406" s="26"/>
      <c r="D5406" s="14">
        <v>4505.72</v>
      </c>
      <c r="E5406" s="13" t="s">
        <v>4493</v>
      </c>
      <c r="F5406" s="27">
        <v>45709</v>
      </c>
      <c r="G5406" s="27">
        <v>45476</v>
      </c>
      <c r="H5406" s="14">
        <v>0</v>
      </c>
      <c r="I5406" s="15">
        <v>1</v>
      </c>
      <c r="J5406" s="13" t="s">
        <v>311</v>
      </c>
      <c r="K5406" s="36">
        <f>D5406*VLOOKUP(L5406,Assumptions!$B$5:$C$11,2,FALSE)</f>
        <v>4505.72</v>
      </c>
      <c r="L5406" s="39" t="s">
        <v>4883</v>
      </c>
      <c r="M5406" s="46">
        <f>DATE(YEAR(F5406),MONTH(F5406),1)</f>
        <v>45689</v>
      </c>
      <c r="N5406" s="47" t="str">
        <f>IF(B5406="",N5405,B5406)</f>
        <v>Inverness Capital LLP</v>
      </c>
    </row>
    <row r="5407" spans="1:14" ht="15.75" x14ac:dyDescent="0.5">
      <c r="A5407" s="7"/>
      <c r="B5407" s="26"/>
      <c r="C5407" s="26"/>
      <c r="D5407" s="14">
        <v>4292.37</v>
      </c>
      <c r="E5407" s="13" t="s">
        <v>4494</v>
      </c>
      <c r="F5407" s="27">
        <v>45709</v>
      </c>
      <c r="G5407" s="27">
        <v>45476</v>
      </c>
      <c r="H5407" s="14">
        <v>0</v>
      </c>
      <c r="I5407" s="15">
        <v>1</v>
      </c>
      <c r="J5407" s="13" t="s">
        <v>310</v>
      </c>
      <c r="K5407" s="36">
        <f>D5407*VLOOKUP(L5407,Assumptions!$B$5:$C$11,2,FALSE)</f>
        <v>4292.37</v>
      </c>
      <c r="L5407" s="39" t="s">
        <v>4883</v>
      </c>
      <c r="M5407" s="46">
        <f>DATE(YEAR(F5407),MONTH(F5407),1)</f>
        <v>45689</v>
      </c>
      <c r="N5407" s="47" t="str">
        <f>IF(B5407="",N5406,B5407)</f>
        <v>Inverness Capital LLP</v>
      </c>
    </row>
    <row r="5408" spans="1:14" ht="15.75" x14ac:dyDescent="0.5">
      <c r="A5408" s="7"/>
      <c r="B5408" s="26"/>
      <c r="C5408" s="26"/>
      <c r="D5408" s="14">
        <v>5163.7700000000004</v>
      </c>
      <c r="E5408" s="13" t="s">
        <v>4495</v>
      </c>
      <c r="F5408" s="27">
        <v>45709</v>
      </c>
      <c r="G5408" s="27">
        <v>45476</v>
      </c>
      <c r="H5408" s="14">
        <v>0</v>
      </c>
      <c r="I5408" s="15">
        <v>1</v>
      </c>
      <c r="J5408" s="13" t="s">
        <v>318</v>
      </c>
      <c r="K5408" s="36">
        <f>D5408*VLOOKUP(L5408,Assumptions!$B$5:$C$11,2,FALSE)</f>
        <v>5163.7700000000004</v>
      </c>
      <c r="L5408" s="39" t="s">
        <v>4883</v>
      </c>
      <c r="M5408" s="46">
        <f>DATE(YEAR(F5408),MONTH(F5408),1)</f>
        <v>45689</v>
      </c>
      <c r="N5408" s="47" t="str">
        <f>IF(B5408="",N5407,B5408)</f>
        <v>Inverness Capital LLP</v>
      </c>
    </row>
    <row r="5409" spans="1:14" ht="15.75" x14ac:dyDescent="0.5">
      <c r="A5409" s="7"/>
      <c r="B5409" s="26"/>
      <c r="C5409" s="26"/>
      <c r="D5409" s="14">
        <v>439.18</v>
      </c>
      <c r="E5409" s="13" t="s">
        <v>4496</v>
      </c>
      <c r="F5409" s="27">
        <v>45492</v>
      </c>
      <c r="G5409" s="27">
        <v>45485</v>
      </c>
      <c r="H5409" s="14">
        <v>0</v>
      </c>
      <c r="I5409" s="15">
        <v>2</v>
      </c>
      <c r="J5409" s="13" t="s">
        <v>301</v>
      </c>
      <c r="K5409" s="36">
        <f>D5409*VLOOKUP(L5409,Assumptions!$B$5:$C$11,2,FALSE)</f>
        <v>439.18</v>
      </c>
      <c r="L5409" s="39" t="s">
        <v>4883</v>
      </c>
      <c r="M5409" s="46">
        <f>DATE(YEAR(F5409),MONTH(F5409),1)</f>
        <v>45474</v>
      </c>
      <c r="N5409" s="47" t="str">
        <f>IF(B5409="",N5408,B5409)</f>
        <v>Inverness Capital LLP</v>
      </c>
    </row>
    <row r="5410" spans="1:14" ht="15.75" x14ac:dyDescent="0.5">
      <c r="A5410" s="7"/>
      <c r="B5410" s="25" t="s">
        <v>261</v>
      </c>
      <c r="C5410" s="25"/>
      <c r="D5410" s="14">
        <v>114.55</v>
      </c>
      <c r="E5410" s="13" t="s">
        <v>4497</v>
      </c>
      <c r="F5410" s="27">
        <v>45607</v>
      </c>
      <c r="G5410" s="27">
        <v>45586</v>
      </c>
      <c r="H5410" s="14">
        <v>0</v>
      </c>
      <c r="I5410" s="15">
        <v>1</v>
      </c>
      <c r="J5410" s="13" t="s">
        <v>318</v>
      </c>
      <c r="K5410" s="36">
        <f>D5410*VLOOKUP(L5410,Assumptions!$B$5:$C$11,2,FALSE)</f>
        <v>114.55</v>
      </c>
      <c r="L5410" s="39" t="s">
        <v>4883</v>
      </c>
      <c r="M5410" s="46">
        <f>DATE(YEAR(F5410),MONTH(F5410),1)</f>
        <v>45597</v>
      </c>
      <c r="N5410" s="47" t="str">
        <f>IF(B5410="",N5409,B5410)</f>
        <v>Dearborn Advisors Ltd</v>
      </c>
    </row>
    <row r="5411" spans="1:14" ht="15.75" x14ac:dyDescent="0.5">
      <c r="A5411" s="7"/>
      <c r="B5411" s="25" t="s">
        <v>262</v>
      </c>
      <c r="C5411" s="25"/>
      <c r="D5411" s="16">
        <v>553.91999999999996</v>
      </c>
      <c r="E5411" s="13" t="s">
        <v>4498</v>
      </c>
      <c r="F5411" s="27">
        <v>45708</v>
      </c>
      <c r="G5411" s="27">
        <v>45693</v>
      </c>
      <c r="H5411" s="14">
        <v>0</v>
      </c>
      <c r="I5411" s="15">
        <v>1</v>
      </c>
      <c r="J5411" s="13" t="s">
        <v>301</v>
      </c>
      <c r="K5411" s="36">
        <f>D5411*VLOOKUP(L5411,Assumptions!$B$5:$C$11,2,FALSE)</f>
        <v>264.27523200000002</v>
      </c>
      <c r="L5411" s="39" t="s">
        <v>4885</v>
      </c>
      <c r="M5411" s="46">
        <f>DATE(YEAR(F5411),MONTH(F5411),1)</f>
        <v>45689</v>
      </c>
      <c r="N5411" s="47" t="str">
        <f>IF(B5411="",N5410,B5411)</f>
        <v>Hadley Credit Inc</v>
      </c>
    </row>
    <row r="5412" spans="1:14" ht="15.75" x14ac:dyDescent="0.5">
      <c r="A5412" s="7"/>
      <c r="B5412" s="25" t="s">
        <v>263</v>
      </c>
      <c r="C5412" s="25"/>
      <c r="D5412" s="14">
        <v>9336.4</v>
      </c>
      <c r="E5412" s="13" t="s">
        <v>4499</v>
      </c>
      <c r="F5412" s="27">
        <v>45692</v>
      </c>
      <c r="G5412" s="27">
        <v>45447</v>
      </c>
      <c r="H5412" s="14">
        <v>0</v>
      </c>
      <c r="I5412" s="15">
        <v>3</v>
      </c>
      <c r="J5412" s="13" t="s">
        <v>300</v>
      </c>
      <c r="K5412" s="36">
        <f>D5412*VLOOKUP(L5412,Assumptions!$B$5:$C$11,2,FALSE)</f>
        <v>9336.4</v>
      </c>
      <c r="L5412" s="39" t="s">
        <v>4883</v>
      </c>
      <c r="M5412" s="46">
        <f>DATE(YEAR(F5412),MONTH(F5412),1)</f>
        <v>45689</v>
      </c>
      <c r="N5412" s="47" t="str">
        <f>IF(B5412="",N5411,B5412)</f>
        <v>Elmwood Strategies SA</v>
      </c>
    </row>
    <row r="5413" spans="1:14" ht="15.75" x14ac:dyDescent="0.5">
      <c r="A5413" s="7"/>
      <c r="B5413" s="25" t="s">
        <v>264</v>
      </c>
      <c r="C5413" s="25"/>
      <c r="D5413" s="12">
        <v>21825.52</v>
      </c>
      <c r="E5413" s="13" t="s">
        <v>4500</v>
      </c>
      <c r="F5413" s="27">
        <v>45158</v>
      </c>
      <c r="G5413" s="27">
        <v>45062</v>
      </c>
      <c r="H5413" s="14">
        <v>16861.080000000002</v>
      </c>
      <c r="I5413" s="15">
        <v>5</v>
      </c>
      <c r="J5413" s="13" t="s">
        <v>300</v>
      </c>
      <c r="K5413" s="36">
        <f>D5413*VLOOKUP(L5413,Assumptions!$B$5:$C$11,2,FALSE)</f>
        <v>748.61533599999996</v>
      </c>
      <c r="L5413" s="39" t="s">
        <v>4889</v>
      </c>
      <c r="M5413" s="46">
        <f>DATE(YEAR(F5413),MONTH(F5413),1)</f>
        <v>45139</v>
      </c>
      <c r="N5413" s="47" t="str">
        <f>IF(B5413="",N5412,B5413)</f>
        <v>Inverness Investments SA</v>
      </c>
    </row>
    <row r="5414" spans="1:14" ht="15.75" x14ac:dyDescent="0.5">
      <c r="A5414" s="7"/>
      <c r="B5414" s="25" t="s">
        <v>265</v>
      </c>
      <c r="C5414" s="25"/>
      <c r="D5414" s="12">
        <v>29531.919999999998</v>
      </c>
      <c r="E5414" s="13" t="s">
        <v>4501</v>
      </c>
      <c r="F5414" s="27">
        <v>44304</v>
      </c>
      <c r="G5414" s="27">
        <v>44138</v>
      </c>
      <c r="H5414" s="14">
        <v>370286.69</v>
      </c>
      <c r="I5414" s="15">
        <v>7</v>
      </c>
      <c r="J5414" s="13" t="s">
        <v>300</v>
      </c>
      <c r="K5414" s="36">
        <f>D5414*VLOOKUP(L5414,Assumptions!$B$5:$C$11,2,FALSE)</f>
        <v>1012.9448559999998</v>
      </c>
      <c r="L5414" s="39" t="s">
        <v>4889</v>
      </c>
      <c r="M5414" s="46">
        <f>DATE(YEAR(F5414),MONTH(F5414),1)</f>
        <v>44287</v>
      </c>
      <c r="N5414" s="47" t="str">
        <f>IF(B5414="",N5413,B5414)</f>
        <v>Westbrook Global LLC</v>
      </c>
    </row>
    <row r="5415" spans="1:14" ht="15.75" x14ac:dyDescent="0.5">
      <c r="A5415" s="7"/>
      <c r="B5415" s="26"/>
      <c r="C5415" s="26"/>
      <c r="D5415" s="12">
        <v>90577.24</v>
      </c>
      <c r="E5415" s="13" t="s">
        <v>4502</v>
      </c>
      <c r="F5415" s="27">
        <v>44417</v>
      </c>
      <c r="G5415" s="27">
        <v>44172</v>
      </c>
      <c r="H5415" s="14">
        <v>316530.83</v>
      </c>
      <c r="I5415" s="15">
        <v>14</v>
      </c>
      <c r="J5415" s="13" t="s">
        <v>300</v>
      </c>
      <c r="K5415" s="36">
        <f>D5415*VLOOKUP(L5415,Assumptions!$B$5:$C$11,2,FALSE)</f>
        <v>3106.799332</v>
      </c>
      <c r="L5415" s="39" t="s">
        <v>4889</v>
      </c>
      <c r="M5415" s="46">
        <f>DATE(YEAR(F5415),MONTH(F5415),1)</f>
        <v>44409</v>
      </c>
      <c r="N5415" s="47" t="str">
        <f>IF(B5415="",N5414,B5415)</f>
        <v>Westbrook Global LLC</v>
      </c>
    </row>
    <row r="5416" spans="1:14" ht="15.75" x14ac:dyDescent="0.5">
      <c r="A5416" s="7"/>
      <c r="B5416" s="26"/>
      <c r="C5416" s="26"/>
      <c r="D5416" s="12">
        <v>68513.61</v>
      </c>
      <c r="E5416" s="13" t="s">
        <v>4503</v>
      </c>
      <c r="F5416" s="27">
        <v>44417</v>
      </c>
      <c r="G5416" s="27">
        <v>44172</v>
      </c>
      <c r="H5416" s="14">
        <v>366996.18</v>
      </c>
      <c r="I5416" s="15">
        <v>38</v>
      </c>
      <c r="J5416" s="13" t="s">
        <v>305</v>
      </c>
      <c r="K5416" s="36">
        <f>D5416*VLOOKUP(L5416,Assumptions!$B$5:$C$11,2,FALSE)</f>
        <v>2350.0168229999999</v>
      </c>
      <c r="L5416" s="39" t="s">
        <v>4889</v>
      </c>
      <c r="M5416" s="46">
        <f>DATE(YEAR(F5416),MONTH(F5416),1)</f>
        <v>44409</v>
      </c>
      <c r="N5416" s="47" t="str">
        <f>IF(B5416="",N5415,B5416)</f>
        <v>Westbrook Global LLC</v>
      </c>
    </row>
    <row r="5417" spans="1:14" ht="15.75" x14ac:dyDescent="0.5">
      <c r="A5417" s="7"/>
      <c r="B5417" s="26"/>
      <c r="C5417" s="26"/>
      <c r="D5417" s="12">
        <v>61015.21</v>
      </c>
      <c r="E5417" s="13" t="s">
        <v>4504</v>
      </c>
      <c r="F5417" s="27">
        <v>44417</v>
      </c>
      <c r="G5417" s="27">
        <v>44172</v>
      </c>
      <c r="H5417" s="14">
        <v>487050.32</v>
      </c>
      <c r="I5417" s="15">
        <v>1</v>
      </c>
      <c r="J5417" s="13" t="s">
        <v>304</v>
      </c>
      <c r="K5417" s="36">
        <f>D5417*VLOOKUP(L5417,Assumptions!$B$5:$C$11,2,FALSE)</f>
        <v>2092.8217029999996</v>
      </c>
      <c r="L5417" s="39" t="s">
        <v>4889</v>
      </c>
      <c r="M5417" s="46">
        <f>DATE(YEAR(F5417),MONTH(F5417),1)</f>
        <v>44409</v>
      </c>
      <c r="N5417" s="47" t="str">
        <f>IF(B5417="",N5416,B5417)</f>
        <v>Westbrook Global LLC</v>
      </c>
    </row>
    <row r="5418" spans="1:14" ht="15.75" x14ac:dyDescent="0.5">
      <c r="A5418" s="7"/>
      <c r="B5418" s="26"/>
      <c r="C5418" s="26"/>
      <c r="D5418" s="12">
        <v>19465.45</v>
      </c>
      <c r="E5418" s="13" t="s">
        <v>4505</v>
      </c>
      <c r="F5418" s="27">
        <v>44661</v>
      </c>
      <c r="G5418" s="27">
        <v>44495</v>
      </c>
      <c r="H5418" s="14">
        <v>521947.77</v>
      </c>
      <c r="I5418" s="15">
        <v>5</v>
      </c>
      <c r="J5418" s="13" t="s">
        <v>300</v>
      </c>
      <c r="K5418" s="36">
        <f>D5418*VLOOKUP(L5418,Assumptions!$B$5:$C$11,2,FALSE)</f>
        <v>667.66493500000001</v>
      </c>
      <c r="L5418" s="39" t="s">
        <v>4889</v>
      </c>
      <c r="M5418" s="46">
        <f>DATE(YEAR(F5418),MONTH(F5418),1)</f>
        <v>44652</v>
      </c>
      <c r="N5418" s="47" t="str">
        <f>IF(B5418="",N5417,B5418)</f>
        <v>Westbrook Global LLC</v>
      </c>
    </row>
    <row r="5419" spans="1:14" ht="15.75" x14ac:dyDescent="0.5">
      <c r="A5419" s="7"/>
      <c r="B5419" s="26"/>
      <c r="C5419" s="26"/>
      <c r="D5419" s="12">
        <v>67922.22</v>
      </c>
      <c r="E5419" s="13" t="s">
        <v>4506</v>
      </c>
      <c r="F5419" s="27">
        <v>44789</v>
      </c>
      <c r="G5419" s="27">
        <v>44495</v>
      </c>
      <c r="H5419" s="14">
        <v>373436.14</v>
      </c>
      <c r="I5419" s="15">
        <v>13</v>
      </c>
      <c r="J5419" s="13" t="s">
        <v>300</v>
      </c>
      <c r="K5419" s="36">
        <f>D5419*VLOOKUP(L5419,Assumptions!$B$5:$C$11,2,FALSE)</f>
        <v>2329.7321459999998</v>
      </c>
      <c r="L5419" s="39" t="s">
        <v>4889</v>
      </c>
      <c r="M5419" s="46">
        <f>DATE(YEAR(F5419),MONTH(F5419),1)</f>
        <v>44774</v>
      </c>
      <c r="N5419" s="47" t="str">
        <f>IF(B5419="",N5418,B5419)</f>
        <v>Westbrook Global LLC</v>
      </c>
    </row>
    <row r="5420" spans="1:14" ht="15.75" x14ac:dyDescent="0.5">
      <c r="A5420" s="7"/>
      <c r="B5420" s="26"/>
      <c r="C5420" s="26"/>
      <c r="D5420" s="12">
        <v>92875.4</v>
      </c>
      <c r="E5420" s="13" t="s">
        <v>4507</v>
      </c>
      <c r="F5420" s="27">
        <v>44789</v>
      </c>
      <c r="G5420" s="27">
        <v>44495</v>
      </c>
      <c r="H5420" s="14">
        <v>350068.4</v>
      </c>
      <c r="I5420" s="15">
        <v>37</v>
      </c>
      <c r="J5420" s="13" t="s">
        <v>305</v>
      </c>
      <c r="K5420" s="36">
        <f>D5420*VLOOKUP(L5420,Assumptions!$B$5:$C$11,2,FALSE)</f>
        <v>3185.6262199999996</v>
      </c>
      <c r="L5420" s="39" t="s">
        <v>4889</v>
      </c>
      <c r="M5420" s="46">
        <f>DATE(YEAR(F5420),MONTH(F5420),1)</f>
        <v>44774</v>
      </c>
      <c r="N5420" s="47" t="str">
        <f>IF(B5420="",N5419,B5420)</f>
        <v>Westbrook Global LLC</v>
      </c>
    </row>
    <row r="5421" spans="1:14" ht="15.75" x14ac:dyDescent="0.5">
      <c r="A5421" s="7"/>
      <c r="B5421" s="26"/>
      <c r="C5421" s="26"/>
      <c r="D5421" s="12">
        <v>70140.94</v>
      </c>
      <c r="E5421" s="13" t="s">
        <v>4508</v>
      </c>
      <c r="F5421" s="27">
        <v>44789</v>
      </c>
      <c r="G5421" s="27">
        <v>44495</v>
      </c>
      <c r="H5421" s="14">
        <v>353829.33</v>
      </c>
      <c r="I5421" s="15">
        <v>1</v>
      </c>
      <c r="J5421" s="13" t="s">
        <v>304</v>
      </c>
      <c r="K5421" s="36">
        <f>D5421*VLOOKUP(L5421,Assumptions!$B$5:$C$11,2,FALSE)</f>
        <v>2405.8342419999999</v>
      </c>
      <c r="L5421" s="39" t="s">
        <v>4889</v>
      </c>
      <c r="M5421" s="46">
        <f>DATE(YEAR(F5421),MONTH(F5421),1)</f>
        <v>44774</v>
      </c>
      <c r="N5421" s="47" t="str">
        <f>IF(B5421="",N5420,B5421)</f>
        <v>Westbrook Global LLC</v>
      </c>
    </row>
    <row r="5422" spans="1:14" ht="15.75" x14ac:dyDescent="0.5">
      <c r="A5422" s="7"/>
      <c r="B5422" s="26"/>
      <c r="C5422" s="26"/>
      <c r="D5422" s="12">
        <v>24679.08</v>
      </c>
      <c r="E5422" s="13" t="s">
        <v>4509</v>
      </c>
      <c r="F5422" s="27">
        <v>44703</v>
      </c>
      <c r="G5422" s="27">
        <v>44664</v>
      </c>
      <c r="H5422" s="14">
        <v>429027.4</v>
      </c>
      <c r="I5422" s="15">
        <v>4</v>
      </c>
      <c r="J5422" s="13" t="s">
        <v>300</v>
      </c>
      <c r="K5422" s="36">
        <f>D5422*VLOOKUP(L5422,Assumptions!$B$5:$C$11,2,FALSE)</f>
        <v>846.49244399999998</v>
      </c>
      <c r="L5422" s="39" t="s">
        <v>4889</v>
      </c>
      <c r="M5422" s="46">
        <f>DATE(YEAR(F5422),MONTH(F5422),1)</f>
        <v>44682</v>
      </c>
      <c r="N5422" s="47" t="str">
        <f>IF(B5422="",N5421,B5422)</f>
        <v>Westbrook Global LLC</v>
      </c>
    </row>
    <row r="5423" spans="1:14" ht="15.75" x14ac:dyDescent="0.5">
      <c r="A5423" s="7"/>
      <c r="B5423" s="26"/>
      <c r="C5423" s="26"/>
      <c r="D5423" s="12">
        <v>16942.419999999998</v>
      </c>
      <c r="E5423" s="13" t="s">
        <v>4510</v>
      </c>
      <c r="F5423" s="27">
        <v>44703</v>
      </c>
      <c r="G5423" s="27">
        <v>44664</v>
      </c>
      <c r="H5423" s="14">
        <v>460296.27</v>
      </c>
      <c r="I5423" s="15">
        <v>4</v>
      </c>
      <c r="J5423" s="13" t="s">
        <v>332</v>
      </c>
      <c r="K5423" s="36">
        <f>D5423*VLOOKUP(L5423,Assumptions!$B$5:$C$11,2,FALSE)</f>
        <v>581.12500599999987</v>
      </c>
      <c r="L5423" s="39" t="s">
        <v>4889</v>
      </c>
      <c r="M5423" s="46">
        <f>DATE(YEAR(F5423),MONTH(F5423),1)</f>
        <v>44682</v>
      </c>
      <c r="N5423" s="47" t="str">
        <f>IF(B5423="",N5422,B5423)</f>
        <v>Westbrook Global LLC</v>
      </c>
    </row>
    <row r="5424" spans="1:14" ht="15.75" x14ac:dyDescent="0.5">
      <c r="A5424" s="7"/>
      <c r="B5424" s="26"/>
      <c r="C5424" s="26"/>
      <c r="D5424" s="19">
        <v>42125.599999999999</v>
      </c>
      <c r="E5424" s="13" t="s">
        <v>4511</v>
      </c>
      <c r="F5424" s="27">
        <v>45060</v>
      </c>
      <c r="G5424" s="27">
        <v>44883</v>
      </c>
      <c r="H5424" s="14">
        <v>438328.36</v>
      </c>
      <c r="I5424" s="15">
        <v>5</v>
      </c>
      <c r="J5424" s="13" t="s">
        <v>300</v>
      </c>
      <c r="K5424" s="36">
        <f>D5424*VLOOKUP(L5424,Assumptions!$B$5:$C$11,2,FALSE)</f>
        <v>1398.5699199999999</v>
      </c>
      <c r="L5424" s="39" t="s">
        <v>4888</v>
      </c>
      <c r="M5424" s="46">
        <f>DATE(YEAR(F5424),MONTH(F5424),1)</f>
        <v>45047</v>
      </c>
      <c r="N5424" s="47" t="str">
        <f>IF(B5424="",N5423,B5424)</f>
        <v>Westbrook Global LLC</v>
      </c>
    </row>
    <row r="5425" spans="1:14" ht="15.75" x14ac:dyDescent="0.5">
      <c r="A5425" s="7"/>
      <c r="B5425" s="26"/>
      <c r="C5425" s="26"/>
      <c r="D5425" s="19">
        <v>36972.28</v>
      </c>
      <c r="E5425" s="13" t="s">
        <v>4512</v>
      </c>
      <c r="F5425" s="27">
        <v>45060</v>
      </c>
      <c r="G5425" s="27">
        <v>44883</v>
      </c>
      <c r="H5425" s="14">
        <v>380689.64</v>
      </c>
      <c r="I5425" s="15">
        <v>1</v>
      </c>
      <c r="J5425" s="13" t="s">
        <v>311</v>
      </c>
      <c r="K5425" s="36">
        <f>D5425*VLOOKUP(L5425,Assumptions!$B$5:$C$11,2,FALSE)</f>
        <v>1227.4796959999999</v>
      </c>
      <c r="L5425" s="39" t="s">
        <v>4888</v>
      </c>
      <c r="M5425" s="46">
        <f>DATE(YEAR(F5425),MONTH(F5425),1)</f>
        <v>45047</v>
      </c>
      <c r="N5425" s="47" t="str">
        <f>IF(B5425="",N5424,B5425)</f>
        <v>Westbrook Global LLC</v>
      </c>
    </row>
    <row r="5426" spans="1:14" ht="15.75" x14ac:dyDescent="0.5">
      <c r="A5426" s="7"/>
      <c r="B5426" s="26"/>
      <c r="C5426" s="26"/>
      <c r="D5426" s="19">
        <v>54034.81</v>
      </c>
      <c r="E5426" s="13" t="s">
        <v>4513</v>
      </c>
      <c r="F5426" s="27">
        <v>45060</v>
      </c>
      <c r="G5426" s="27">
        <v>44883</v>
      </c>
      <c r="H5426" s="14">
        <v>368875.03</v>
      </c>
      <c r="I5426" s="15">
        <v>1</v>
      </c>
      <c r="J5426" s="13" t="s">
        <v>310</v>
      </c>
      <c r="K5426" s="36">
        <f>D5426*VLOOKUP(L5426,Assumptions!$B$5:$C$11,2,FALSE)</f>
        <v>1793.955692</v>
      </c>
      <c r="L5426" s="39" t="s">
        <v>4888</v>
      </c>
      <c r="M5426" s="46">
        <f>DATE(YEAR(F5426),MONTH(F5426),1)</f>
        <v>45047</v>
      </c>
      <c r="N5426" s="47" t="str">
        <f>IF(B5426="",N5425,B5426)</f>
        <v>Westbrook Global LLC</v>
      </c>
    </row>
    <row r="5427" spans="1:14" ht="15.75" x14ac:dyDescent="0.5">
      <c r="A5427" s="7"/>
      <c r="B5427" s="26"/>
      <c r="C5427" s="26"/>
      <c r="D5427" s="19">
        <v>57996.49</v>
      </c>
      <c r="E5427" s="13" t="s">
        <v>4514</v>
      </c>
      <c r="F5427" s="27">
        <v>45060</v>
      </c>
      <c r="G5427" s="27">
        <v>44883</v>
      </c>
      <c r="H5427" s="14">
        <v>405923.27</v>
      </c>
      <c r="I5427" s="15">
        <v>1</v>
      </c>
      <c r="J5427" s="13" t="s">
        <v>363</v>
      </c>
      <c r="K5427" s="36">
        <f>D5427*VLOOKUP(L5427,Assumptions!$B$5:$C$11,2,FALSE)</f>
        <v>1925.4834679999999</v>
      </c>
      <c r="L5427" s="39" t="s">
        <v>4888</v>
      </c>
      <c r="M5427" s="46">
        <f>DATE(YEAR(F5427),MONTH(F5427),1)</f>
        <v>45047</v>
      </c>
      <c r="N5427" s="47" t="str">
        <f>IF(B5427="",N5426,B5427)</f>
        <v>Westbrook Global LLC</v>
      </c>
    </row>
    <row r="5428" spans="1:14" ht="15.75" x14ac:dyDescent="0.5">
      <c r="A5428" s="7"/>
      <c r="B5428" s="26"/>
      <c r="C5428" s="26"/>
      <c r="D5428" s="19">
        <v>133147.5</v>
      </c>
      <c r="E5428" s="13" t="s">
        <v>4515</v>
      </c>
      <c r="F5428" s="27">
        <v>45153</v>
      </c>
      <c r="G5428" s="27">
        <v>44883</v>
      </c>
      <c r="H5428" s="14">
        <v>469825.99</v>
      </c>
      <c r="I5428" s="15">
        <v>13</v>
      </c>
      <c r="J5428" s="13" t="s">
        <v>300</v>
      </c>
      <c r="K5428" s="36">
        <f>D5428*VLOOKUP(L5428,Assumptions!$B$5:$C$11,2,FALSE)</f>
        <v>4420.4970000000003</v>
      </c>
      <c r="L5428" s="39" t="s">
        <v>4888</v>
      </c>
      <c r="M5428" s="46">
        <f>DATE(YEAR(F5428),MONTH(F5428),1)</f>
        <v>45139</v>
      </c>
      <c r="N5428" s="47" t="str">
        <f>IF(B5428="",N5427,B5428)</f>
        <v>Westbrook Global LLC</v>
      </c>
    </row>
    <row r="5429" spans="1:14" ht="15.75" x14ac:dyDescent="0.5">
      <c r="A5429" s="7"/>
      <c r="B5429" s="26"/>
      <c r="C5429" s="26"/>
      <c r="D5429" s="19">
        <v>123289.52</v>
      </c>
      <c r="E5429" s="13" t="s">
        <v>4516</v>
      </c>
      <c r="F5429" s="27">
        <v>45153</v>
      </c>
      <c r="G5429" s="27">
        <v>44883</v>
      </c>
      <c r="H5429" s="14">
        <v>523318.23</v>
      </c>
      <c r="I5429" s="15">
        <v>1</v>
      </c>
      <c r="J5429" s="13" t="s">
        <v>310</v>
      </c>
      <c r="K5429" s="36">
        <f>D5429*VLOOKUP(L5429,Assumptions!$B$5:$C$11,2,FALSE)</f>
        <v>4093.2120640000003</v>
      </c>
      <c r="L5429" s="39" t="s">
        <v>4888</v>
      </c>
      <c r="M5429" s="46">
        <f>DATE(YEAR(F5429),MONTH(F5429),1)</f>
        <v>45139</v>
      </c>
      <c r="N5429" s="47" t="str">
        <f>IF(B5429="",N5428,B5429)</f>
        <v>Westbrook Global LLC</v>
      </c>
    </row>
    <row r="5430" spans="1:14" ht="15.75" x14ac:dyDescent="0.5">
      <c r="A5430" s="7"/>
      <c r="B5430" s="26"/>
      <c r="C5430" s="26"/>
      <c r="D5430" s="19">
        <v>116802.58</v>
      </c>
      <c r="E5430" s="13" t="s">
        <v>4517</v>
      </c>
      <c r="F5430" s="27">
        <v>45153</v>
      </c>
      <c r="G5430" s="27">
        <v>44883</v>
      </c>
      <c r="H5430" s="14">
        <v>328346.77</v>
      </c>
      <c r="I5430" s="15">
        <v>17</v>
      </c>
      <c r="J5430" s="13" t="s">
        <v>311</v>
      </c>
      <c r="K5430" s="36">
        <f>D5430*VLOOKUP(L5430,Assumptions!$B$5:$C$11,2,FALSE)</f>
        <v>3877.845656</v>
      </c>
      <c r="L5430" s="39" t="s">
        <v>4888</v>
      </c>
      <c r="M5430" s="46">
        <f>DATE(YEAR(F5430),MONTH(F5430),1)</f>
        <v>45139</v>
      </c>
      <c r="N5430" s="47" t="str">
        <f>IF(B5430="",N5429,B5430)</f>
        <v>Westbrook Global LLC</v>
      </c>
    </row>
    <row r="5431" spans="1:14" ht="15.75" x14ac:dyDescent="0.5">
      <c r="A5431" s="7"/>
      <c r="B5431" s="26"/>
      <c r="C5431" s="26"/>
      <c r="D5431" s="19">
        <v>129554.93</v>
      </c>
      <c r="E5431" s="13" t="s">
        <v>4518</v>
      </c>
      <c r="F5431" s="27">
        <v>45153</v>
      </c>
      <c r="G5431" s="27">
        <v>44883</v>
      </c>
      <c r="H5431" s="14">
        <v>463438.39</v>
      </c>
      <c r="I5431" s="15">
        <v>17</v>
      </c>
      <c r="J5431" s="13" t="s">
        <v>363</v>
      </c>
      <c r="K5431" s="36">
        <f>D5431*VLOOKUP(L5431,Assumptions!$B$5:$C$11,2,FALSE)</f>
        <v>4301.2236759999996</v>
      </c>
      <c r="L5431" s="39" t="s">
        <v>4888</v>
      </c>
      <c r="M5431" s="46">
        <f>DATE(YEAR(F5431),MONTH(F5431),1)</f>
        <v>45139</v>
      </c>
      <c r="N5431" s="47" t="str">
        <f>IF(B5431="",N5430,B5431)</f>
        <v>Westbrook Global LLC</v>
      </c>
    </row>
    <row r="5432" spans="1:14" ht="15.75" x14ac:dyDescent="0.5">
      <c r="A5432" s="7"/>
      <c r="B5432" s="26"/>
      <c r="C5432" s="26"/>
      <c r="D5432" s="19">
        <v>102685.91</v>
      </c>
      <c r="E5432" s="13" t="s">
        <v>4519</v>
      </c>
      <c r="F5432" s="27">
        <v>45153</v>
      </c>
      <c r="G5432" s="27">
        <v>44883</v>
      </c>
      <c r="H5432" s="14">
        <v>404400.93</v>
      </c>
      <c r="I5432" s="15">
        <v>1</v>
      </c>
      <c r="J5432" s="13" t="s">
        <v>305</v>
      </c>
      <c r="K5432" s="36">
        <f>D5432*VLOOKUP(L5432,Assumptions!$B$5:$C$11,2,FALSE)</f>
        <v>3409.1722119999999</v>
      </c>
      <c r="L5432" s="39" t="s">
        <v>4888</v>
      </c>
      <c r="M5432" s="46">
        <f>DATE(YEAR(F5432),MONTH(F5432),1)</f>
        <v>45139</v>
      </c>
      <c r="N5432" s="47" t="str">
        <f>IF(B5432="",N5431,B5432)</f>
        <v>Westbrook Global LLC</v>
      </c>
    </row>
    <row r="5433" spans="1:14" ht="15.75" x14ac:dyDescent="0.5">
      <c r="A5433" s="7"/>
      <c r="B5433" s="26"/>
      <c r="C5433" s="26"/>
      <c r="D5433" s="19">
        <v>63859.47</v>
      </c>
      <c r="E5433" s="13" t="s">
        <v>4511</v>
      </c>
      <c r="F5433" s="27">
        <v>45067</v>
      </c>
      <c r="G5433" s="27">
        <v>44889</v>
      </c>
      <c r="H5433" s="14">
        <v>349359.78</v>
      </c>
      <c r="I5433" s="15">
        <v>4.5</v>
      </c>
      <c r="J5433" s="13" t="s">
        <v>300</v>
      </c>
      <c r="K5433" s="36">
        <f>D5433*VLOOKUP(L5433,Assumptions!$B$5:$C$11,2,FALSE)</f>
        <v>2120.1344039999999</v>
      </c>
      <c r="L5433" s="39" t="s">
        <v>4888</v>
      </c>
      <c r="M5433" s="46">
        <f>DATE(YEAR(F5433),MONTH(F5433),1)</f>
        <v>45047</v>
      </c>
      <c r="N5433" s="47" t="str">
        <f>IF(B5433="",N5432,B5433)</f>
        <v>Westbrook Global LLC</v>
      </c>
    </row>
    <row r="5434" spans="1:14" ht="15.75" x14ac:dyDescent="0.5">
      <c r="A5434" s="7"/>
      <c r="B5434" s="26"/>
      <c r="C5434" s="26"/>
      <c r="D5434" s="19">
        <v>59650.720000000001</v>
      </c>
      <c r="E5434" s="13" t="s">
        <v>4520</v>
      </c>
      <c r="F5434" s="27">
        <v>45067</v>
      </c>
      <c r="G5434" s="27">
        <v>44889</v>
      </c>
      <c r="H5434" s="14">
        <v>434754.38</v>
      </c>
      <c r="I5434" s="15">
        <v>4.5</v>
      </c>
      <c r="J5434" s="13" t="s">
        <v>330</v>
      </c>
      <c r="K5434" s="36">
        <f>D5434*VLOOKUP(L5434,Assumptions!$B$5:$C$11,2,FALSE)</f>
        <v>1980.403904</v>
      </c>
      <c r="L5434" s="39" t="s">
        <v>4888</v>
      </c>
      <c r="M5434" s="46">
        <f>DATE(YEAR(F5434),MONTH(F5434),1)</f>
        <v>45047</v>
      </c>
      <c r="N5434" s="47" t="str">
        <f>IF(B5434="",N5433,B5434)</f>
        <v>Westbrook Global LLC</v>
      </c>
    </row>
    <row r="5435" spans="1:14" ht="15.75" x14ac:dyDescent="0.5">
      <c r="A5435" s="7"/>
      <c r="B5435" s="26"/>
      <c r="C5435" s="26"/>
      <c r="D5435" s="19">
        <v>54271.37</v>
      </c>
      <c r="E5435" s="13" t="s">
        <v>4521</v>
      </c>
      <c r="F5435" s="27">
        <v>45067</v>
      </c>
      <c r="G5435" s="27">
        <v>44889</v>
      </c>
      <c r="H5435" s="14">
        <v>523445.88</v>
      </c>
      <c r="I5435" s="15">
        <v>14</v>
      </c>
      <c r="J5435" s="13" t="s">
        <v>332</v>
      </c>
      <c r="K5435" s="36">
        <f>D5435*VLOOKUP(L5435,Assumptions!$B$5:$C$11,2,FALSE)</f>
        <v>1801.8094840000001</v>
      </c>
      <c r="L5435" s="39" t="s">
        <v>4888</v>
      </c>
      <c r="M5435" s="46">
        <f>DATE(YEAR(F5435),MONTH(F5435),1)</f>
        <v>45047</v>
      </c>
      <c r="N5435" s="47" t="str">
        <f>IF(B5435="",N5434,B5435)</f>
        <v>Westbrook Global LLC</v>
      </c>
    </row>
    <row r="5436" spans="1:14" ht="15.75" x14ac:dyDescent="0.5">
      <c r="A5436" s="7"/>
      <c r="B5436" s="26"/>
      <c r="C5436" s="26"/>
      <c r="D5436" s="19">
        <v>58153.64</v>
      </c>
      <c r="E5436" s="13" t="s">
        <v>4522</v>
      </c>
      <c r="F5436" s="27">
        <v>45067</v>
      </c>
      <c r="G5436" s="27">
        <v>44889</v>
      </c>
      <c r="H5436" s="14">
        <v>360491.4</v>
      </c>
      <c r="I5436" s="15">
        <v>1</v>
      </c>
      <c r="J5436" s="13" t="s">
        <v>304</v>
      </c>
      <c r="K5436" s="36">
        <f>D5436*VLOOKUP(L5436,Assumptions!$B$5:$C$11,2,FALSE)</f>
        <v>1930.700848</v>
      </c>
      <c r="L5436" s="39" t="s">
        <v>4888</v>
      </c>
      <c r="M5436" s="46">
        <f>DATE(YEAR(F5436),MONTH(F5436),1)</f>
        <v>45047</v>
      </c>
      <c r="N5436" s="47" t="str">
        <f>IF(B5436="",N5435,B5436)</f>
        <v>Westbrook Global LLC</v>
      </c>
    </row>
    <row r="5437" spans="1:14" ht="15.75" x14ac:dyDescent="0.5">
      <c r="A5437" s="7"/>
      <c r="B5437" s="26"/>
      <c r="C5437" s="26"/>
      <c r="D5437" s="19">
        <v>59839.54</v>
      </c>
      <c r="E5437" s="13" t="s">
        <v>4523</v>
      </c>
      <c r="F5437" s="27">
        <v>45067</v>
      </c>
      <c r="G5437" s="27">
        <v>44889</v>
      </c>
      <c r="H5437" s="14">
        <v>419746.28</v>
      </c>
      <c r="I5437" s="15">
        <v>14</v>
      </c>
      <c r="J5437" s="13" t="s">
        <v>305</v>
      </c>
      <c r="K5437" s="36">
        <f>D5437*VLOOKUP(L5437,Assumptions!$B$5:$C$11,2,FALSE)</f>
        <v>1986.672728</v>
      </c>
      <c r="L5437" s="39" t="s">
        <v>4888</v>
      </c>
      <c r="M5437" s="46">
        <f>DATE(YEAR(F5437),MONTH(F5437),1)</f>
        <v>45047</v>
      </c>
      <c r="N5437" s="47" t="str">
        <f>IF(B5437="",N5436,B5437)</f>
        <v>Westbrook Global LLC</v>
      </c>
    </row>
    <row r="5438" spans="1:14" ht="15.75" x14ac:dyDescent="0.5">
      <c r="A5438" s="7"/>
      <c r="B5438" s="26"/>
      <c r="C5438" s="26"/>
      <c r="D5438" s="19">
        <v>57275.21</v>
      </c>
      <c r="E5438" s="13" t="s">
        <v>4512</v>
      </c>
      <c r="F5438" s="27">
        <v>45067</v>
      </c>
      <c r="G5438" s="27">
        <v>44889</v>
      </c>
      <c r="H5438" s="14">
        <v>377676.43</v>
      </c>
      <c r="I5438" s="15">
        <v>6</v>
      </c>
      <c r="J5438" s="13" t="s">
        <v>311</v>
      </c>
      <c r="K5438" s="36">
        <f>D5438*VLOOKUP(L5438,Assumptions!$B$5:$C$11,2,FALSE)</f>
        <v>1901.5369719999999</v>
      </c>
      <c r="L5438" s="39" t="s">
        <v>4888</v>
      </c>
      <c r="M5438" s="46">
        <f>DATE(YEAR(F5438),MONTH(F5438),1)</f>
        <v>45047</v>
      </c>
      <c r="N5438" s="47" t="str">
        <f>IF(B5438="",N5437,B5438)</f>
        <v>Westbrook Global LLC</v>
      </c>
    </row>
    <row r="5439" spans="1:14" ht="15.75" x14ac:dyDescent="0.5">
      <c r="A5439" s="7"/>
      <c r="B5439" s="26"/>
      <c r="C5439" s="26"/>
      <c r="D5439" s="19">
        <v>41867.199999999997</v>
      </c>
      <c r="E5439" s="13" t="s">
        <v>4513</v>
      </c>
      <c r="F5439" s="27">
        <v>45067</v>
      </c>
      <c r="G5439" s="27">
        <v>44889</v>
      </c>
      <c r="H5439" s="14">
        <v>347327.26</v>
      </c>
      <c r="I5439" s="15">
        <v>1</v>
      </c>
      <c r="J5439" s="13" t="s">
        <v>310</v>
      </c>
      <c r="K5439" s="36">
        <f>D5439*VLOOKUP(L5439,Assumptions!$B$5:$C$11,2,FALSE)</f>
        <v>1389.9910399999999</v>
      </c>
      <c r="L5439" s="39" t="s">
        <v>4888</v>
      </c>
      <c r="M5439" s="46">
        <f>DATE(YEAR(F5439),MONTH(F5439),1)</f>
        <v>45047</v>
      </c>
      <c r="N5439" s="47" t="str">
        <f>IF(B5439="",N5438,B5439)</f>
        <v>Westbrook Global LLC</v>
      </c>
    </row>
    <row r="5440" spans="1:14" ht="15.75" x14ac:dyDescent="0.5">
      <c r="A5440" s="7"/>
      <c r="B5440" s="26"/>
      <c r="C5440" s="26"/>
      <c r="D5440" s="19">
        <v>55993.72</v>
      </c>
      <c r="E5440" s="13" t="s">
        <v>4514</v>
      </c>
      <c r="F5440" s="27">
        <v>45067</v>
      </c>
      <c r="G5440" s="27">
        <v>44889</v>
      </c>
      <c r="H5440" s="14">
        <v>459063.38</v>
      </c>
      <c r="I5440" s="15">
        <v>5</v>
      </c>
      <c r="J5440" s="13" t="s">
        <v>363</v>
      </c>
      <c r="K5440" s="36">
        <f>D5440*VLOOKUP(L5440,Assumptions!$B$5:$C$11,2,FALSE)</f>
        <v>1858.9915040000001</v>
      </c>
      <c r="L5440" s="39" t="s">
        <v>4888</v>
      </c>
      <c r="M5440" s="46">
        <f>DATE(YEAR(F5440),MONTH(F5440),1)</f>
        <v>45047</v>
      </c>
      <c r="N5440" s="47" t="str">
        <f>IF(B5440="",N5439,B5440)</f>
        <v>Westbrook Global LLC</v>
      </c>
    </row>
    <row r="5441" spans="1:14" ht="15.75" x14ac:dyDescent="0.5">
      <c r="A5441" s="7"/>
      <c r="B5441" s="26"/>
      <c r="C5441" s="26"/>
      <c r="D5441" s="19">
        <v>43981.37</v>
      </c>
      <c r="E5441" s="13" t="s">
        <v>4524</v>
      </c>
      <c r="F5441" s="27">
        <v>45102</v>
      </c>
      <c r="G5441" s="27">
        <v>44889</v>
      </c>
      <c r="H5441" s="14">
        <v>418735.74</v>
      </c>
      <c r="I5441" s="15">
        <v>9</v>
      </c>
      <c r="J5441" s="13" t="s">
        <v>307</v>
      </c>
      <c r="K5441" s="36">
        <f>D5441*VLOOKUP(L5441,Assumptions!$B$5:$C$11,2,FALSE)</f>
        <v>1460.1814840000002</v>
      </c>
      <c r="L5441" s="39" t="s">
        <v>4888</v>
      </c>
      <c r="M5441" s="46">
        <f>DATE(YEAR(F5441),MONTH(F5441),1)</f>
        <v>45078</v>
      </c>
      <c r="N5441" s="47" t="str">
        <f>IF(B5441="",N5440,B5441)</f>
        <v>Westbrook Global LLC</v>
      </c>
    </row>
    <row r="5442" spans="1:14" ht="15.75" x14ac:dyDescent="0.5">
      <c r="A5442" s="7"/>
      <c r="B5442" s="26"/>
      <c r="C5442" s="26"/>
      <c r="D5442" s="19">
        <v>47083.32</v>
      </c>
      <c r="E5442" s="13" t="s">
        <v>4525</v>
      </c>
      <c r="F5442" s="27">
        <v>45102</v>
      </c>
      <c r="G5442" s="27">
        <v>44889</v>
      </c>
      <c r="H5442" s="14">
        <v>320263.87</v>
      </c>
      <c r="I5442" s="15">
        <v>9</v>
      </c>
      <c r="J5442" s="13" t="s">
        <v>358</v>
      </c>
      <c r="K5442" s="36">
        <f>D5442*VLOOKUP(L5442,Assumptions!$B$5:$C$11,2,FALSE)</f>
        <v>1563.1662240000001</v>
      </c>
      <c r="L5442" s="39" t="s">
        <v>4888</v>
      </c>
      <c r="M5442" s="46">
        <f>DATE(YEAR(F5442),MONTH(F5442),1)</f>
        <v>45078</v>
      </c>
      <c r="N5442" s="47" t="str">
        <f>IF(B5442="",N5441,B5442)</f>
        <v>Westbrook Global LLC</v>
      </c>
    </row>
    <row r="5443" spans="1:14" ht="15.75" x14ac:dyDescent="0.5">
      <c r="A5443" s="7"/>
      <c r="B5443" s="26"/>
      <c r="C5443" s="26"/>
      <c r="D5443" s="19">
        <v>49485.98</v>
      </c>
      <c r="E5443" s="13" t="s">
        <v>4526</v>
      </c>
      <c r="F5443" s="27">
        <v>45102</v>
      </c>
      <c r="G5443" s="27">
        <v>44889</v>
      </c>
      <c r="H5443" s="14">
        <v>529221.49</v>
      </c>
      <c r="I5443" s="15">
        <v>7</v>
      </c>
      <c r="J5443" s="13" t="s">
        <v>332</v>
      </c>
      <c r="K5443" s="36">
        <f>D5443*VLOOKUP(L5443,Assumptions!$B$5:$C$11,2,FALSE)</f>
        <v>1642.9345360000002</v>
      </c>
      <c r="L5443" s="39" t="s">
        <v>4888</v>
      </c>
      <c r="M5443" s="46">
        <f>DATE(YEAR(F5443),MONTH(F5443),1)</f>
        <v>45078</v>
      </c>
      <c r="N5443" s="47" t="str">
        <f>IF(B5443="",N5442,B5443)</f>
        <v>Westbrook Global LLC</v>
      </c>
    </row>
    <row r="5444" spans="1:14" ht="15.75" x14ac:dyDescent="0.5">
      <c r="A5444" s="7"/>
      <c r="B5444" s="26"/>
      <c r="C5444" s="26"/>
      <c r="D5444" s="19">
        <v>61578.58</v>
      </c>
      <c r="E5444" s="13" t="s">
        <v>4527</v>
      </c>
      <c r="F5444" s="27">
        <v>45102</v>
      </c>
      <c r="G5444" s="27">
        <v>44889</v>
      </c>
      <c r="H5444" s="14">
        <v>351808.1</v>
      </c>
      <c r="I5444" s="15">
        <v>7</v>
      </c>
      <c r="J5444" s="13" t="s">
        <v>305</v>
      </c>
      <c r="K5444" s="36">
        <f>D5444*VLOOKUP(L5444,Assumptions!$B$5:$C$11,2,FALSE)</f>
        <v>2044.408856</v>
      </c>
      <c r="L5444" s="39" t="s">
        <v>4888</v>
      </c>
      <c r="M5444" s="46">
        <f>DATE(YEAR(F5444),MONTH(F5444),1)</f>
        <v>45078</v>
      </c>
      <c r="N5444" s="47" t="str">
        <f>IF(B5444="",N5443,B5444)</f>
        <v>Westbrook Global LLC</v>
      </c>
    </row>
    <row r="5445" spans="1:14" ht="15.75" x14ac:dyDescent="0.5">
      <c r="A5445" s="7"/>
      <c r="B5445" s="26"/>
      <c r="C5445" s="26"/>
      <c r="D5445" s="19">
        <v>32801.25</v>
      </c>
      <c r="E5445" s="13" t="s">
        <v>4511</v>
      </c>
      <c r="F5445" s="27">
        <v>45067</v>
      </c>
      <c r="G5445" s="27">
        <v>44987</v>
      </c>
      <c r="H5445" s="14">
        <v>472196.33</v>
      </c>
      <c r="I5445" s="15">
        <v>3.5</v>
      </c>
      <c r="J5445" s="13" t="s">
        <v>300</v>
      </c>
      <c r="K5445" s="36">
        <f>D5445*VLOOKUP(L5445,Assumptions!$B$5:$C$11,2,FALSE)</f>
        <v>1089.0015000000001</v>
      </c>
      <c r="L5445" s="39" t="s">
        <v>4888</v>
      </c>
      <c r="M5445" s="46">
        <f>DATE(YEAR(F5445),MONTH(F5445),1)</f>
        <v>45047</v>
      </c>
      <c r="N5445" s="47" t="str">
        <f>IF(B5445="",N5444,B5445)</f>
        <v>Westbrook Global LLC</v>
      </c>
    </row>
    <row r="5446" spans="1:14" ht="15.75" x14ac:dyDescent="0.5">
      <c r="A5446" s="7"/>
      <c r="B5446" s="26"/>
      <c r="C5446" s="26"/>
      <c r="D5446" s="19">
        <v>28697.9</v>
      </c>
      <c r="E5446" s="13" t="s">
        <v>4521</v>
      </c>
      <c r="F5446" s="27">
        <v>45067</v>
      </c>
      <c r="G5446" s="27">
        <v>44987</v>
      </c>
      <c r="H5446" s="14">
        <v>366338.65</v>
      </c>
      <c r="I5446" s="15">
        <v>4</v>
      </c>
      <c r="J5446" s="13" t="s">
        <v>332</v>
      </c>
      <c r="K5446" s="36">
        <f>D5446*VLOOKUP(L5446,Assumptions!$B$5:$C$11,2,FALSE)</f>
        <v>952.77028000000007</v>
      </c>
      <c r="L5446" s="39" t="s">
        <v>4888</v>
      </c>
      <c r="M5446" s="46">
        <f>DATE(YEAR(F5446),MONTH(F5446),1)</f>
        <v>45047</v>
      </c>
      <c r="N5446" s="47" t="str">
        <f>IF(B5446="",N5445,B5446)</f>
        <v>Westbrook Global LLC</v>
      </c>
    </row>
    <row r="5447" spans="1:14" ht="15.75" x14ac:dyDescent="0.5">
      <c r="A5447" s="7"/>
      <c r="B5447" s="26"/>
      <c r="C5447" s="26"/>
      <c r="D5447" s="19">
        <v>22420.67</v>
      </c>
      <c r="E5447" s="13" t="s">
        <v>4523</v>
      </c>
      <c r="F5447" s="27">
        <v>45067</v>
      </c>
      <c r="G5447" s="27">
        <v>44987</v>
      </c>
      <c r="H5447" s="14">
        <v>511298.31</v>
      </c>
      <c r="I5447" s="15">
        <v>4</v>
      </c>
      <c r="J5447" s="13" t="s">
        <v>305</v>
      </c>
      <c r="K5447" s="36">
        <f>D5447*VLOOKUP(L5447,Assumptions!$B$5:$C$11,2,FALSE)</f>
        <v>744.36624399999994</v>
      </c>
      <c r="L5447" s="39" t="s">
        <v>4888</v>
      </c>
      <c r="M5447" s="46">
        <f>DATE(YEAR(F5447),MONTH(F5447),1)</f>
        <v>45047</v>
      </c>
      <c r="N5447" s="47" t="str">
        <f>IF(B5447="",N5446,B5447)</f>
        <v>Westbrook Global LLC</v>
      </c>
    </row>
    <row r="5448" spans="1:14" ht="15.75" x14ac:dyDescent="0.5">
      <c r="A5448" s="7"/>
      <c r="B5448" s="26"/>
      <c r="C5448" s="26"/>
      <c r="D5448" s="19">
        <v>47387.01</v>
      </c>
      <c r="E5448" s="13" t="s">
        <v>4528</v>
      </c>
      <c r="F5448" s="27">
        <v>45431</v>
      </c>
      <c r="G5448" s="27">
        <v>45162</v>
      </c>
      <c r="H5448" s="14">
        <v>346528.1</v>
      </c>
      <c r="I5448" s="15">
        <v>4.5</v>
      </c>
      <c r="J5448" s="13" t="s">
        <v>300</v>
      </c>
      <c r="K5448" s="36">
        <f>D5448*VLOOKUP(L5448,Assumptions!$B$5:$C$11,2,FALSE)</f>
        <v>1573.248732</v>
      </c>
      <c r="L5448" s="39" t="s">
        <v>4888</v>
      </c>
      <c r="M5448" s="46">
        <f>DATE(YEAR(F5448),MONTH(F5448),1)</f>
        <v>45413</v>
      </c>
      <c r="N5448" s="47" t="str">
        <f>IF(B5448="",N5447,B5448)</f>
        <v>Westbrook Global LLC</v>
      </c>
    </row>
    <row r="5449" spans="1:14" ht="15.75" x14ac:dyDescent="0.5">
      <c r="A5449" s="7"/>
      <c r="B5449" s="26"/>
      <c r="C5449" s="26"/>
      <c r="D5449" s="19">
        <v>41010.870000000003</v>
      </c>
      <c r="E5449" s="13" t="s">
        <v>4529</v>
      </c>
      <c r="F5449" s="27">
        <v>45431</v>
      </c>
      <c r="G5449" s="27">
        <v>45162</v>
      </c>
      <c r="H5449" s="14">
        <v>344359.01</v>
      </c>
      <c r="I5449" s="15">
        <v>4.5</v>
      </c>
      <c r="J5449" s="13" t="s">
        <v>330</v>
      </c>
      <c r="K5449" s="36">
        <f>D5449*VLOOKUP(L5449,Assumptions!$B$5:$C$11,2,FALSE)</f>
        <v>1361.5608840000002</v>
      </c>
      <c r="L5449" s="39" t="s">
        <v>4888</v>
      </c>
      <c r="M5449" s="46">
        <f>DATE(YEAR(F5449),MONTH(F5449),1)</f>
        <v>45413</v>
      </c>
      <c r="N5449" s="47" t="str">
        <f>IF(B5449="",N5448,B5449)</f>
        <v>Westbrook Global LLC</v>
      </c>
    </row>
    <row r="5450" spans="1:14" ht="15.75" x14ac:dyDescent="0.5">
      <c r="A5450" s="7"/>
      <c r="B5450" s="26"/>
      <c r="C5450" s="26"/>
      <c r="D5450" s="19">
        <v>53429.99</v>
      </c>
      <c r="E5450" s="13" t="s">
        <v>4530</v>
      </c>
      <c r="F5450" s="27">
        <v>45431</v>
      </c>
      <c r="G5450" s="27">
        <v>45162</v>
      </c>
      <c r="H5450" s="14">
        <v>508923.86</v>
      </c>
      <c r="I5450" s="15">
        <v>1</v>
      </c>
      <c r="J5450" s="13" t="s">
        <v>328</v>
      </c>
      <c r="K5450" s="36">
        <f>D5450*VLOOKUP(L5450,Assumptions!$B$5:$C$11,2,FALSE)</f>
        <v>1773.8756679999999</v>
      </c>
      <c r="L5450" s="39" t="s">
        <v>4888</v>
      </c>
      <c r="M5450" s="46">
        <f>DATE(YEAR(F5450),MONTH(F5450),1)</f>
        <v>45413</v>
      </c>
      <c r="N5450" s="47" t="str">
        <f>IF(B5450="",N5449,B5450)</f>
        <v>Westbrook Global LLC</v>
      </c>
    </row>
    <row r="5451" spans="1:14" ht="15.75" x14ac:dyDescent="0.5">
      <c r="A5451" s="7"/>
      <c r="B5451" s="26"/>
      <c r="C5451" s="26"/>
      <c r="D5451" s="19">
        <v>54172.37</v>
      </c>
      <c r="E5451" s="13" t="s">
        <v>4531</v>
      </c>
      <c r="F5451" s="27">
        <v>45431</v>
      </c>
      <c r="G5451" s="27">
        <v>45162</v>
      </c>
      <c r="H5451" s="14">
        <v>517230.27</v>
      </c>
      <c r="I5451" s="15">
        <v>1</v>
      </c>
      <c r="J5451" s="13" t="s">
        <v>333</v>
      </c>
      <c r="K5451" s="36">
        <f>D5451*VLOOKUP(L5451,Assumptions!$B$5:$C$11,2,FALSE)</f>
        <v>1798.522684</v>
      </c>
      <c r="L5451" s="39" t="s">
        <v>4888</v>
      </c>
      <c r="M5451" s="46">
        <f>DATE(YEAR(F5451),MONTH(F5451),1)</f>
        <v>45413</v>
      </c>
      <c r="N5451" s="47" t="str">
        <f>IF(B5451="",N5450,B5451)</f>
        <v>Westbrook Global LLC</v>
      </c>
    </row>
    <row r="5452" spans="1:14" ht="15.75" x14ac:dyDescent="0.5">
      <c r="A5452" s="7"/>
      <c r="B5452" s="26"/>
      <c r="C5452" s="26"/>
      <c r="D5452" s="19">
        <v>59487.71</v>
      </c>
      <c r="E5452" s="13" t="s">
        <v>4532</v>
      </c>
      <c r="F5452" s="27">
        <v>45431</v>
      </c>
      <c r="G5452" s="27">
        <v>45162</v>
      </c>
      <c r="H5452" s="14">
        <v>339169.83</v>
      </c>
      <c r="I5452" s="15">
        <v>1</v>
      </c>
      <c r="J5452" s="13" t="s">
        <v>334</v>
      </c>
      <c r="K5452" s="36">
        <f>D5452*VLOOKUP(L5452,Assumptions!$B$5:$C$11,2,FALSE)</f>
        <v>1974.991972</v>
      </c>
      <c r="L5452" s="39" t="s">
        <v>4888</v>
      </c>
      <c r="M5452" s="46">
        <f>DATE(YEAR(F5452),MONTH(F5452),1)</f>
        <v>45413</v>
      </c>
      <c r="N5452" s="47" t="str">
        <f>IF(B5452="",N5451,B5452)</f>
        <v>Westbrook Global LLC</v>
      </c>
    </row>
    <row r="5453" spans="1:14" ht="15.75" x14ac:dyDescent="0.5">
      <c r="A5453" s="7"/>
      <c r="B5453" s="26"/>
      <c r="C5453" s="26"/>
      <c r="D5453" s="19">
        <v>47689.2</v>
      </c>
      <c r="E5453" s="13" t="s">
        <v>4533</v>
      </c>
      <c r="F5453" s="27">
        <v>45431</v>
      </c>
      <c r="G5453" s="27">
        <v>45162</v>
      </c>
      <c r="H5453" s="14">
        <v>402416.07</v>
      </c>
      <c r="I5453" s="15">
        <v>1</v>
      </c>
      <c r="J5453" s="13" t="s">
        <v>335</v>
      </c>
      <c r="K5453" s="36">
        <f>D5453*VLOOKUP(L5453,Assumptions!$B$5:$C$11,2,FALSE)</f>
        <v>1583.28144</v>
      </c>
      <c r="L5453" s="39" t="s">
        <v>4888</v>
      </c>
      <c r="M5453" s="46">
        <f>DATE(YEAR(F5453),MONTH(F5453),1)</f>
        <v>45413</v>
      </c>
      <c r="N5453" s="47" t="str">
        <f>IF(B5453="",N5452,B5453)</f>
        <v>Westbrook Global LLC</v>
      </c>
    </row>
    <row r="5454" spans="1:14" ht="15.75" x14ac:dyDescent="0.5">
      <c r="A5454" s="7"/>
      <c r="B5454" s="26"/>
      <c r="C5454" s="26"/>
      <c r="D5454" s="19">
        <v>54944.28</v>
      </c>
      <c r="E5454" s="13" t="s">
        <v>4534</v>
      </c>
      <c r="F5454" s="27">
        <v>45431</v>
      </c>
      <c r="G5454" s="27">
        <v>45162</v>
      </c>
      <c r="H5454" s="14">
        <v>497044.97</v>
      </c>
      <c r="I5454" s="15">
        <v>1</v>
      </c>
      <c r="J5454" s="13" t="s">
        <v>322</v>
      </c>
      <c r="K5454" s="36">
        <f>D5454*VLOOKUP(L5454,Assumptions!$B$5:$C$11,2,FALSE)</f>
        <v>1824.1500960000001</v>
      </c>
      <c r="L5454" s="39" t="s">
        <v>4888</v>
      </c>
      <c r="M5454" s="46">
        <f>DATE(YEAR(F5454),MONTH(F5454),1)</f>
        <v>45413</v>
      </c>
      <c r="N5454" s="47" t="str">
        <f>IF(B5454="",N5453,B5454)</f>
        <v>Westbrook Global LLC</v>
      </c>
    </row>
    <row r="5455" spans="1:14" ht="15.75" x14ac:dyDescent="0.5">
      <c r="A5455" s="7"/>
      <c r="B5455" s="26"/>
      <c r="C5455" s="26"/>
      <c r="D5455" s="19">
        <v>47468.59</v>
      </c>
      <c r="E5455" s="13" t="s">
        <v>4535</v>
      </c>
      <c r="F5455" s="27">
        <v>45431</v>
      </c>
      <c r="G5455" s="27">
        <v>45162</v>
      </c>
      <c r="H5455" s="14">
        <v>349603.7</v>
      </c>
      <c r="I5455" s="15">
        <v>1</v>
      </c>
      <c r="J5455" s="13" t="s">
        <v>336</v>
      </c>
      <c r="K5455" s="36">
        <f>D5455*VLOOKUP(L5455,Assumptions!$B$5:$C$11,2,FALSE)</f>
        <v>1575.9571879999999</v>
      </c>
      <c r="L5455" s="39" t="s">
        <v>4888</v>
      </c>
      <c r="M5455" s="46">
        <f>DATE(YEAR(F5455),MONTH(F5455),1)</f>
        <v>45413</v>
      </c>
      <c r="N5455" s="47" t="str">
        <f>IF(B5455="",N5454,B5455)</f>
        <v>Westbrook Global LLC</v>
      </c>
    </row>
    <row r="5456" spans="1:14" ht="15.75" x14ac:dyDescent="0.5">
      <c r="A5456" s="7"/>
      <c r="B5456" s="26"/>
      <c r="C5456" s="26"/>
      <c r="D5456" s="19">
        <v>60235.05</v>
      </c>
      <c r="E5456" s="13" t="s">
        <v>4536</v>
      </c>
      <c r="F5456" s="27">
        <v>45431</v>
      </c>
      <c r="G5456" s="27">
        <v>45162</v>
      </c>
      <c r="H5456" s="14">
        <v>470066.11</v>
      </c>
      <c r="I5456" s="15">
        <v>1</v>
      </c>
      <c r="J5456" s="13" t="s">
        <v>304</v>
      </c>
      <c r="K5456" s="36">
        <f>D5456*VLOOKUP(L5456,Assumptions!$B$5:$C$11,2,FALSE)</f>
        <v>1999.80366</v>
      </c>
      <c r="L5456" s="39" t="s">
        <v>4888</v>
      </c>
      <c r="M5456" s="46">
        <f>DATE(YEAR(F5456),MONTH(F5456),1)</f>
        <v>45413</v>
      </c>
      <c r="N5456" s="47" t="str">
        <f>IF(B5456="",N5455,B5456)</f>
        <v>Westbrook Global LLC</v>
      </c>
    </row>
    <row r="5457" spans="1:14" ht="15.75" x14ac:dyDescent="0.5">
      <c r="A5457" s="7"/>
      <c r="B5457" s="26"/>
      <c r="C5457" s="26"/>
      <c r="D5457" s="19">
        <v>65665.259999999995</v>
      </c>
      <c r="E5457" s="13" t="s">
        <v>4537</v>
      </c>
      <c r="F5457" s="27">
        <v>45431</v>
      </c>
      <c r="G5457" s="27">
        <v>45162</v>
      </c>
      <c r="H5457" s="14">
        <v>380149.17</v>
      </c>
      <c r="I5457" s="15">
        <v>9</v>
      </c>
      <c r="J5457" s="13" t="s">
        <v>305</v>
      </c>
      <c r="K5457" s="36">
        <f>D5457*VLOOKUP(L5457,Assumptions!$B$5:$C$11,2,FALSE)</f>
        <v>2180.086632</v>
      </c>
      <c r="L5457" s="39" t="s">
        <v>4888</v>
      </c>
      <c r="M5457" s="46">
        <f>DATE(YEAR(F5457),MONTH(F5457),1)</f>
        <v>45413</v>
      </c>
      <c r="N5457" s="47" t="str">
        <f>IF(B5457="",N5456,B5457)</f>
        <v>Westbrook Global LLC</v>
      </c>
    </row>
    <row r="5458" spans="1:14" ht="15.75" x14ac:dyDescent="0.5">
      <c r="A5458" s="7"/>
      <c r="B5458" s="26"/>
      <c r="C5458" s="26"/>
      <c r="D5458" s="19">
        <v>39240.730000000003</v>
      </c>
      <c r="E5458" s="13" t="s">
        <v>4538</v>
      </c>
      <c r="F5458" s="27">
        <v>45431</v>
      </c>
      <c r="G5458" s="27">
        <v>45162</v>
      </c>
      <c r="H5458" s="14">
        <v>506528.34</v>
      </c>
      <c r="I5458" s="15">
        <v>9</v>
      </c>
      <c r="J5458" s="13" t="s">
        <v>332</v>
      </c>
      <c r="K5458" s="36">
        <f>D5458*VLOOKUP(L5458,Assumptions!$B$5:$C$11,2,FALSE)</f>
        <v>1302.7922360000002</v>
      </c>
      <c r="L5458" s="39" t="s">
        <v>4888</v>
      </c>
      <c r="M5458" s="46">
        <f>DATE(YEAR(F5458),MONTH(F5458),1)</f>
        <v>45413</v>
      </c>
      <c r="N5458" s="47" t="str">
        <f>IF(B5458="",N5457,B5458)</f>
        <v>Westbrook Global LLC</v>
      </c>
    </row>
    <row r="5459" spans="1:14" ht="15.75" x14ac:dyDescent="0.5">
      <c r="A5459" s="7"/>
      <c r="B5459" s="26"/>
      <c r="C5459" s="26"/>
      <c r="D5459" s="19">
        <v>63898.879999999997</v>
      </c>
      <c r="E5459" s="13" t="s">
        <v>4539</v>
      </c>
      <c r="F5459" s="27">
        <v>45431</v>
      </c>
      <c r="G5459" s="27">
        <v>45162</v>
      </c>
      <c r="H5459" s="14">
        <v>395450.51</v>
      </c>
      <c r="I5459" s="15">
        <v>8</v>
      </c>
      <c r="J5459" s="13" t="s">
        <v>311</v>
      </c>
      <c r="K5459" s="36">
        <f>D5459*VLOOKUP(L5459,Assumptions!$B$5:$C$11,2,FALSE)</f>
        <v>2121.4428159999998</v>
      </c>
      <c r="L5459" s="39" t="s">
        <v>4888</v>
      </c>
      <c r="M5459" s="46">
        <f>DATE(YEAR(F5459),MONTH(F5459),1)</f>
        <v>45413</v>
      </c>
      <c r="N5459" s="47" t="str">
        <f>IF(B5459="",N5458,B5459)</f>
        <v>Westbrook Global LLC</v>
      </c>
    </row>
    <row r="5460" spans="1:14" ht="15.75" x14ac:dyDescent="0.5">
      <c r="A5460" s="7"/>
      <c r="B5460" s="26"/>
      <c r="C5460" s="26"/>
      <c r="D5460" s="19">
        <v>40252.18</v>
      </c>
      <c r="E5460" s="13" t="s">
        <v>4540</v>
      </c>
      <c r="F5460" s="27">
        <v>45431</v>
      </c>
      <c r="G5460" s="27">
        <v>45162</v>
      </c>
      <c r="H5460" s="14">
        <v>435737.59</v>
      </c>
      <c r="I5460" s="15">
        <v>1</v>
      </c>
      <c r="J5460" s="13" t="s">
        <v>310</v>
      </c>
      <c r="K5460" s="36">
        <f>D5460*VLOOKUP(L5460,Assumptions!$B$5:$C$11,2,FALSE)</f>
        <v>1336.372376</v>
      </c>
      <c r="L5460" s="39" t="s">
        <v>4888</v>
      </c>
      <c r="M5460" s="46">
        <f>DATE(YEAR(F5460),MONTH(F5460),1)</f>
        <v>45413</v>
      </c>
      <c r="N5460" s="47" t="str">
        <f>IF(B5460="",N5459,B5460)</f>
        <v>Westbrook Global LLC</v>
      </c>
    </row>
    <row r="5461" spans="1:14" ht="15.75" x14ac:dyDescent="0.5">
      <c r="A5461" s="7"/>
      <c r="B5461" s="26"/>
      <c r="C5461" s="26"/>
      <c r="D5461" s="19">
        <v>60997.23</v>
      </c>
      <c r="E5461" s="13" t="s">
        <v>4541</v>
      </c>
      <c r="F5461" s="27">
        <v>45431</v>
      </c>
      <c r="G5461" s="27">
        <v>45162</v>
      </c>
      <c r="H5461" s="14">
        <v>367659.13</v>
      </c>
      <c r="I5461" s="15">
        <v>8</v>
      </c>
      <c r="J5461" s="13" t="s">
        <v>363</v>
      </c>
      <c r="K5461" s="36">
        <f>D5461*VLOOKUP(L5461,Assumptions!$B$5:$C$11,2,FALSE)</f>
        <v>2025.1080360000001</v>
      </c>
      <c r="L5461" s="39" t="s">
        <v>4888</v>
      </c>
      <c r="M5461" s="46">
        <f>DATE(YEAR(F5461),MONTH(F5461),1)</f>
        <v>45413</v>
      </c>
      <c r="N5461" s="47" t="str">
        <f>IF(B5461="",N5460,B5461)</f>
        <v>Westbrook Global LLC</v>
      </c>
    </row>
    <row r="5462" spans="1:14" ht="15.75" x14ac:dyDescent="0.5">
      <c r="A5462" s="7"/>
      <c r="B5462" s="26"/>
      <c r="C5462" s="26"/>
      <c r="D5462" s="19">
        <v>38831.32</v>
      </c>
      <c r="E5462" s="13" t="s">
        <v>4539</v>
      </c>
      <c r="F5462" s="27">
        <v>45424</v>
      </c>
      <c r="G5462" s="27">
        <v>45162</v>
      </c>
      <c r="H5462" s="14">
        <v>439372.2</v>
      </c>
      <c r="I5462" s="15">
        <v>1</v>
      </c>
      <c r="J5462" s="13" t="s">
        <v>311</v>
      </c>
      <c r="K5462" s="36">
        <f>D5462*VLOOKUP(L5462,Assumptions!$B$5:$C$11,2,FALSE)</f>
        <v>1289.199824</v>
      </c>
      <c r="L5462" s="39" t="s">
        <v>4888</v>
      </c>
      <c r="M5462" s="46">
        <f>DATE(YEAR(F5462),MONTH(F5462),1)</f>
        <v>45413</v>
      </c>
      <c r="N5462" s="47" t="str">
        <f>IF(B5462="",N5461,B5462)</f>
        <v>Westbrook Global LLC</v>
      </c>
    </row>
    <row r="5463" spans="1:14" ht="15.75" x14ac:dyDescent="0.5">
      <c r="A5463" s="7"/>
      <c r="B5463" s="26"/>
      <c r="C5463" s="26"/>
      <c r="D5463" s="19">
        <v>60875.56</v>
      </c>
      <c r="E5463" s="13" t="s">
        <v>4540</v>
      </c>
      <c r="F5463" s="27">
        <v>45424</v>
      </c>
      <c r="G5463" s="27">
        <v>45162</v>
      </c>
      <c r="H5463" s="14">
        <v>480765.27</v>
      </c>
      <c r="I5463" s="15">
        <v>1</v>
      </c>
      <c r="J5463" s="13" t="s">
        <v>310</v>
      </c>
      <c r="K5463" s="36">
        <f>D5463*VLOOKUP(L5463,Assumptions!$B$5:$C$11,2,FALSE)</f>
        <v>2021.0685919999999</v>
      </c>
      <c r="L5463" s="39" t="s">
        <v>4888</v>
      </c>
      <c r="M5463" s="46">
        <f>DATE(YEAR(F5463),MONTH(F5463),1)</f>
        <v>45413</v>
      </c>
      <c r="N5463" s="47" t="str">
        <f>IF(B5463="",N5462,B5463)</f>
        <v>Westbrook Global LLC</v>
      </c>
    </row>
    <row r="5464" spans="1:14" ht="15.75" x14ac:dyDescent="0.5">
      <c r="A5464" s="7"/>
      <c r="B5464" s="26"/>
      <c r="C5464" s="26"/>
      <c r="D5464" s="19">
        <v>55670.91</v>
      </c>
      <c r="E5464" s="13" t="s">
        <v>4541</v>
      </c>
      <c r="F5464" s="27">
        <v>45424</v>
      </c>
      <c r="G5464" s="27">
        <v>45162</v>
      </c>
      <c r="H5464" s="14">
        <v>340239.43</v>
      </c>
      <c r="I5464" s="15">
        <v>1</v>
      </c>
      <c r="J5464" s="13" t="s">
        <v>363</v>
      </c>
      <c r="K5464" s="36">
        <f>D5464*VLOOKUP(L5464,Assumptions!$B$5:$C$11,2,FALSE)</f>
        <v>1848.274212</v>
      </c>
      <c r="L5464" s="39" t="s">
        <v>4888</v>
      </c>
      <c r="M5464" s="46">
        <f>DATE(YEAR(F5464),MONTH(F5464),1)</f>
        <v>45413</v>
      </c>
      <c r="N5464" s="47" t="str">
        <f>IF(B5464="",N5463,B5464)</f>
        <v>Westbrook Global LLC</v>
      </c>
    </row>
    <row r="5465" spans="1:14" ht="15.75" x14ac:dyDescent="0.5">
      <c r="A5465" s="7"/>
      <c r="B5465" s="26"/>
      <c r="C5465" s="26"/>
      <c r="D5465" s="19">
        <v>59817.84</v>
      </c>
      <c r="E5465" s="13" t="s">
        <v>4528</v>
      </c>
      <c r="F5465" s="27">
        <v>45424</v>
      </c>
      <c r="G5465" s="27">
        <v>45162</v>
      </c>
      <c r="H5465" s="14">
        <v>485572.54</v>
      </c>
      <c r="I5465" s="15">
        <v>5</v>
      </c>
      <c r="J5465" s="13" t="s">
        <v>300</v>
      </c>
      <c r="K5465" s="36">
        <f>D5465*VLOOKUP(L5465,Assumptions!$B$5:$C$11,2,FALSE)</f>
        <v>1985.952288</v>
      </c>
      <c r="L5465" s="39" t="s">
        <v>4888</v>
      </c>
      <c r="M5465" s="46">
        <f>DATE(YEAR(F5465),MONTH(F5465),1)</f>
        <v>45413</v>
      </c>
      <c r="N5465" s="47" t="str">
        <f>IF(B5465="",N5464,B5465)</f>
        <v>Westbrook Global LLC</v>
      </c>
    </row>
    <row r="5466" spans="1:14" ht="15.75" x14ac:dyDescent="0.5">
      <c r="A5466" s="7"/>
      <c r="B5466" s="26"/>
      <c r="C5466" s="26"/>
      <c r="D5466" s="19">
        <v>116733.81</v>
      </c>
      <c r="E5466" s="13" t="s">
        <v>4542</v>
      </c>
      <c r="F5466" s="27">
        <v>45515</v>
      </c>
      <c r="G5466" s="27">
        <v>45217</v>
      </c>
      <c r="H5466" s="14">
        <v>525784.28</v>
      </c>
      <c r="I5466" s="15">
        <v>12</v>
      </c>
      <c r="J5466" s="13" t="s">
        <v>300</v>
      </c>
      <c r="K5466" s="36">
        <f>D5466*VLOOKUP(L5466,Assumptions!$B$5:$C$11,2,FALSE)</f>
        <v>3875.562492</v>
      </c>
      <c r="L5466" s="39" t="s">
        <v>4888</v>
      </c>
      <c r="M5466" s="46">
        <f>DATE(YEAR(F5466),MONTH(F5466),1)</f>
        <v>45505</v>
      </c>
      <c r="N5466" s="47" t="str">
        <f>IF(B5466="",N5465,B5466)</f>
        <v>Westbrook Global LLC</v>
      </c>
    </row>
    <row r="5467" spans="1:14" ht="15.75" x14ac:dyDescent="0.5">
      <c r="A5467" s="7"/>
      <c r="B5467" s="26"/>
      <c r="C5467" s="26"/>
      <c r="D5467" s="19">
        <v>123065.04</v>
      </c>
      <c r="E5467" s="13" t="s">
        <v>4543</v>
      </c>
      <c r="F5467" s="27">
        <v>45515</v>
      </c>
      <c r="G5467" s="27">
        <v>45217</v>
      </c>
      <c r="H5467" s="14">
        <v>357789.29</v>
      </c>
      <c r="I5467" s="15">
        <v>1</v>
      </c>
      <c r="J5467" s="13" t="s">
        <v>328</v>
      </c>
      <c r="K5467" s="36">
        <f>D5467*VLOOKUP(L5467,Assumptions!$B$5:$C$11,2,FALSE)</f>
        <v>4085.7593279999996</v>
      </c>
      <c r="L5467" s="39" t="s">
        <v>4888</v>
      </c>
      <c r="M5467" s="46">
        <f>DATE(YEAR(F5467),MONTH(F5467),1)</f>
        <v>45505</v>
      </c>
      <c r="N5467" s="47" t="str">
        <f>IF(B5467="",N5466,B5467)</f>
        <v>Westbrook Global LLC</v>
      </c>
    </row>
    <row r="5468" spans="1:14" ht="15.75" x14ac:dyDescent="0.5">
      <c r="A5468" s="7"/>
      <c r="B5468" s="26"/>
      <c r="C5468" s="26"/>
      <c r="D5468" s="19">
        <v>129132.09</v>
      </c>
      <c r="E5468" s="13" t="s">
        <v>4544</v>
      </c>
      <c r="F5468" s="27">
        <v>45515</v>
      </c>
      <c r="G5468" s="27">
        <v>45217</v>
      </c>
      <c r="H5468" s="14">
        <v>319915.53999999998</v>
      </c>
      <c r="I5468" s="15">
        <v>1</v>
      </c>
      <c r="J5468" s="13" t="s">
        <v>333</v>
      </c>
      <c r="K5468" s="36">
        <f>D5468*VLOOKUP(L5468,Assumptions!$B$5:$C$11,2,FALSE)</f>
        <v>4287.1853879999999</v>
      </c>
      <c r="L5468" s="39" t="s">
        <v>4888</v>
      </c>
      <c r="M5468" s="46">
        <f>DATE(YEAR(F5468),MONTH(F5468),1)</f>
        <v>45505</v>
      </c>
      <c r="N5468" s="47" t="str">
        <f>IF(B5468="",N5467,B5468)</f>
        <v>Westbrook Global LLC</v>
      </c>
    </row>
    <row r="5469" spans="1:14" ht="15.75" x14ac:dyDescent="0.5">
      <c r="A5469" s="7"/>
      <c r="B5469" s="26"/>
      <c r="C5469" s="26"/>
      <c r="D5469" s="19">
        <v>90119.82</v>
      </c>
      <c r="E5469" s="13" t="s">
        <v>4545</v>
      </c>
      <c r="F5469" s="27">
        <v>45515</v>
      </c>
      <c r="G5469" s="27">
        <v>45217</v>
      </c>
      <c r="H5469" s="14">
        <v>465375.9</v>
      </c>
      <c r="I5469" s="15">
        <v>1</v>
      </c>
      <c r="J5469" s="13" t="s">
        <v>335</v>
      </c>
      <c r="K5469" s="36">
        <f>D5469*VLOOKUP(L5469,Assumptions!$B$5:$C$11,2,FALSE)</f>
        <v>2991.9780240000005</v>
      </c>
      <c r="L5469" s="39" t="s">
        <v>4888</v>
      </c>
      <c r="M5469" s="46">
        <f>DATE(YEAR(F5469),MONTH(F5469),1)</f>
        <v>45505</v>
      </c>
      <c r="N5469" s="47" t="str">
        <f>IF(B5469="",N5468,B5469)</f>
        <v>Westbrook Global LLC</v>
      </c>
    </row>
    <row r="5470" spans="1:14" ht="15.75" x14ac:dyDescent="0.5">
      <c r="A5470" s="7"/>
      <c r="B5470" s="26"/>
      <c r="C5470" s="26"/>
      <c r="D5470" s="19">
        <v>110363.74</v>
      </c>
      <c r="E5470" s="13" t="s">
        <v>4546</v>
      </c>
      <c r="F5470" s="27">
        <v>45515</v>
      </c>
      <c r="G5470" s="27">
        <v>45217</v>
      </c>
      <c r="H5470" s="14">
        <v>422456.85</v>
      </c>
      <c r="I5470" s="15">
        <v>1</v>
      </c>
      <c r="J5470" s="13" t="s">
        <v>334</v>
      </c>
      <c r="K5470" s="36">
        <f>D5470*VLOOKUP(L5470,Assumptions!$B$5:$C$11,2,FALSE)</f>
        <v>3664.0761680000001</v>
      </c>
      <c r="L5470" s="39" t="s">
        <v>4888</v>
      </c>
      <c r="M5470" s="46">
        <f>DATE(YEAR(F5470),MONTH(F5470),1)</f>
        <v>45505</v>
      </c>
      <c r="N5470" s="47" t="str">
        <f>IF(B5470="",N5469,B5470)</f>
        <v>Westbrook Global LLC</v>
      </c>
    </row>
    <row r="5471" spans="1:14" ht="15.75" x14ac:dyDescent="0.5">
      <c r="A5471" s="7"/>
      <c r="B5471" s="26"/>
      <c r="C5471" s="26"/>
      <c r="D5471" s="19">
        <v>118161.99</v>
      </c>
      <c r="E5471" s="13" t="s">
        <v>4547</v>
      </c>
      <c r="F5471" s="27">
        <v>45515</v>
      </c>
      <c r="G5471" s="27">
        <v>45217</v>
      </c>
      <c r="H5471" s="14">
        <v>467366.66</v>
      </c>
      <c r="I5471" s="15">
        <v>1</v>
      </c>
      <c r="J5471" s="13" t="s">
        <v>322</v>
      </c>
      <c r="K5471" s="36">
        <f>D5471*VLOOKUP(L5471,Assumptions!$B$5:$C$11,2,FALSE)</f>
        <v>3922.9780680000003</v>
      </c>
      <c r="L5471" s="39" t="s">
        <v>4888</v>
      </c>
      <c r="M5471" s="46">
        <f>DATE(YEAR(F5471),MONTH(F5471),1)</f>
        <v>45505</v>
      </c>
      <c r="N5471" s="47" t="str">
        <f>IF(B5471="",N5470,B5471)</f>
        <v>Westbrook Global LLC</v>
      </c>
    </row>
    <row r="5472" spans="1:14" ht="15.75" x14ac:dyDescent="0.5">
      <c r="A5472" s="7"/>
      <c r="B5472" s="26"/>
      <c r="C5472" s="26"/>
      <c r="D5472" s="19">
        <v>111308.97</v>
      </c>
      <c r="E5472" s="13" t="s">
        <v>4548</v>
      </c>
      <c r="F5472" s="27">
        <v>45515</v>
      </c>
      <c r="G5472" s="27">
        <v>45217</v>
      </c>
      <c r="H5472" s="14">
        <v>367369.89</v>
      </c>
      <c r="I5472" s="15">
        <v>1</v>
      </c>
      <c r="J5472" s="13" t="s">
        <v>336</v>
      </c>
      <c r="K5472" s="36">
        <f>D5472*VLOOKUP(L5472,Assumptions!$B$5:$C$11,2,FALSE)</f>
        <v>3695.4578040000001</v>
      </c>
      <c r="L5472" s="39" t="s">
        <v>4888</v>
      </c>
      <c r="M5472" s="46">
        <f>DATE(YEAR(F5472),MONTH(F5472),1)</f>
        <v>45505</v>
      </c>
      <c r="N5472" s="47" t="str">
        <f>IF(B5472="",N5471,B5472)</f>
        <v>Westbrook Global LLC</v>
      </c>
    </row>
    <row r="5473" spans="1:14" ht="15.75" x14ac:dyDescent="0.5">
      <c r="A5473" s="7"/>
      <c r="B5473" s="26"/>
      <c r="C5473" s="26"/>
      <c r="D5473" s="19">
        <v>88321.89</v>
      </c>
      <c r="E5473" s="13" t="s">
        <v>4549</v>
      </c>
      <c r="F5473" s="27">
        <v>45515</v>
      </c>
      <c r="G5473" s="27">
        <v>45217</v>
      </c>
      <c r="H5473" s="14">
        <v>415641.24</v>
      </c>
      <c r="I5473" s="15">
        <v>1</v>
      </c>
      <c r="J5473" s="13" t="s">
        <v>319</v>
      </c>
      <c r="K5473" s="36">
        <f>D5473*VLOOKUP(L5473,Assumptions!$B$5:$C$11,2,FALSE)</f>
        <v>2932.286748</v>
      </c>
      <c r="L5473" s="39" t="s">
        <v>4888</v>
      </c>
      <c r="M5473" s="46">
        <f>DATE(YEAR(F5473),MONTH(F5473),1)</f>
        <v>45505</v>
      </c>
      <c r="N5473" s="47" t="str">
        <f>IF(B5473="",N5472,B5473)</f>
        <v>Westbrook Global LLC</v>
      </c>
    </row>
    <row r="5474" spans="1:14" ht="15.75" x14ac:dyDescent="0.5">
      <c r="A5474" s="7"/>
      <c r="B5474" s="26"/>
      <c r="C5474" s="26"/>
      <c r="D5474" s="19">
        <v>105312.06</v>
      </c>
      <c r="E5474" s="13" t="s">
        <v>4550</v>
      </c>
      <c r="F5474" s="27">
        <v>45515</v>
      </c>
      <c r="G5474" s="27">
        <v>45217</v>
      </c>
      <c r="H5474" s="14">
        <v>458264.73</v>
      </c>
      <c r="I5474" s="15">
        <v>1</v>
      </c>
      <c r="J5474" s="13" t="s">
        <v>320</v>
      </c>
      <c r="K5474" s="36">
        <f>D5474*VLOOKUP(L5474,Assumptions!$B$5:$C$11,2,FALSE)</f>
        <v>3496.360392</v>
      </c>
      <c r="L5474" s="39" t="s">
        <v>4888</v>
      </c>
      <c r="M5474" s="46">
        <f>DATE(YEAR(F5474),MONTH(F5474),1)</f>
        <v>45505</v>
      </c>
      <c r="N5474" s="47" t="str">
        <f>IF(B5474="",N5473,B5474)</f>
        <v>Westbrook Global LLC</v>
      </c>
    </row>
    <row r="5475" spans="1:14" ht="15.75" x14ac:dyDescent="0.5">
      <c r="A5475" s="7"/>
      <c r="B5475" s="26"/>
      <c r="C5475" s="26"/>
      <c r="D5475" s="19">
        <v>93114.16</v>
      </c>
      <c r="E5475" s="13" t="s">
        <v>4551</v>
      </c>
      <c r="F5475" s="27">
        <v>45515</v>
      </c>
      <c r="G5475" s="27">
        <v>45217</v>
      </c>
      <c r="H5475" s="14">
        <v>526798.47</v>
      </c>
      <c r="I5475" s="15">
        <v>1</v>
      </c>
      <c r="J5475" s="13" t="s">
        <v>311</v>
      </c>
      <c r="K5475" s="36">
        <f>D5475*VLOOKUP(L5475,Assumptions!$B$5:$C$11,2,FALSE)</f>
        <v>3091.390112</v>
      </c>
      <c r="L5475" s="39" t="s">
        <v>4888</v>
      </c>
      <c r="M5475" s="46">
        <f>DATE(YEAR(F5475),MONTH(F5475),1)</f>
        <v>45505</v>
      </c>
      <c r="N5475" s="47" t="str">
        <f>IF(B5475="",N5474,B5475)</f>
        <v>Westbrook Global LLC</v>
      </c>
    </row>
    <row r="5476" spans="1:14" ht="15.75" x14ac:dyDescent="0.5">
      <c r="A5476" s="7"/>
      <c r="B5476" s="26"/>
      <c r="C5476" s="26"/>
      <c r="D5476" s="19">
        <v>109935.93</v>
      </c>
      <c r="E5476" s="13" t="s">
        <v>4552</v>
      </c>
      <c r="F5476" s="27">
        <v>45515</v>
      </c>
      <c r="G5476" s="27">
        <v>45217</v>
      </c>
      <c r="H5476" s="14">
        <v>503571.97</v>
      </c>
      <c r="I5476" s="15">
        <v>1</v>
      </c>
      <c r="J5476" s="13" t="s">
        <v>310</v>
      </c>
      <c r="K5476" s="36">
        <f>D5476*VLOOKUP(L5476,Assumptions!$B$5:$C$11,2,FALSE)</f>
        <v>3649.8728759999999</v>
      </c>
      <c r="L5476" s="39" t="s">
        <v>4888</v>
      </c>
      <c r="M5476" s="46">
        <f>DATE(YEAR(F5476),MONTH(F5476),1)</f>
        <v>45505</v>
      </c>
      <c r="N5476" s="47" t="str">
        <f>IF(B5476="",N5475,B5476)</f>
        <v>Westbrook Global LLC</v>
      </c>
    </row>
    <row r="5477" spans="1:14" ht="15.75" x14ac:dyDescent="0.5">
      <c r="A5477" s="7"/>
      <c r="B5477" s="26"/>
      <c r="C5477" s="26"/>
      <c r="D5477" s="19">
        <v>82983.78</v>
      </c>
      <c r="E5477" s="13" t="s">
        <v>4553</v>
      </c>
      <c r="F5477" s="27">
        <v>45515</v>
      </c>
      <c r="G5477" s="27">
        <v>45217</v>
      </c>
      <c r="H5477" s="14">
        <v>405602.12</v>
      </c>
      <c r="I5477" s="15">
        <v>1</v>
      </c>
      <c r="J5477" s="13" t="s">
        <v>363</v>
      </c>
      <c r="K5477" s="36">
        <f>D5477*VLOOKUP(L5477,Assumptions!$B$5:$C$11,2,FALSE)</f>
        <v>2755.0614959999998</v>
      </c>
      <c r="L5477" s="39" t="s">
        <v>4888</v>
      </c>
      <c r="M5477" s="46">
        <f>DATE(YEAR(F5477),MONTH(F5477),1)</f>
        <v>45505</v>
      </c>
      <c r="N5477" s="47" t="str">
        <f>IF(B5477="",N5476,B5477)</f>
        <v>Westbrook Global LLC</v>
      </c>
    </row>
    <row r="5478" spans="1:14" ht="15.75" x14ac:dyDescent="0.5">
      <c r="A5478" s="7"/>
      <c r="B5478" s="26"/>
      <c r="C5478" s="26"/>
      <c r="D5478" s="19">
        <v>45964.7</v>
      </c>
      <c r="E5478" s="13" t="s">
        <v>4554</v>
      </c>
      <c r="F5478" s="27">
        <v>45466</v>
      </c>
      <c r="G5478" s="27">
        <v>45224</v>
      </c>
      <c r="H5478" s="14">
        <v>505619.49</v>
      </c>
      <c r="I5478" s="15">
        <v>4.5</v>
      </c>
      <c r="J5478" s="13" t="s">
        <v>300</v>
      </c>
      <c r="K5478" s="36">
        <f>D5478*VLOOKUP(L5478,Assumptions!$B$5:$C$11,2,FALSE)</f>
        <v>1526.0280399999999</v>
      </c>
      <c r="L5478" s="39" t="s">
        <v>4888</v>
      </c>
      <c r="M5478" s="46">
        <f>DATE(YEAR(F5478),MONTH(F5478),1)</f>
        <v>45444</v>
      </c>
      <c r="N5478" s="47" t="str">
        <f>IF(B5478="",N5477,B5478)</f>
        <v>Westbrook Global LLC</v>
      </c>
    </row>
    <row r="5479" spans="1:14" ht="15.75" x14ac:dyDescent="0.5">
      <c r="A5479" s="7"/>
      <c r="B5479" s="26"/>
      <c r="C5479" s="26"/>
      <c r="D5479" s="19">
        <v>34463.82</v>
      </c>
      <c r="E5479" s="13" t="s">
        <v>4555</v>
      </c>
      <c r="F5479" s="27">
        <v>45466</v>
      </c>
      <c r="G5479" s="27">
        <v>45224</v>
      </c>
      <c r="H5479" s="14">
        <v>309474.06</v>
      </c>
      <c r="I5479" s="15">
        <v>1</v>
      </c>
      <c r="J5479" s="13" t="s">
        <v>328</v>
      </c>
      <c r="K5479" s="36">
        <f>D5479*VLOOKUP(L5479,Assumptions!$B$5:$C$11,2,FALSE)</f>
        <v>1144.1988240000001</v>
      </c>
      <c r="L5479" s="39" t="s">
        <v>4888</v>
      </c>
      <c r="M5479" s="46">
        <f>DATE(YEAR(F5479),MONTH(F5479),1)</f>
        <v>45444</v>
      </c>
      <c r="N5479" s="47" t="str">
        <f>IF(B5479="",N5478,B5479)</f>
        <v>Westbrook Global LLC</v>
      </c>
    </row>
    <row r="5480" spans="1:14" ht="15.75" x14ac:dyDescent="0.5">
      <c r="A5480" s="7"/>
      <c r="B5480" s="26"/>
      <c r="C5480" s="26"/>
      <c r="D5480" s="19">
        <v>41268.75</v>
      </c>
      <c r="E5480" s="13" t="s">
        <v>4556</v>
      </c>
      <c r="F5480" s="27">
        <v>45466</v>
      </c>
      <c r="G5480" s="27">
        <v>45224</v>
      </c>
      <c r="H5480" s="14">
        <v>334369.84999999998</v>
      </c>
      <c r="I5480" s="15">
        <v>1</v>
      </c>
      <c r="J5480" s="13" t="s">
        <v>333</v>
      </c>
      <c r="K5480" s="36">
        <f>D5480*VLOOKUP(L5480,Assumptions!$B$5:$C$11,2,FALSE)</f>
        <v>1370.1224999999999</v>
      </c>
      <c r="L5480" s="39" t="s">
        <v>4888</v>
      </c>
      <c r="M5480" s="46">
        <f>DATE(YEAR(F5480),MONTH(F5480),1)</f>
        <v>45444</v>
      </c>
      <c r="N5480" s="47" t="str">
        <f>IF(B5480="",N5479,B5480)</f>
        <v>Westbrook Global LLC</v>
      </c>
    </row>
    <row r="5481" spans="1:14" ht="15.75" x14ac:dyDescent="0.5">
      <c r="A5481" s="7"/>
      <c r="B5481" s="26"/>
      <c r="C5481" s="26"/>
      <c r="D5481" s="19">
        <v>44281.29</v>
      </c>
      <c r="E5481" s="13" t="s">
        <v>4557</v>
      </c>
      <c r="F5481" s="27">
        <v>45466</v>
      </c>
      <c r="G5481" s="27">
        <v>45224</v>
      </c>
      <c r="H5481" s="14">
        <v>406163.45</v>
      </c>
      <c r="I5481" s="15">
        <v>1</v>
      </c>
      <c r="J5481" s="13" t="s">
        <v>334</v>
      </c>
      <c r="K5481" s="36">
        <f>D5481*VLOOKUP(L5481,Assumptions!$B$5:$C$11,2,FALSE)</f>
        <v>1470.1388280000001</v>
      </c>
      <c r="L5481" s="39" t="s">
        <v>4888</v>
      </c>
      <c r="M5481" s="46">
        <f>DATE(YEAR(F5481),MONTH(F5481),1)</f>
        <v>45444</v>
      </c>
      <c r="N5481" s="47" t="str">
        <f>IF(B5481="",N5480,B5481)</f>
        <v>Westbrook Global LLC</v>
      </c>
    </row>
    <row r="5482" spans="1:14" ht="15.75" x14ac:dyDescent="0.5">
      <c r="A5482" s="7"/>
      <c r="B5482" s="26"/>
      <c r="C5482" s="26"/>
      <c r="D5482" s="19">
        <v>43297.85</v>
      </c>
      <c r="E5482" s="13" t="s">
        <v>4558</v>
      </c>
      <c r="F5482" s="27">
        <v>45466</v>
      </c>
      <c r="G5482" s="27">
        <v>45224</v>
      </c>
      <c r="H5482" s="14">
        <v>417571.01</v>
      </c>
      <c r="I5482" s="15">
        <v>1</v>
      </c>
      <c r="J5482" s="13" t="s">
        <v>335</v>
      </c>
      <c r="K5482" s="36">
        <f>D5482*VLOOKUP(L5482,Assumptions!$B$5:$C$11,2,FALSE)</f>
        <v>1437.4886199999999</v>
      </c>
      <c r="L5482" s="39" t="s">
        <v>4888</v>
      </c>
      <c r="M5482" s="46">
        <f>DATE(YEAR(F5482),MONTH(F5482),1)</f>
        <v>45444</v>
      </c>
      <c r="N5482" s="47" t="str">
        <f>IF(B5482="",N5481,B5482)</f>
        <v>Westbrook Global LLC</v>
      </c>
    </row>
    <row r="5483" spans="1:14" ht="15.75" x14ac:dyDescent="0.5">
      <c r="A5483" s="7"/>
      <c r="B5483" s="26"/>
      <c r="C5483" s="26"/>
      <c r="D5483" s="19">
        <v>42285.8</v>
      </c>
      <c r="E5483" s="13" t="s">
        <v>4559</v>
      </c>
      <c r="F5483" s="27">
        <v>45466</v>
      </c>
      <c r="G5483" s="27">
        <v>45224</v>
      </c>
      <c r="H5483" s="14">
        <v>386158.32</v>
      </c>
      <c r="I5483" s="15">
        <v>1</v>
      </c>
      <c r="J5483" s="13" t="s">
        <v>322</v>
      </c>
      <c r="K5483" s="36">
        <f>D5483*VLOOKUP(L5483,Assumptions!$B$5:$C$11,2,FALSE)</f>
        <v>1403.8885600000001</v>
      </c>
      <c r="L5483" s="39" t="s">
        <v>4888</v>
      </c>
      <c r="M5483" s="46">
        <f>DATE(YEAR(F5483),MONTH(F5483),1)</f>
        <v>45444</v>
      </c>
      <c r="N5483" s="47" t="str">
        <f>IF(B5483="",N5482,B5483)</f>
        <v>Westbrook Global LLC</v>
      </c>
    </row>
    <row r="5484" spans="1:14" ht="15.75" x14ac:dyDescent="0.5">
      <c r="A5484" s="7"/>
      <c r="B5484" s="26"/>
      <c r="C5484" s="26"/>
      <c r="D5484" s="19">
        <v>32070.14</v>
      </c>
      <c r="E5484" s="13" t="s">
        <v>4560</v>
      </c>
      <c r="F5484" s="27">
        <v>45466</v>
      </c>
      <c r="G5484" s="27">
        <v>45224</v>
      </c>
      <c r="H5484" s="14">
        <v>506290.99</v>
      </c>
      <c r="I5484" s="15">
        <v>1</v>
      </c>
      <c r="J5484" s="13" t="s">
        <v>336</v>
      </c>
      <c r="K5484" s="36">
        <f>D5484*VLOOKUP(L5484,Assumptions!$B$5:$C$11,2,FALSE)</f>
        <v>1064.728648</v>
      </c>
      <c r="L5484" s="39" t="s">
        <v>4888</v>
      </c>
      <c r="M5484" s="46">
        <f>DATE(YEAR(F5484),MONTH(F5484),1)</f>
        <v>45444</v>
      </c>
      <c r="N5484" s="47" t="str">
        <f>IF(B5484="",N5483,B5484)</f>
        <v>Westbrook Global LLC</v>
      </c>
    </row>
    <row r="5485" spans="1:14" ht="15.75" x14ac:dyDescent="0.5">
      <c r="A5485" s="7"/>
      <c r="B5485" s="26"/>
      <c r="C5485" s="26"/>
      <c r="D5485" s="19">
        <v>39566.559999999998</v>
      </c>
      <c r="E5485" s="13" t="s">
        <v>4561</v>
      </c>
      <c r="F5485" s="27">
        <v>45466</v>
      </c>
      <c r="G5485" s="27">
        <v>45224</v>
      </c>
      <c r="H5485" s="14">
        <v>365986.14</v>
      </c>
      <c r="I5485" s="15">
        <v>5</v>
      </c>
      <c r="J5485" s="13" t="s">
        <v>332</v>
      </c>
      <c r="K5485" s="36">
        <f>D5485*VLOOKUP(L5485,Assumptions!$B$5:$C$11,2,FALSE)</f>
        <v>1313.609792</v>
      </c>
      <c r="L5485" s="39" t="s">
        <v>4888</v>
      </c>
      <c r="M5485" s="46">
        <f>DATE(YEAR(F5485),MONTH(F5485),1)</f>
        <v>45444</v>
      </c>
      <c r="N5485" s="47" t="str">
        <f>IF(B5485="",N5484,B5485)</f>
        <v>Westbrook Global LLC</v>
      </c>
    </row>
    <row r="5486" spans="1:14" ht="15.75" x14ac:dyDescent="0.5">
      <c r="A5486" s="7"/>
      <c r="B5486" s="26"/>
      <c r="C5486" s="26"/>
      <c r="D5486" s="19">
        <v>35430.85</v>
      </c>
      <c r="E5486" s="13" t="s">
        <v>4562</v>
      </c>
      <c r="F5486" s="27">
        <v>45466</v>
      </c>
      <c r="G5486" s="27">
        <v>45224</v>
      </c>
      <c r="H5486" s="14">
        <v>463285.11</v>
      </c>
      <c r="I5486" s="15">
        <v>5</v>
      </c>
      <c r="J5486" s="13" t="s">
        <v>305</v>
      </c>
      <c r="K5486" s="36">
        <f>D5486*VLOOKUP(L5486,Assumptions!$B$5:$C$11,2,FALSE)</f>
        <v>1176.30422</v>
      </c>
      <c r="L5486" s="39" t="s">
        <v>4888</v>
      </c>
      <c r="M5486" s="46">
        <f>DATE(YEAR(F5486),MONTH(F5486),1)</f>
        <v>45444</v>
      </c>
      <c r="N5486" s="47" t="str">
        <f>IF(B5486="",N5485,B5486)</f>
        <v>Westbrook Global LLC</v>
      </c>
    </row>
    <row r="5487" spans="1:14" ht="15.75" x14ac:dyDescent="0.5">
      <c r="A5487" s="7"/>
      <c r="B5487" s="26"/>
      <c r="C5487" s="26"/>
      <c r="D5487" s="12">
        <v>411.57</v>
      </c>
      <c r="E5487" s="13" t="s">
        <v>4563</v>
      </c>
      <c r="F5487" s="27">
        <v>45310</v>
      </c>
      <c r="G5487" s="27">
        <v>45265</v>
      </c>
      <c r="H5487" s="14">
        <v>322162.69</v>
      </c>
      <c r="I5487" s="15">
        <v>1</v>
      </c>
      <c r="J5487" s="13" t="s">
        <v>315</v>
      </c>
      <c r="K5487" s="36">
        <f>D5487*VLOOKUP(L5487,Assumptions!$B$5:$C$11,2,FALSE)</f>
        <v>14.116850999999999</v>
      </c>
      <c r="L5487" s="39" t="s">
        <v>4889</v>
      </c>
      <c r="M5487" s="46">
        <f>DATE(YEAR(F5487),MONTH(F5487),1)</f>
        <v>45292</v>
      </c>
      <c r="N5487" s="47" t="str">
        <f>IF(B5487="",N5486,B5487)</f>
        <v>Westbrook Global LLC</v>
      </c>
    </row>
    <row r="5488" spans="1:14" ht="15.75" x14ac:dyDescent="0.5">
      <c r="A5488" s="7"/>
      <c r="B5488" s="26"/>
      <c r="C5488" s="26"/>
      <c r="D5488" s="12">
        <v>1070</v>
      </c>
      <c r="E5488" s="13" t="s">
        <v>4564</v>
      </c>
      <c r="F5488" s="27">
        <v>45537</v>
      </c>
      <c r="G5488" s="27">
        <v>45470</v>
      </c>
      <c r="H5488" s="14">
        <v>369139.32</v>
      </c>
      <c r="I5488" s="15">
        <v>2</v>
      </c>
      <c r="J5488" s="13" t="s">
        <v>315</v>
      </c>
      <c r="K5488" s="36">
        <f>D5488*VLOOKUP(L5488,Assumptions!$B$5:$C$11,2,FALSE)</f>
        <v>36.700999999999993</v>
      </c>
      <c r="L5488" s="39" t="s">
        <v>4889</v>
      </c>
      <c r="M5488" s="46">
        <f>DATE(YEAR(F5488),MONTH(F5488),1)</f>
        <v>45536</v>
      </c>
      <c r="N5488" s="47" t="str">
        <f>IF(B5488="",N5487,B5488)</f>
        <v>Westbrook Global LLC</v>
      </c>
    </row>
    <row r="5489" spans="1:14" ht="15.75" x14ac:dyDescent="0.5">
      <c r="A5489" s="7"/>
      <c r="B5489" s="26"/>
      <c r="C5489" s="26"/>
      <c r="D5489" s="19">
        <v>48164.03</v>
      </c>
      <c r="E5489" s="13" t="s">
        <v>4565</v>
      </c>
      <c r="F5489" s="27">
        <v>45802</v>
      </c>
      <c r="G5489" s="27">
        <v>45615</v>
      </c>
      <c r="H5489" s="14">
        <v>427567.94</v>
      </c>
      <c r="I5489" s="15">
        <v>5</v>
      </c>
      <c r="J5489" s="13" t="s">
        <v>300</v>
      </c>
      <c r="K5489" s="36">
        <f>D5489*VLOOKUP(L5489,Assumptions!$B$5:$C$11,2,FALSE)</f>
        <v>1599.0457959999999</v>
      </c>
      <c r="L5489" s="39" t="s">
        <v>4888</v>
      </c>
      <c r="M5489" s="46">
        <f>DATE(YEAR(F5489),MONTH(F5489),1)</f>
        <v>45778</v>
      </c>
      <c r="N5489" s="47" t="str">
        <f>IF(B5489="",N5488,B5489)</f>
        <v>Westbrook Global LLC</v>
      </c>
    </row>
    <row r="5490" spans="1:14" ht="15.75" x14ac:dyDescent="0.5">
      <c r="A5490" s="7"/>
      <c r="B5490" s="26"/>
      <c r="C5490" s="26"/>
      <c r="D5490" s="19">
        <v>45116.44</v>
      </c>
      <c r="E5490" s="13" t="s">
        <v>4566</v>
      </c>
      <c r="F5490" s="27">
        <v>45802</v>
      </c>
      <c r="G5490" s="27">
        <v>45615</v>
      </c>
      <c r="H5490" s="14">
        <v>445273.11</v>
      </c>
      <c r="I5490" s="15">
        <v>6</v>
      </c>
      <c r="J5490" s="13" t="s">
        <v>311</v>
      </c>
      <c r="K5490" s="36">
        <f>D5490*VLOOKUP(L5490,Assumptions!$B$5:$C$11,2,FALSE)</f>
        <v>1497.865808</v>
      </c>
      <c r="L5490" s="39" t="s">
        <v>4888</v>
      </c>
      <c r="M5490" s="46">
        <f>DATE(YEAR(F5490),MONTH(F5490),1)</f>
        <v>45778</v>
      </c>
      <c r="N5490" s="47" t="str">
        <f>IF(B5490="",N5489,B5490)</f>
        <v>Westbrook Global LLC</v>
      </c>
    </row>
    <row r="5491" spans="1:14" ht="15.75" x14ac:dyDescent="0.5">
      <c r="A5491" s="7"/>
      <c r="B5491" s="26"/>
      <c r="C5491" s="26"/>
      <c r="D5491" s="19">
        <v>35379.99</v>
      </c>
      <c r="E5491" s="13" t="s">
        <v>4567</v>
      </c>
      <c r="F5491" s="27">
        <v>45802</v>
      </c>
      <c r="G5491" s="27">
        <v>45615</v>
      </c>
      <c r="H5491" s="14">
        <v>318803.17</v>
      </c>
      <c r="I5491" s="15">
        <v>1</v>
      </c>
      <c r="J5491" s="13" t="s">
        <v>310</v>
      </c>
      <c r="K5491" s="36">
        <f>D5491*VLOOKUP(L5491,Assumptions!$B$5:$C$11,2,FALSE)</f>
        <v>1174.6156679999999</v>
      </c>
      <c r="L5491" s="39" t="s">
        <v>4888</v>
      </c>
      <c r="M5491" s="46">
        <f>DATE(YEAR(F5491),MONTH(F5491),1)</f>
        <v>45778</v>
      </c>
      <c r="N5491" s="47" t="str">
        <f>IF(B5491="",N5490,B5491)</f>
        <v>Westbrook Global LLC</v>
      </c>
    </row>
    <row r="5492" spans="1:14" ht="15.75" x14ac:dyDescent="0.5">
      <c r="A5492" s="7"/>
      <c r="B5492" s="26"/>
      <c r="C5492" s="26"/>
      <c r="D5492" s="19">
        <v>56283.59</v>
      </c>
      <c r="E5492" s="13" t="s">
        <v>4568</v>
      </c>
      <c r="F5492" s="27">
        <v>45802</v>
      </c>
      <c r="G5492" s="27">
        <v>45615</v>
      </c>
      <c r="H5492" s="14">
        <v>346300.97</v>
      </c>
      <c r="I5492" s="15">
        <v>7</v>
      </c>
      <c r="J5492" s="13" t="s">
        <v>363</v>
      </c>
      <c r="K5492" s="36">
        <f>D5492*VLOOKUP(L5492,Assumptions!$B$5:$C$11,2,FALSE)</f>
        <v>1868.615188</v>
      </c>
      <c r="L5492" s="39" t="s">
        <v>4888</v>
      </c>
      <c r="M5492" s="46">
        <f>DATE(YEAR(F5492),MONTH(F5492),1)</f>
        <v>45778</v>
      </c>
      <c r="N5492" s="47" t="str">
        <f>IF(B5492="",N5491,B5492)</f>
        <v>Westbrook Global LLC</v>
      </c>
    </row>
    <row r="5493" spans="1:14" ht="15.75" x14ac:dyDescent="0.5">
      <c r="A5493" s="7"/>
      <c r="B5493" s="26"/>
      <c r="C5493" s="26"/>
      <c r="D5493" s="19">
        <v>37744.959999999999</v>
      </c>
      <c r="E5493" s="13" t="s">
        <v>4569</v>
      </c>
      <c r="F5493" s="27">
        <v>45795</v>
      </c>
      <c r="G5493" s="27">
        <v>45615</v>
      </c>
      <c r="H5493" s="14">
        <v>485821.87</v>
      </c>
      <c r="I5493" s="15">
        <v>8</v>
      </c>
      <c r="J5493" s="13" t="s">
        <v>332</v>
      </c>
      <c r="K5493" s="36">
        <f>D5493*VLOOKUP(L5493,Assumptions!$B$5:$C$11,2,FALSE)</f>
        <v>1253.132672</v>
      </c>
      <c r="L5493" s="39" t="s">
        <v>4888</v>
      </c>
      <c r="M5493" s="46">
        <f>DATE(YEAR(F5493),MONTH(F5493),1)</f>
        <v>45778</v>
      </c>
      <c r="N5493" s="47" t="str">
        <f>IF(B5493="",N5492,B5493)</f>
        <v>Westbrook Global LLC</v>
      </c>
    </row>
    <row r="5494" spans="1:14" ht="15.75" x14ac:dyDescent="0.5">
      <c r="A5494" s="7"/>
      <c r="B5494" s="26"/>
      <c r="C5494" s="26"/>
      <c r="D5494" s="19">
        <v>38477.449999999997</v>
      </c>
      <c r="E5494" s="13" t="s">
        <v>4570</v>
      </c>
      <c r="F5494" s="27">
        <v>45795</v>
      </c>
      <c r="G5494" s="27">
        <v>45615</v>
      </c>
      <c r="H5494" s="14">
        <v>427656.5</v>
      </c>
      <c r="I5494" s="15">
        <v>4.5</v>
      </c>
      <c r="J5494" s="13" t="s">
        <v>330</v>
      </c>
      <c r="K5494" s="36">
        <f>D5494*VLOOKUP(L5494,Assumptions!$B$5:$C$11,2,FALSE)</f>
        <v>1277.4513399999998</v>
      </c>
      <c r="L5494" s="39" t="s">
        <v>4888</v>
      </c>
      <c r="M5494" s="46">
        <f>DATE(YEAR(F5494),MONTH(F5494),1)</f>
        <v>45778</v>
      </c>
      <c r="N5494" s="47" t="str">
        <f>IF(B5494="",N5493,B5494)</f>
        <v>Westbrook Global LLC</v>
      </c>
    </row>
    <row r="5495" spans="1:14" ht="15.75" x14ac:dyDescent="0.5">
      <c r="A5495" s="7"/>
      <c r="B5495" s="26"/>
      <c r="C5495" s="26"/>
      <c r="D5495" s="19">
        <v>58633.39</v>
      </c>
      <c r="E5495" s="13" t="s">
        <v>4571</v>
      </c>
      <c r="F5495" s="27">
        <v>45795</v>
      </c>
      <c r="G5495" s="27">
        <v>45615</v>
      </c>
      <c r="H5495" s="14">
        <v>493680.76</v>
      </c>
      <c r="I5495" s="15">
        <v>1</v>
      </c>
      <c r="J5495" s="13" t="s">
        <v>336</v>
      </c>
      <c r="K5495" s="36">
        <f>D5495*VLOOKUP(L5495,Assumptions!$B$5:$C$11,2,FALSE)</f>
        <v>1946.6285479999999</v>
      </c>
      <c r="L5495" s="39" t="s">
        <v>4888</v>
      </c>
      <c r="M5495" s="46">
        <f>DATE(YEAR(F5495),MONTH(F5495),1)</f>
        <v>45778</v>
      </c>
      <c r="N5495" s="47" t="str">
        <f>IF(B5495="",N5494,B5495)</f>
        <v>Westbrook Global LLC</v>
      </c>
    </row>
    <row r="5496" spans="1:14" ht="15.75" x14ac:dyDescent="0.5">
      <c r="A5496" s="7"/>
      <c r="B5496" s="26"/>
      <c r="C5496" s="26"/>
      <c r="D5496" s="19">
        <v>52457.760000000002</v>
      </c>
      <c r="E5496" s="13" t="s">
        <v>4572</v>
      </c>
      <c r="F5496" s="27">
        <v>45795</v>
      </c>
      <c r="G5496" s="27">
        <v>45615</v>
      </c>
      <c r="H5496" s="14">
        <v>408859.93</v>
      </c>
      <c r="I5496" s="15">
        <v>1</v>
      </c>
      <c r="J5496" s="13" t="s">
        <v>333</v>
      </c>
      <c r="K5496" s="36">
        <f>D5496*VLOOKUP(L5496,Assumptions!$B$5:$C$11,2,FALSE)</f>
        <v>1741.597632</v>
      </c>
      <c r="L5496" s="39" t="s">
        <v>4888</v>
      </c>
      <c r="M5496" s="46">
        <f>DATE(YEAR(F5496),MONTH(F5496),1)</f>
        <v>45778</v>
      </c>
      <c r="N5496" s="47" t="str">
        <f>IF(B5496="",N5495,B5496)</f>
        <v>Westbrook Global LLC</v>
      </c>
    </row>
    <row r="5497" spans="1:14" ht="15.75" x14ac:dyDescent="0.5">
      <c r="A5497" s="7"/>
      <c r="B5497" s="26"/>
      <c r="C5497" s="26"/>
      <c r="D5497" s="19">
        <v>55657.2</v>
      </c>
      <c r="E5497" s="13" t="s">
        <v>4573</v>
      </c>
      <c r="F5497" s="27">
        <v>45795</v>
      </c>
      <c r="G5497" s="27">
        <v>45615</v>
      </c>
      <c r="H5497" s="14">
        <v>465165.39</v>
      </c>
      <c r="I5497" s="15">
        <v>1</v>
      </c>
      <c r="J5497" s="13" t="s">
        <v>328</v>
      </c>
      <c r="K5497" s="36">
        <f>D5497*VLOOKUP(L5497,Assumptions!$B$5:$C$11,2,FALSE)</f>
        <v>1847.8190399999999</v>
      </c>
      <c r="L5497" s="39" t="s">
        <v>4888</v>
      </c>
      <c r="M5497" s="46">
        <f>DATE(YEAR(F5497),MONTH(F5497),1)</f>
        <v>45778</v>
      </c>
      <c r="N5497" s="47" t="str">
        <f>IF(B5497="",N5496,B5497)</f>
        <v>Westbrook Global LLC</v>
      </c>
    </row>
    <row r="5498" spans="1:14" ht="15.75" x14ac:dyDescent="0.5">
      <c r="A5498" s="7"/>
      <c r="B5498" s="26"/>
      <c r="C5498" s="26"/>
      <c r="D5498" s="19">
        <v>46133.82</v>
      </c>
      <c r="E5498" s="13" t="s">
        <v>4574</v>
      </c>
      <c r="F5498" s="27">
        <v>45795</v>
      </c>
      <c r="G5498" s="27">
        <v>45615</v>
      </c>
      <c r="H5498" s="14">
        <v>471775.21</v>
      </c>
      <c r="I5498" s="15">
        <v>1</v>
      </c>
      <c r="J5498" s="13" t="s">
        <v>322</v>
      </c>
      <c r="K5498" s="36">
        <f>D5498*VLOOKUP(L5498,Assumptions!$B$5:$C$11,2,FALSE)</f>
        <v>1531.642824</v>
      </c>
      <c r="L5498" s="39" t="s">
        <v>4888</v>
      </c>
      <c r="M5498" s="46">
        <f>DATE(YEAR(F5498),MONTH(F5498),1)</f>
        <v>45778</v>
      </c>
      <c r="N5498" s="47" t="str">
        <f>IF(B5498="",N5497,B5498)</f>
        <v>Westbrook Global LLC</v>
      </c>
    </row>
    <row r="5499" spans="1:14" ht="15.75" x14ac:dyDescent="0.5">
      <c r="A5499" s="7"/>
      <c r="B5499" s="26"/>
      <c r="C5499" s="26"/>
      <c r="D5499" s="19">
        <v>41471.94</v>
      </c>
      <c r="E5499" s="13" t="s">
        <v>4575</v>
      </c>
      <c r="F5499" s="27">
        <v>45795</v>
      </c>
      <c r="G5499" s="27">
        <v>45615</v>
      </c>
      <c r="H5499" s="14">
        <v>532453.06000000006</v>
      </c>
      <c r="I5499" s="15">
        <v>1</v>
      </c>
      <c r="J5499" s="13" t="s">
        <v>335</v>
      </c>
      <c r="K5499" s="36">
        <f>D5499*VLOOKUP(L5499,Assumptions!$B$5:$C$11,2,FALSE)</f>
        <v>1376.868408</v>
      </c>
      <c r="L5499" s="39" t="s">
        <v>4888</v>
      </c>
      <c r="M5499" s="46">
        <f>DATE(YEAR(F5499),MONTH(F5499),1)</f>
        <v>45778</v>
      </c>
      <c r="N5499" s="47" t="str">
        <f>IF(B5499="",N5498,B5499)</f>
        <v>Westbrook Global LLC</v>
      </c>
    </row>
    <row r="5500" spans="1:14" ht="15.75" x14ac:dyDescent="0.5">
      <c r="A5500" s="7"/>
      <c r="B5500" s="26"/>
      <c r="C5500" s="26"/>
      <c r="D5500" s="19">
        <v>60478.01</v>
      </c>
      <c r="E5500" s="13" t="s">
        <v>4576</v>
      </c>
      <c r="F5500" s="27">
        <v>45795</v>
      </c>
      <c r="G5500" s="27">
        <v>45615</v>
      </c>
      <c r="H5500" s="14">
        <v>347312.18</v>
      </c>
      <c r="I5500" s="15">
        <v>1</v>
      </c>
      <c r="J5500" s="13" t="s">
        <v>334</v>
      </c>
      <c r="K5500" s="36">
        <f>D5500*VLOOKUP(L5500,Assumptions!$B$5:$C$11,2,FALSE)</f>
        <v>2007.8699320000001</v>
      </c>
      <c r="L5500" s="39" t="s">
        <v>4888</v>
      </c>
      <c r="M5500" s="46">
        <f>DATE(YEAR(F5500),MONTH(F5500),1)</f>
        <v>45778</v>
      </c>
      <c r="N5500" s="47" t="str">
        <f>IF(B5500="",N5499,B5500)</f>
        <v>Westbrook Global LLC</v>
      </c>
    </row>
    <row r="5501" spans="1:14" ht="15.75" x14ac:dyDescent="0.5">
      <c r="A5501" s="7"/>
      <c r="B5501" s="26"/>
      <c r="C5501" s="26"/>
      <c r="D5501" s="19">
        <v>44462.720000000001</v>
      </c>
      <c r="E5501" s="13" t="s">
        <v>4567</v>
      </c>
      <c r="F5501" s="27">
        <v>45795</v>
      </c>
      <c r="G5501" s="27">
        <v>45615</v>
      </c>
      <c r="H5501" s="14">
        <v>439674.77</v>
      </c>
      <c r="I5501" s="15">
        <v>1</v>
      </c>
      <c r="J5501" s="13" t="s">
        <v>310</v>
      </c>
      <c r="K5501" s="36">
        <f>D5501*VLOOKUP(L5501,Assumptions!$B$5:$C$11,2,FALSE)</f>
        <v>1476.1623039999999</v>
      </c>
      <c r="L5501" s="39" t="s">
        <v>4888</v>
      </c>
      <c r="M5501" s="46">
        <f>DATE(YEAR(F5501),MONTH(F5501),1)</f>
        <v>45778</v>
      </c>
      <c r="N5501" s="47" t="str">
        <f>IF(B5501="",N5500,B5501)</f>
        <v>Westbrook Global LLC</v>
      </c>
    </row>
    <row r="5502" spans="1:14" ht="15.75" x14ac:dyDescent="0.5">
      <c r="A5502" s="7"/>
      <c r="B5502" s="26"/>
      <c r="C5502" s="26"/>
      <c r="D5502" s="19">
        <v>51535.5</v>
      </c>
      <c r="E5502" s="13" t="s">
        <v>4565</v>
      </c>
      <c r="F5502" s="27">
        <v>45795</v>
      </c>
      <c r="G5502" s="27">
        <v>45615</v>
      </c>
      <c r="H5502" s="14">
        <v>322086.95</v>
      </c>
      <c r="I5502" s="15">
        <v>4.5</v>
      </c>
      <c r="J5502" s="13" t="s">
        <v>300</v>
      </c>
      <c r="K5502" s="36">
        <f>D5502*VLOOKUP(L5502,Assumptions!$B$5:$C$11,2,FALSE)</f>
        <v>1710.9785999999999</v>
      </c>
      <c r="L5502" s="39" t="s">
        <v>4888</v>
      </c>
      <c r="M5502" s="46">
        <f>DATE(YEAR(F5502),MONTH(F5502),1)</f>
        <v>45778</v>
      </c>
      <c r="N5502" s="47" t="str">
        <f>IF(B5502="",N5501,B5502)</f>
        <v>Westbrook Global LLC</v>
      </c>
    </row>
    <row r="5503" spans="1:14" ht="15.75" x14ac:dyDescent="0.5">
      <c r="A5503" s="7"/>
      <c r="B5503" s="26"/>
      <c r="C5503" s="26"/>
      <c r="D5503" s="19">
        <v>49230.38</v>
      </c>
      <c r="E5503" s="13" t="s">
        <v>4577</v>
      </c>
      <c r="F5503" s="27">
        <v>45795</v>
      </c>
      <c r="G5503" s="27">
        <v>45615</v>
      </c>
      <c r="H5503" s="14">
        <v>400185.47</v>
      </c>
      <c r="I5503" s="15">
        <v>1</v>
      </c>
      <c r="J5503" s="13" t="s">
        <v>304</v>
      </c>
      <c r="K5503" s="36">
        <f>D5503*VLOOKUP(L5503,Assumptions!$B$5:$C$11,2,FALSE)</f>
        <v>1634.4486159999999</v>
      </c>
      <c r="L5503" s="39" t="s">
        <v>4888</v>
      </c>
      <c r="M5503" s="46">
        <f>DATE(YEAR(F5503),MONTH(F5503),1)</f>
        <v>45778</v>
      </c>
      <c r="N5503" s="47" t="str">
        <f>IF(B5503="",N5502,B5503)</f>
        <v>Westbrook Global LLC</v>
      </c>
    </row>
    <row r="5504" spans="1:14" ht="15.75" x14ac:dyDescent="0.5">
      <c r="A5504" s="7"/>
      <c r="B5504" s="26"/>
      <c r="C5504" s="26"/>
      <c r="D5504" s="19">
        <v>38241.03</v>
      </c>
      <c r="E5504" s="13" t="s">
        <v>4578</v>
      </c>
      <c r="F5504" s="27">
        <v>45795</v>
      </c>
      <c r="G5504" s="27">
        <v>45615</v>
      </c>
      <c r="H5504" s="14">
        <v>464426.86</v>
      </c>
      <c r="I5504" s="15">
        <v>8</v>
      </c>
      <c r="J5504" s="13" t="s">
        <v>305</v>
      </c>
      <c r="K5504" s="36">
        <f>D5504*VLOOKUP(L5504,Assumptions!$B$5:$C$11,2,FALSE)</f>
        <v>1269.602196</v>
      </c>
      <c r="L5504" s="39" t="s">
        <v>4888</v>
      </c>
      <c r="M5504" s="46">
        <f>DATE(YEAR(F5504),MONTH(F5504),1)</f>
        <v>45778</v>
      </c>
      <c r="N5504" s="47" t="str">
        <f>IF(B5504="",N5503,B5504)</f>
        <v>Westbrook Global LLC</v>
      </c>
    </row>
    <row r="5505" spans="1:14" ht="15.75" x14ac:dyDescent="0.5">
      <c r="A5505" s="7"/>
      <c r="B5505" s="26"/>
      <c r="C5505" s="26"/>
      <c r="D5505" s="19">
        <v>52986.71</v>
      </c>
      <c r="E5505" s="13" t="s">
        <v>4566</v>
      </c>
      <c r="F5505" s="27">
        <v>45795</v>
      </c>
      <c r="G5505" s="27">
        <v>45615</v>
      </c>
      <c r="H5505" s="14">
        <v>490221.42</v>
      </c>
      <c r="I5505" s="15">
        <v>1</v>
      </c>
      <c r="J5505" s="13" t="s">
        <v>311</v>
      </c>
      <c r="K5505" s="36">
        <f>D5505*VLOOKUP(L5505,Assumptions!$B$5:$C$11,2,FALSE)</f>
        <v>1759.158772</v>
      </c>
      <c r="L5505" s="39" t="s">
        <v>4888</v>
      </c>
      <c r="M5505" s="46">
        <f>DATE(YEAR(F5505),MONTH(F5505),1)</f>
        <v>45778</v>
      </c>
      <c r="N5505" s="47" t="str">
        <f>IF(B5505="",N5504,B5505)</f>
        <v>Westbrook Global LLC</v>
      </c>
    </row>
    <row r="5506" spans="1:14" ht="15.75" x14ac:dyDescent="0.5">
      <c r="A5506" s="7"/>
      <c r="B5506" s="26"/>
      <c r="C5506" s="26"/>
      <c r="D5506" s="19">
        <v>57588.639999999999</v>
      </c>
      <c r="E5506" s="13" t="s">
        <v>4568</v>
      </c>
      <c r="F5506" s="27">
        <v>45795</v>
      </c>
      <c r="G5506" s="27">
        <v>45615</v>
      </c>
      <c r="H5506" s="14">
        <v>467693.23</v>
      </c>
      <c r="I5506" s="15">
        <v>1</v>
      </c>
      <c r="J5506" s="13" t="s">
        <v>363</v>
      </c>
      <c r="K5506" s="36">
        <f>D5506*VLOOKUP(L5506,Assumptions!$B$5:$C$11,2,FALSE)</f>
        <v>1911.9428479999999</v>
      </c>
      <c r="L5506" s="39" t="s">
        <v>4888</v>
      </c>
      <c r="M5506" s="46">
        <f>DATE(YEAR(F5506),MONTH(F5506),1)</f>
        <v>45778</v>
      </c>
      <c r="N5506" s="47" t="str">
        <f>IF(B5506="",N5505,B5506)</f>
        <v>Westbrook Global LLC</v>
      </c>
    </row>
    <row r="5507" spans="1:14" ht="15.75" x14ac:dyDescent="0.5">
      <c r="A5507" s="7"/>
      <c r="B5507" s="26"/>
      <c r="C5507" s="26"/>
      <c r="D5507" s="19">
        <v>87039.72</v>
      </c>
      <c r="E5507" s="13" t="s">
        <v>4579</v>
      </c>
      <c r="F5507" s="27">
        <v>45879</v>
      </c>
      <c r="G5507" s="27">
        <v>45615</v>
      </c>
      <c r="H5507" s="14">
        <v>470245.16</v>
      </c>
      <c r="I5507" s="15">
        <v>10</v>
      </c>
      <c r="J5507" s="13" t="s">
        <v>300</v>
      </c>
      <c r="K5507" s="36">
        <f>D5507*VLOOKUP(L5507,Assumptions!$B$5:$C$11,2,FALSE)</f>
        <v>2889.7187039999999</v>
      </c>
      <c r="L5507" s="39" t="s">
        <v>4888</v>
      </c>
      <c r="M5507" s="46">
        <f>DATE(YEAR(F5507),MONTH(F5507),1)</f>
        <v>45870</v>
      </c>
      <c r="N5507" s="47" t="str">
        <f>IF(B5507="",N5506,B5507)</f>
        <v>Westbrook Global LLC</v>
      </c>
    </row>
    <row r="5508" spans="1:14" ht="15.75" x14ac:dyDescent="0.5">
      <c r="A5508" s="7"/>
      <c r="B5508" s="26"/>
      <c r="C5508" s="26"/>
      <c r="D5508" s="19">
        <v>62389.24</v>
      </c>
      <c r="E5508" s="13" t="s">
        <v>4580</v>
      </c>
      <c r="F5508" s="27">
        <v>45879</v>
      </c>
      <c r="G5508" s="27">
        <v>45615</v>
      </c>
      <c r="H5508" s="14">
        <v>419017.36</v>
      </c>
      <c r="I5508" s="15">
        <v>1</v>
      </c>
      <c r="J5508" s="13" t="s">
        <v>335</v>
      </c>
      <c r="K5508" s="36">
        <f>D5508*VLOOKUP(L5508,Assumptions!$B$5:$C$11,2,FALSE)</f>
        <v>2071.322768</v>
      </c>
      <c r="L5508" s="39" t="s">
        <v>4888</v>
      </c>
      <c r="M5508" s="46">
        <f>DATE(YEAR(F5508),MONTH(F5508),1)</f>
        <v>45870</v>
      </c>
      <c r="N5508" s="47" t="str">
        <f>IF(B5508="",N5507,B5508)</f>
        <v>Westbrook Global LLC</v>
      </c>
    </row>
    <row r="5509" spans="1:14" ht="15.75" x14ac:dyDescent="0.5">
      <c r="A5509" s="7"/>
      <c r="B5509" s="26"/>
      <c r="C5509" s="26"/>
      <c r="D5509" s="19">
        <v>78944.2</v>
      </c>
      <c r="E5509" s="13" t="s">
        <v>4581</v>
      </c>
      <c r="F5509" s="27">
        <v>45879</v>
      </c>
      <c r="G5509" s="27">
        <v>45615</v>
      </c>
      <c r="H5509" s="14">
        <v>510800.35</v>
      </c>
      <c r="I5509" s="15">
        <v>1</v>
      </c>
      <c r="J5509" s="13" t="s">
        <v>333</v>
      </c>
      <c r="K5509" s="36">
        <f>D5509*VLOOKUP(L5509,Assumptions!$B$5:$C$11,2,FALSE)</f>
        <v>2620.9474399999999</v>
      </c>
      <c r="L5509" s="39" t="s">
        <v>4888</v>
      </c>
      <c r="M5509" s="46">
        <f>DATE(YEAR(F5509),MONTH(F5509),1)</f>
        <v>45870</v>
      </c>
      <c r="N5509" s="47" t="str">
        <f>IF(B5509="",N5508,B5509)</f>
        <v>Westbrook Global LLC</v>
      </c>
    </row>
    <row r="5510" spans="1:14" ht="15.75" x14ac:dyDescent="0.5">
      <c r="A5510" s="7"/>
      <c r="B5510" s="26"/>
      <c r="C5510" s="26"/>
      <c r="D5510" s="19">
        <v>71062.66</v>
      </c>
      <c r="E5510" s="13" t="s">
        <v>4582</v>
      </c>
      <c r="F5510" s="27">
        <v>45879</v>
      </c>
      <c r="G5510" s="27">
        <v>45615</v>
      </c>
      <c r="H5510" s="14">
        <v>369957.94</v>
      </c>
      <c r="I5510" s="15">
        <v>1</v>
      </c>
      <c r="J5510" s="13" t="s">
        <v>328</v>
      </c>
      <c r="K5510" s="36">
        <f>D5510*VLOOKUP(L5510,Assumptions!$B$5:$C$11,2,FALSE)</f>
        <v>2359.2803120000003</v>
      </c>
      <c r="L5510" s="39" t="s">
        <v>4888</v>
      </c>
      <c r="M5510" s="46">
        <f>DATE(YEAR(F5510),MONTH(F5510),1)</f>
        <v>45870</v>
      </c>
      <c r="N5510" s="47" t="str">
        <f>IF(B5510="",N5509,B5510)</f>
        <v>Westbrook Global LLC</v>
      </c>
    </row>
    <row r="5511" spans="1:14" ht="15.75" x14ac:dyDescent="0.5">
      <c r="A5511" s="7"/>
      <c r="B5511" s="26"/>
      <c r="C5511" s="26"/>
      <c r="D5511" s="19">
        <v>73060.3</v>
      </c>
      <c r="E5511" s="13" t="s">
        <v>4583</v>
      </c>
      <c r="F5511" s="27">
        <v>45879</v>
      </c>
      <c r="G5511" s="27">
        <v>45615</v>
      </c>
      <c r="H5511" s="14">
        <v>489662.2</v>
      </c>
      <c r="I5511" s="15">
        <v>1</v>
      </c>
      <c r="J5511" s="13" t="s">
        <v>320</v>
      </c>
      <c r="K5511" s="36">
        <f>D5511*VLOOKUP(L5511,Assumptions!$B$5:$C$11,2,FALSE)</f>
        <v>2425.60196</v>
      </c>
      <c r="L5511" s="39" t="s">
        <v>4888</v>
      </c>
      <c r="M5511" s="46">
        <f>DATE(YEAR(F5511),MONTH(F5511),1)</f>
        <v>45870</v>
      </c>
      <c r="N5511" s="47" t="str">
        <f>IF(B5511="",N5510,B5511)</f>
        <v>Westbrook Global LLC</v>
      </c>
    </row>
    <row r="5512" spans="1:14" ht="15.75" x14ac:dyDescent="0.5">
      <c r="A5512" s="7"/>
      <c r="B5512" s="26"/>
      <c r="C5512" s="26"/>
      <c r="D5512" s="19">
        <v>77447.8</v>
      </c>
      <c r="E5512" s="13" t="s">
        <v>4584</v>
      </c>
      <c r="F5512" s="27">
        <v>45879</v>
      </c>
      <c r="G5512" s="27">
        <v>45615</v>
      </c>
      <c r="H5512" s="14">
        <v>476123.48</v>
      </c>
      <c r="I5512" s="15">
        <v>1</v>
      </c>
      <c r="J5512" s="13" t="s">
        <v>319</v>
      </c>
      <c r="K5512" s="36">
        <f>D5512*VLOOKUP(L5512,Assumptions!$B$5:$C$11,2,FALSE)</f>
        <v>2571.2669599999999</v>
      </c>
      <c r="L5512" s="39" t="s">
        <v>4888</v>
      </c>
      <c r="M5512" s="46">
        <f>DATE(YEAR(F5512),MONTH(F5512),1)</f>
        <v>45870</v>
      </c>
      <c r="N5512" s="47" t="str">
        <f>IF(B5512="",N5511,B5512)</f>
        <v>Westbrook Global LLC</v>
      </c>
    </row>
    <row r="5513" spans="1:14" ht="15.75" x14ac:dyDescent="0.5">
      <c r="A5513" s="7"/>
      <c r="B5513" s="26"/>
      <c r="C5513" s="26"/>
      <c r="D5513" s="19">
        <v>98438.02</v>
      </c>
      <c r="E5513" s="13" t="s">
        <v>4585</v>
      </c>
      <c r="F5513" s="27">
        <v>45879</v>
      </c>
      <c r="G5513" s="27">
        <v>45615</v>
      </c>
      <c r="H5513" s="14">
        <v>475098.41</v>
      </c>
      <c r="I5513" s="15">
        <v>1</v>
      </c>
      <c r="J5513" s="13" t="s">
        <v>336</v>
      </c>
      <c r="K5513" s="36">
        <f>D5513*VLOOKUP(L5513,Assumptions!$B$5:$C$11,2,FALSE)</f>
        <v>3268.1422640000001</v>
      </c>
      <c r="L5513" s="39" t="s">
        <v>4888</v>
      </c>
      <c r="M5513" s="46">
        <f>DATE(YEAR(F5513),MONTH(F5513),1)</f>
        <v>45870</v>
      </c>
      <c r="N5513" s="47" t="str">
        <f>IF(B5513="",N5512,B5513)</f>
        <v>Westbrook Global LLC</v>
      </c>
    </row>
    <row r="5514" spans="1:14" ht="15.75" x14ac:dyDescent="0.5">
      <c r="A5514" s="7"/>
      <c r="B5514" s="26"/>
      <c r="C5514" s="26"/>
      <c r="D5514" s="19">
        <v>105597.69</v>
      </c>
      <c r="E5514" s="13" t="s">
        <v>4586</v>
      </c>
      <c r="F5514" s="27">
        <v>45879</v>
      </c>
      <c r="G5514" s="27">
        <v>45615</v>
      </c>
      <c r="H5514" s="14">
        <v>363108.85</v>
      </c>
      <c r="I5514" s="15">
        <v>1</v>
      </c>
      <c r="J5514" s="13" t="s">
        <v>322</v>
      </c>
      <c r="K5514" s="36">
        <f>D5514*VLOOKUP(L5514,Assumptions!$B$5:$C$11,2,FALSE)</f>
        <v>3505.843308</v>
      </c>
      <c r="L5514" s="39" t="s">
        <v>4888</v>
      </c>
      <c r="M5514" s="46">
        <f>DATE(YEAR(F5514),MONTH(F5514),1)</f>
        <v>45870</v>
      </c>
      <c r="N5514" s="47" t="str">
        <f>IF(B5514="",N5513,B5514)</f>
        <v>Westbrook Global LLC</v>
      </c>
    </row>
    <row r="5515" spans="1:14" ht="15.75" x14ac:dyDescent="0.5">
      <c r="A5515" s="7"/>
      <c r="B5515" s="26"/>
      <c r="C5515" s="26"/>
      <c r="D5515" s="19">
        <v>80017.23</v>
      </c>
      <c r="E5515" s="13" t="s">
        <v>4587</v>
      </c>
      <c r="F5515" s="27">
        <v>45879</v>
      </c>
      <c r="G5515" s="27">
        <v>45615</v>
      </c>
      <c r="H5515" s="14">
        <v>517152.59</v>
      </c>
      <c r="I5515" s="15">
        <v>1</v>
      </c>
      <c r="J5515" s="13" t="s">
        <v>334</v>
      </c>
      <c r="K5515" s="36">
        <f>D5515*VLOOKUP(L5515,Assumptions!$B$5:$C$11,2,FALSE)</f>
        <v>2656.572036</v>
      </c>
      <c r="L5515" s="39" t="s">
        <v>4888</v>
      </c>
      <c r="M5515" s="46">
        <f>DATE(YEAR(F5515),MONTH(F5515),1)</f>
        <v>45870</v>
      </c>
      <c r="N5515" s="47" t="str">
        <f>IF(B5515="",N5514,B5515)</f>
        <v>Westbrook Global LLC</v>
      </c>
    </row>
    <row r="5516" spans="1:14" ht="15.75" x14ac:dyDescent="0.5">
      <c r="A5516" s="7"/>
      <c r="B5516" s="26"/>
      <c r="C5516" s="26"/>
      <c r="D5516" s="19">
        <v>90048.3</v>
      </c>
      <c r="E5516" s="13" t="s">
        <v>4588</v>
      </c>
      <c r="F5516" s="27">
        <v>45879</v>
      </c>
      <c r="G5516" s="27">
        <v>45615</v>
      </c>
      <c r="H5516" s="14">
        <v>315627.53000000003</v>
      </c>
      <c r="I5516" s="15">
        <v>1</v>
      </c>
      <c r="J5516" s="13" t="s">
        <v>304</v>
      </c>
      <c r="K5516" s="36">
        <f>D5516*VLOOKUP(L5516,Assumptions!$B$5:$C$11,2,FALSE)</f>
        <v>2989.60356</v>
      </c>
      <c r="L5516" s="39" t="s">
        <v>4888</v>
      </c>
      <c r="M5516" s="46">
        <f>DATE(YEAR(F5516),MONTH(F5516),1)</f>
        <v>45870</v>
      </c>
      <c r="N5516" s="47" t="str">
        <f>IF(B5516="",N5515,B5516)</f>
        <v>Westbrook Global LLC</v>
      </c>
    </row>
    <row r="5517" spans="1:14" ht="15.75" x14ac:dyDescent="0.5">
      <c r="A5517" s="7"/>
      <c r="B5517" s="26"/>
      <c r="C5517" s="26"/>
      <c r="D5517" s="12">
        <v>578.86</v>
      </c>
      <c r="E5517" s="13" t="s">
        <v>4589</v>
      </c>
      <c r="F5517" s="27">
        <v>45669</v>
      </c>
      <c r="G5517" s="27">
        <v>45636</v>
      </c>
      <c r="H5517" s="14">
        <v>466080.68</v>
      </c>
      <c r="I5517" s="15">
        <v>1</v>
      </c>
      <c r="J5517" s="13" t="s">
        <v>315</v>
      </c>
      <c r="K5517" s="36">
        <f>D5517*VLOOKUP(L5517,Assumptions!$B$5:$C$11,2,FALSE)</f>
        <v>19.854897999999999</v>
      </c>
      <c r="L5517" s="39" t="s">
        <v>4889</v>
      </c>
      <c r="M5517" s="46">
        <f>DATE(YEAR(F5517),MONTH(F5517),1)</f>
        <v>45658</v>
      </c>
      <c r="N5517" s="47" t="str">
        <f>IF(B5517="",N5516,B5517)</f>
        <v>Westbrook Global LLC</v>
      </c>
    </row>
    <row r="5518" spans="1:14" ht="15.75" x14ac:dyDescent="0.5">
      <c r="A5518" s="7"/>
      <c r="B5518" s="26"/>
      <c r="C5518" s="26"/>
      <c r="D5518" s="12">
        <v>856.12</v>
      </c>
      <c r="E5518" s="13" t="s">
        <v>4590</v>
      </c>
      <c r="F5518" s="27">
        <v>45799</v>
      </c>
      <c r="G5518" s="27">
        <v>45797</v>
      </c>
      <c r="H5518" s="14">
        <v>435550.76</v>
      </c>
      <c r="I5518" s="15">
        <v>2</v>
      </c>
      <c r="J5518" s="13" t="s">
        <v>315</v>
      </c>
      <c r="K5518" s="36">
        <f>D5518*VLOOKUP(L5518,Assumptions!$B$5:$C$11,2,FALSE)</f>
        <v>29.364915999999997</v>
      </c>
      <c r="L5518" s="39" t="s">
        <v>4889</v>
      </c>
      <c r="M5518" s="46">
        <f>DATE(YEAR(F5518),MONTH(F5518),1)</f>
        <v>45778</v>
      </c>
      <c r="N5518" s="47" t="str">
        <f>IF(B5518="",N5517,B5518)</f>
        <v>Westbrook Global LLC</v>
      </c>
    </row>
    <row r="5519" spans="1:14" ht="15.75" x14ac:dyDescent="0.5">
      <c r="A5519" s="7"/>
      <c r="B5519" s="25" t="s">
        <v>266</v>
      </c>
      <c r="C5519" s="25"/>
      <c r="D5519" s="14">
        <v>24514.82</v>
      </c>
      <c r="E5519" s="13" t="s">
        <v>4591</v>
      </c>
      <c r="F5519" s="27">
        <v>45191</v>
      </c>
      <c r="G5519" s="27">
        <v>45189</v>
      </c>
      <c r="H5519" s="14">
        <v>0</v>
      </c>
      <c r="I5519" s="15">
        <v>5</v>
      </c>
      <c r="J5519" s="13" t="s">
        <v>330</v>
      </c>
      <c r="K5519" s="36">
        <f>D5519*VLOOKUP(L5519,Assumptions!$B$5:$C$11,2,FALSE)</f>
        <v>24514.82</v>
      </c>
      <c r="L5519" s="39" t="s">
        <v>4883</v>
      </c>
      <c r="M5519" s="46">
        <f>DATE(YEAR(F5519),MONTH(F5519),1)</f>
        <v>45170</v>
      </c>
      <c r="N5519" s="47" t="str">
        <f>IF(B5519="",N5518,B5519)</f>
        <v>Ironside Management Ltd</v>
      </c>
    </row>
    <row r="5520" spans="1:14" ht="15.75" x14ac:dyDescent="0.5">
      <c r="A5520" s="7"/>
      <c r="B5520" s="26"/>
      <c r="C5520" s="26"/>
      <c r="D5520" s="14">
        <v>21768.69</v>
      </c>
      <c r="E5520" s="13" t="s">
        <v>4592</v>
      </c>
      <c r="F5520" s="27">
        <v>45191</v>
      </c>
      <c r="G5520" s="27">
        <v>45189</v>
      </c>
      <c r="H5520" s="14">
        <v>0</v>
      </c>
      <c r="I5520" s="15">
        <v>5</v>
      </c>
      <c r="J5520" s="13" t="s">
        <v>300</v>
      </c>
      <c r="K5520" s="36">
        <f>D5520*VLOOKUP(L5520,Assumptions!$B$5:$C$11,2,FALSE)</f>
        <v>21768.69</v>
      </c>
      <c r="L5520" s="39" t="s">
        <v>4883</v>
      </c>
      <c r="M5520" s="46">
        <f>DATE(YEAR(F5520),MONTH(F5520),1)</f>
        <v>45170</v>
      </c>
      <c r="N5520" s="47" t="str">
        <f>IF(B5520="",N5519,B5520)</f>
        <v>Ironside Management Ltd</v>
      </c>
    </row>
    <row r="5521" spans="1:14" ht="15.75" x14ac:dyDescent="0.5">
      <c r="A5521" s="7"/>
      <c r="B5521" s="26"/>
      <c r="C5521" s="26"/>
      <c r="D5521" s="14">
        <v>22137.45</v>
      </c>
      <c r="E5521" s="13" t="s">
        <v>4593</v>
      </c>
      <c r="F5521" s="27">
        <v>45191</v>
      </c>
      <c r="G5521" s="27">
        <v>45189</v>
      </c>
      <c r="H5521" s="14">
        <v>0</v>
      </c>
      <c r="I5521" s="15">
        <v>1</v>
      </c>
      <c r="J5521" s="13" t="s">
        <v>301</v>
      </c>
      <c r="K5521" s="36">
        <f>D5521*VLOOKUP(L5521,Assumptions!$B$5:$C$11,2,FALSE)</f>
        <v>22137.45</v>
      </c>
      <c r="L5521" s="39" t="s">
        <v>4883</v>
      </c>
      <c r="M5521" s="46">
        <f>DATE(YEAR(F5521),MONTH(F5521),1)</f>
        <v>45170</v>
      </c>
      <c r="N5521" s="47" t="str">
        <f>IF(B5521="",N5520,B5521)</f>
        <v>Ironside Management Ltd</v>
      </c>
    </row>
    <row r="5522" spans="1:14" ht="15.75" x14ac:dyDescent="0.5">
      <c r="A5522" s="7"/>
      <c r="B5522" s="26"/>
      <c r="C5522" s="26"/>
      <c r="D5522" s="14">
        <v>22412.74</v>
      </c>
      <c r="E5522" s="13" t="s">
        <v>4594</v>
      </c>
      <c r="F5522" s="27">
        <v>45191</v>
      </c>
      <c r="G5522" s="27">
        <v>45189</v>
      </c>
      <c r="H5522" s="14">
        <v>0</v>
      </c>
      <c r="I5522" s="15">
        <v>1</v>
      </c>
      <c r="J5522" s="13" t="s">
        <v>311</v>
      </c>
      <c r="K5522" s="36">
        <f>D5522*VLOOKUP(L5522,Assumptions!$B$5:$C$11,2,FALSE)</f>
        <v>22412.74</v>
      </c>
      <c r="L5522" s="39" t="s">
        <v>4883</v>
      </c>
      <c r="M5522" s="46">
        <f>DATE(YEAR(F5522),MONTH(F5522),1)</f>
        <v>45170</v>
      </c>
      <c r="N5522" s="47" t="str">
        <f>IF(B5522="",N5521,B5522)</f>
        <v>Ironside Management Ltd</v>
      </c>
    </row>
    <row r="5523" spans="1:14" ht="15.75" x14ac:dyDescent="0.5">
      <c r="A5523" s="7"/>
      <c r="B5523" s="26"/>
      <c r="C5523" s="26"/>
      <c r="D5523" s="14">
        <v>37474.199999999997</v>
      </c>
      <c r="E5523" s="13" t="s">
        <v>4595</v>
      </c>
      <c r="F5523" s="27">
        <v>45191</v>
      </c>
      <c r="G5523" s="27">
        <v>45189</v>
      </c>
      <c r="H5523" s="14">
        <v>0</v>
      </c>
      <c r="I5523" s="15">
        <v>25</v>
      </c>
      <c r="J5523" s="13" t="s">
        <v>319</v>
      </c>
      <c r="K5523" s="36">
        <f>D5523*VLOOKUP(L5523,Assumptions!$B$5:$C$11,2,FALSE)</f>
        <v>37474.199999999997</v>
      </c>
      <c r="L5523" s="39" t="s">
        <v>4883</v>
      </c>
      <c r="M5523" s="46">
        <f>DATE(YEAR(F5523),MONTH(F5523),1)</f>
        <v>45170</v>
      </c>
      <c r="N5523" s="47" t="str">
        <f>IF(B5523="",N5522,B5523)</f>
        <v>Ironside Management Ltd</v>
      </c>
    </row>
    <row r="5524" spans="1:14" ht="15.75" x14ac:dyDescent="0.5">
      <c r="A5524" s="7"/>
      <c r="B5524" s="25" t="s">
        <v>267</v>
      </c>
      <c r="C5524" s="25"/>
      <c r="D5524" s="14">
        <v>1324.72</v>
      </c>
      <c r="E5524" s="13" t="s">
        <v>4596</v>
      </c>
      <c r="F5524" s="27">
        <v>44346</v>
      </c>
      <c r="G5524" s="27">
        <v>44307</v>
      </c>
      <c r="H5524" s="14">
        <v>1937.56</v>
      </c>
      <c r="I5524" s="15">
        <v>1</v>
      </c>
      <c r="J5524" s="13" t="s">
        <v>340</v>
      </c>
      <c r="K5524" s="36">
        <f>D5524*VLOOKUP(L5524,Assumptions!$B$5:$C$11,2,FALSE)</f>
        <v>1324.72</v>
      </c>
      <c r="L5524" s="39" t="s">
        <v>4883</v>
      </c>
      <c r="M5524" s="46">
        <f>DATE(YEAR(F5524),MONTH(F5524),1)</f>
        <v>44317</v>
      </c>
      <c r="N5524" s="47" t="str">
        <f>IF(B5524="",N5523,B5524)</f>
        <v>Juniper Markets</v>
      </c>
    </row>
    <row r="5525" spans="1:14" ht="15.75" x14ac:dyDescent="0.5">
      <c r="A5525" s="7"/>
      <c r="B5525" s="26"/>
      <c r="C5525" s="26"/>
      <c r="D5525" s="14">
        <v>1323.76</v>
      </c>
      <c r="E5525" s="13" t="s">
        <v>4597</v>
      </c>
      <c r="F5525" s="27">
        <v>44528</v>
      </c>
      <c r="G5525" s="27">
        <v>44474</v>
      </c>
      <c r="H5525" s="14">
        <v>2364.27</v>
      </c>
      <c r="I5525" s="15">
        <v>1</v>
      </c>
      <c r="J5525" s="13" t="s">
        <v>340</v>
      </c>
      <c r="K5525" s="36">
        <f>D5525*VLOOKUP(L5525,Assumptions!$B$5:$C$11,2,FALSE)</f>
        <v>1323.76</v>
      </c>
      <c r="L5525" s="39" t="s">
        <v>4883</v>
      </c>
      <c r="M5525" s="46">
        <f>DATE(YEAR(F5525),MONTH(F5525),1)</f>
        <v>44501</v>
      </c>
      <c r="N5525" s="47" t="str">
        <f>IF(B5525="",N5524,B5525)</f>
        <v>Juniper Markets</v>
      </c>
    </row>
    <row r="5526" spans="1:14" ht="15.75" x14ac:dyDescent="0.5">
      <c r="A5526" s="7"/>
      <c r="B5526" s="26"/>
      <c r="C5526" s="26"/>
      <c r="D5526" s="14">
        <v>2760.33</v>
      </c>
      <c r="E5526" s="13" t="s">
        <v>4598</v>
      </c>
      <c r="F5526" s="27">
        <v>45673</v>
      </c>
      <c r="G5526" s="27">
        <v>45625</v>
      </c>
      <c r="H5526" s="14">
        <v>2549.2199999999998</v>
      </c>
      <c r="I5526" s="15">
        <v>1</v>
      </c>
      <c r="J5526" s="13" t="s">
        <v>307</v>
      </c>
      <c r="K5526" s="36">
        <f>D5526*VLOOKUP(L5526,Assumptions!$B$5:$C$11,2,FALSE)</f>
        <v>2760.33</v>
      </c>
      <c r="L5526" s="39" t="s">
        <v>4883</v>
      </c>
      <c r="M5526" s="46">
        <f>DATE(YEAR(F5526),MONTH(F5526),1)</f>
        <v>45658</v>
      </c>
      <c r="N5526" s="47" t="str">
        <f>IF(B5526="",N5525,B5526)</f>
        <v>Juniper Markets</v>
      </c>
    </row>
    <row r="5527" spans="1:14" ht="15.75" x14ac:dyDescent="0.5">
      <c r="A5527" s="7"/>
      <c r="B5527" s="26"/>
      <c r="C5527" s="26"/>
      <c r="D5527" s="14">
        <v>2538.65</v>
      </c>
      <c r="E5527" s="13" t="s">
        <v>4599</v>
      </c>
      <c r="F5527" s="27">
        <v>45673</v>
      </c>
      <c r="G5527" s="27">
        <v>45625</v>
      </c>
      <c r="H5527" s="14">
        <v>2977.25</v>
      </c>
      <c r="I5527" s="15">
        <v>1</v>
      </c>
      <c r="J5527" s="13" t="s">
        <v>310</v>
      </c>
      <c r="K5527" s="36">
        <f>D5527*VLOOKUP(L5527,Assumptions!$B$5:$C$11,2,FALSE)</f>
        <v>2538.65</v>
      </c>
      <c r="L5527" s="39" t="s">
        <v>4883</v>
      </c>
      <c r="M5527" s="46">
        <f>DATE(YEAR(F5527),MONTH(F5527),1)</f>
        <v>45658</v>
      </c>
      <c r="N5527" s="47" t="str">
        <f>IF(B5527="",N5526,B5527)</f>
        <v>Juniper Markets</v>
      </c>
    </row>
    <row r="5528" spans="1:14" ht="15.75" x14ac:dyDescent="0.5">
      <c r="A5528" s="7"/>
      <c r="B5528" s="26"/>
      <c r="C5528" s="26"/>
      <c r="D5528" s="14">
        <v>1779.79</v>
      </c>
      <c r="E5528" s="13" t="s">
        <v>4600</v>
      </c>
      <c r="F5528" s="27">
        <v>45673</v>
      </c>
      <c r="G5528" s="27">
        <v>45625</v>
      </c>
      <c r="H5528" s="14">
        <v>2158.6999999999998</v>
      </c>
      <c r="I5528" s="15">
        <v>1</v>
      </c>
      <c r="J5528" s="13" t="s">
        <v>309</v>
      </c>
      <c r="K5528" s="36">
        <f>D5528*VLOOKUP(L5528,Assumptions!$B$5:$C$11,2,FALSE)</f>
        <v>1779.79</v>
      </c>
      <c r="L5528" s="39" t="s">
        <v>4883</v>
      </c>
      <c r="M5528" s="46">
        <f>DATE(YEAR(F5528),MONTH(F5528),1)</f>
        <v>45658</v>
      </c>
      <c r="N5528" s="47" t="str">
        <f>IF(B5528="",N5527,B5528)</f>
        <v>Juniper Markets</v>
      </c>
    </row>
    <row r="5529" spans="1:14" ht="15.75" x14ac:dyDescent="0.5">
      <c r="A5529" s="7"/>
      <c r="B5529" s="26"/>
      <c r="C5529" s="26"/>
      <c r="D5529" s="14">
        <v>1929.17</v>
      </c>
      <c r="E5529" s="13" t="s">
        <v>4601</v>
      </c>
      <c r="F5529" s="27">
        <v>45673</v>
      </c>
      <c r="G5529" s="27">
        <v>45625</v>
      </c>
      <c r="H5529" s="14">
        <v>2771.91</v>
      </c>
      <c r="I5529" s="15">
        <v>1</v>
      </c>
      <c r="J5529" s="13" t="s">
        <v>318</v>
      </c>
      <c r="K5529" s="36">
        <f>D5529*VLOOKUP(L5529,Assumptions!$B$5:$C$11,2,FALSE)</f>
        <v>1929.17</v>
      </c>
      <c r="L5529" s="39" t="s">
        <v>4883</v>
      </c>
      <c r="M5529" s="46">
        <f>DATE(YEAR(F5529),MONTH(F5529),1)</f>
        <v>45658</v>
      </c>
      <c r="N5529" s="47" t="str">
        <f>IF(B5529="",N5528,B5529)</f>
        <v>Juniper Markets</v>
      </c>
    </row>
    <row r="5530" spans="1:14" ht="15.75" x14ac:dyDescent="0.5">
      <c r="A5530" s="7"/>
      <c r="B5530" s="26"/>
      <c r="C5530" s="26"/>
      <c r="D5530" s="14">
        <v>1666.68</v>
      </c>
      <c r="E5530" s="13" t="s">
        <v>4602</v>
      </c>
      <c r="F5530" s="27">
        <v>45904</v>
      </c>
      <c r="G5530" s="27">
        <v>45819</v>
      </c>
      <c r="H5530" s="14">
        <v>2520.71</v>
      </c>
      <c r="I5530" s="15">
        <v>1</v>
      </c>
      <c r="J5530" s="13" t="s">
        <v>307</v>
      </c>
      <c r="K5530" s="36">
        <f>D5530*VLOOKUP(L5530,Assumptions!$B$5:$C$11,2,FALSE)</f>
        <v>1666.68</v>
      </c>
      <c r="L5530" s="39" t="s">
        <v>4883</v>
      </c>
      <c r="M5530" s="46">
        <f>DATE(YEAR(F5530),MONTH(F5530),1)</f>
        <v>45901</v>
      </c>
      <c r="N5530" s="47" t="str">
        <f>IF(B5530="",N5529,B5530)</f>
        <v>Juniper Markets</v>
      </c>
    </row>
    <row r="5531" spans="1:14" ht="15.75" x14ac:dyDescent="0.5">
      <c r="A5531" s="7"/>
      <c r="B5531" s="25" t="s">
        <v>268</v>
      </c>
      <c r="C5531" s="25"/>
      <c r="D5531" s="14">
        <v>2224</v>
      </c>
      <c r="E5531" s="13" t="s">
        <v>4603</v>
      </c>
      <c r="F5531" s="27">
        <v>44217</v>
      </c>
      <c r="G5531" s="27">
        <v>44158</v>
      </c>
      <c r="H5531" s="14">
        <v>103809.94</v>
      </c>
      <c r="I5531" s="15">
        <v>1</v>
      </c>
      <c r="J5531" s="13" t="s">
        <v>300</v>
      </c>
      <c r="K5531" s="36">
        <f>D5531*VLOOKUP(L5531,Assumptions!$B$5:$C$11,2,FALSE)</f>
        <v>2224</v>
      </c>
      <c r="L5531" s="39" t="s">
        <v>4883</v>
      </c>
      <c r="M5531" s="46">
        <f>DATE(YEAR(F5531),MONTH(F5531),1)</f>
        <v>44197</v>
      </c>
      <c r="N5531" s="47" t="str">
        <f>IF(B5531="",N5530,B5531)</f>
        <v>Glenmore Global</v>
      </c>
    </row>
    <row r="5532" spans="1:14" ht="15.75" x14ac:dyDescent="0.5">
      <c r="A5532" s="7"/>
      <c r="B5532" s="26"/>
      <c r="C5532" s="26"/>
      <c r="D5532" s="14">
        <v>2241.38</v>
      </c>
      <c r="E5532" s="13" t="s">
        <v>4604</v>
      </c>
      <c r="F5532" s="27">
        <v>44273</v>
      </c>
      <c r="G5532" s="27">
        <v>44158</v>
      </c>
      <c r="H5532" s="14">
        <v>93880.61</v>
      </c>
      <c r="I5532" s="15">
        <v>1</v>
      </c>
      <c r="J5532" s="13" t="s">
        <v>300</v>
      </c>
      <c r="K5532" s="36">
        <f>D5532*VLOOKUP(L5532,Assumptions!$B$5:$C$11,2,FALSE)</f>
        <v>2241.38</v>
      </c>
      <c r="L5532" s="39" t="s">
        <v>4883</v>
      </c>
      <c r="M5532" s="46">
        <f>DATE(YEAR(F5532),MONTH(F5532),1)</f>
        <v>44256</v>
      </c>
      <c r="N5532" s="47" t="str">
        <f>IF(B5532="",N5531,B5532)</f>
        <v>Glenmore Global</v>
      </c>
    </row>
    <row r="5533" spans="1:14" ht="15.75" x14ac:dyDescent="0.5">
      <c r="A5533" s="7"/>
      <c r="B5533" s="26"/>
      <c r="C5533" s="26"/>
      <c r="D5533" s="14">
        <v>2404.88</v>
      </c>
      <c r="E5533" s="13" t="s">
        <v>4605</v>
      </c>
      <c r="F5533" s="27">
        <v>44301</v>
      </c>
      <c r="G5533" s="27">
        <v>44158</v>
      </c>
      <c r="H5533" s="14">
        <v>100724.54</v>
      </c>
      <c r="I5533" s="15">
        <v>1</v>
      </c>
      <c r="J5533" s="13" t="s">
        <v>300</v>
      </c>
      <c r="K5533" s="36">
        <f>D5533*VLOOKUP(L5533,Assumptions!$B$5:$C$11,2,FALSE)</f>
        <v>2404.88</v>
      </c>
      <c r="L5533" s="39" t="s">
        <v>4883</v>
      </c>
      <c r="M5533" s="46">
        <f>DATE(YEAR(F5533),MONTH(F5533),1)</f>
        <v>44287</v>
      </c>
      <c r="N5533" s="47" t="str">
        <f>IF(B5533="",N5532,B5533)</f>
        <v>Glenmore Global</v>
      </c>
    </row>
    <row r="5534" spans="1:14" ht="15.75" x14ac:dyDescent="0.5">
      <c r="A5534" s="7"/>
      <c r="B5534" s="26"/>
      <c r="C5534" s="26"/>
      <c r="D5534" s="14">
        <v>3150.86</v>
      </c>
      <c r="E5534" s="13" t="s">
        <v>4606</v>
      </c>
      <c r="F5534" s="27">
        <v>44336</v>
      </c>
      <c r="G5534" s="27">
        <v>44158</v>
      </c>
      <c r="H5534" s="14">
        <v>69062.36</v>
      </c>
      <c r="I5534" s="15">
        <v>1</v>
      </c>
      <c r="J5534" s="13" t="s">
        <v>300</v>
      </c>
      <c r="K5534" s="36">
        <f>D5534*VLOOKUP(L5534,Assumptions!$B$5:$C$11,2,FALSE)</f>
        <v>3150.86</v>
      </c>
      <c r="L5534" s="39" t="s">
        <v>4883</v>
      </c>
      <c r="M5534" s="46">
        <f>DATE(YEAR(F5534),MONTH(F5534),1)</f>
        <v>44317</v>
      </c>
      <c r="N5534" s="47" t="str">
        <f>IF(B5534="",N5533,B5534)</f>
        <v>Glenmore Global</v>
      </c>
    </row>
    <row r="5535" spans="1:14" ht="15.75" x14ac:dyDescent="0.5">
      <c r="A5535" s="7"/>
      <c r="B5535" s="26"/>
      <c r="C5535" s="26"/>
      <c r="D5535" s="14">
        <v>3416.61</v>
      </c>
      <c r="E5535" s="13" t="s">
        <v>4607</v>
      </c>
      <c r="F5535" s="27">
        <v>44378</v>
      </c>
      <c r="G5535" s="27">
        <v>44158</v>
      </c>
      <c r="H5535" s="14">
        <v>93370.46</v>
      </c>
      <c r="I5535" s="15">
        <v>1</v>
      </c>
      <c r="J5535" s="13" t="s">
        <v>300</v>
      </c>
      <c r="K5535" s="36">
        <f>D5535*VLOOKUP(L5535,Assumptions!$B$5:$C$11,2,FALSE)</f>
        <v>3416.61</v>
      </c>
      <c r="L5535" s="39" t="s">
        <v>4883</v>
      </c>
      <c r="M5535" s="46">
        <f>DATE(YEAR(F5535),MONTH(F5535),1)</f>
        <v>44378</v>
      </c>
      <c r="N5535" s="47" t="str">
        <f>IF(B5535="",N5534,B5535)</f>
        <v>Glenmore Global</v>
      </c>
    </row>
    <row r="5536" spans="1:14" ht="15.75" x14ac:dyDescent="0.5">
      <c r="A5536" s="7"/>
      <c r="B5536" s="26"/>
      <c r="C5536" s="26"/>
      <c r="D5536" s="14">
        <v>2267.94</v>
      </c>
      <c r="E5536" s="13" t="s">
        <v>4608</v>
      </c>
      <c r="F5536" s="27">
        <v>44518</v>
      </c>
      <c r="G5536" s="27">
        <v>44158</v>
      </c>
      <c r="H5536" s="14">
        <v>102644.54</v>
      </c>
      <c r="I5536" s="15">
        <v>1</v>
      </c>
      <c r="J5536" s="13" t="s">
        <v>300</v>
      </c>
      <c r="K5536" s="36">
        <f>D5536*VLOOKUP(L5536,Assumptions!$B$5:$C$11,2,FALSE)</f>
        <v>2267.94</v>
      </c>
      <c r="L5536" s="39" t="s">
        <v>4883</v>
      </c>
      <c r="M5536" s="46">
        <f>DATE(YEAR(F5536),MONTH(F5536),1)</f>
        <v>44501</v>
      </c>
      <c r="N5536" s="47" t="str">
        <f>IF(B5536="",N5535,B5536)</f>
        <v>Glenmore Global</v>
      </c>
    </row>
    <row r="5537" spans="1:14" ht="15.75" x14ac:dyDescent="0.5">
      <c r="A5537" s="7"/>
      <c r="B5537" s="26"/>
      <c r="C5537" s="26"/>
      <c r="D5537" s="14">
        <v>2688.62</v>
      </c>
      <c r="E5537" s="13" t="s">
        <v>4609</v>
      </c>
      <c r="F5537" s="27">
        <v>44441</v>
      </c>
      <c r="G5537" s="27">
        <v>44158</v>
      </c>
      <c r="H5537" s="14">
        <v>96648.1</v>
      </c>
      <c r="I5537" s="15">
        <v>1</v>
      </c>
      <c r="J5537" s="13" t="s">
        <v>300</v>
      </c>
      <c r="K5537" s="36">
        <f>D5537*VLOOKUP(L5537,Assumptions!$B$5:$C$11,2,FALSE)</f>
        <v>2688.62</v>
      </c>
      <c r="L5537" s="39" t="s">
        <v>4883</v>
      </c>
      <c r="M5537" s="46">
        <f>DATE(YEAR(F5537),MONTH(F5537),1)</f>
        <v>44440</v>
      </c>
      <c r="N5537" s="47" t="str">
        <f>IF(B5537="",N5536,B5537)</f>
        <v>Glenmore Global</v>
      </c>
    </row>
    <row r="5538" spans="1:14" ht="15.75" x14ac:dyDescent="0.5">
      <c r="A5538" s="7"/>
      <c r="B5538" s="26"/>
      <c r="C5538" s="26"/>
      <c r="D5538" s="14">
        <v>2724</v>
      </c>
      <c r="E5538" s="13" t="s">
        <v>4609</v>
      </c>
      <c r="F5538" s="27">
        <v>44462</v>
      </c>
      <c r="G5538" s="27">
        <v>44158</v>
      </c>
      <c r="H5538" s="14">
        <v>73819.69</v>
      </c>
      <c r="I5538" s="15">
        <v>1</v>
      </c>
      <c r="J5538" s="13" t="s">
        <v>300</v>
      </c>
      <c r="K5538" s="36">
        <f>D5538*VLOOKUP(L5538,Assumptions!$B$5:$C$11,2,FALSE)</f>
        <v>2724</v>
      </c>
      <c r="L5538" s="39" t="s">
        <v>4883</v>
      </c>
      <c r="M5538" s="46">
        <f>DATE(YEAR(F5538),MONTH(F5538),1)</f>
        <v>44440</v>
      </c>
      <c r="N5538" s="47" t="str">
        <f>IF(B5538="",N5537,B5538)</f>
        <v>Glenmore Global</v>
      </c>
    </row>
    <row r="5539" spans="1:14" ht="15.75" x14ac:dyDescent="0.5">
      <c r="A5539" s="7"/>
      <c r="B5539" s="26"/>
      <c r="C5539" s="26"/>
      <c r="D5539" s="14">
        <v>2413.04</v>
      </c>
      <c r="E5539" s="13" t="s">
        <v>4610</v>
      </c>
      <c r="F5539" s="27">
        <v>44490</v>
      </c>
      <c r="G5539" s="27">
        <v>44158</v>
      </c>
      <c r="H5539" s="14">
        <v>64593.89</v>
      </c>
      <c r="I5539" s="15">
        <v>1</v>
      </c>
      <c r="J5539" s="13" t="s">
        <v>300</v>
      </c>
      <c r="K5539" s="36">
        <f>D5539*VLOOKUP(L5539,Assumptions!$B$5:$C$11,2,FALSE)</f>
        <v>2413.04</v>
      </c>
      <c r="L5539" s="39" t="s">
        <v>4883</v>
      </c>
      <c r="M5539" s="46">
        <f>DATE(YEAR(F5539),MONTH(F5539),1)</f>
        <v>44470</v>
      </c>
      <c r="N5539" s="47" t="str">
        <f>IF(B5539="",N5538,B5539)</f>
        <v>Glenmore Global</v>
      </c>
    </row>
    <row r="5540" spans="1:14" ht="15.75" x14ac:dyDescent="0.5">
      <c r="A5540" s="7"/>
      <c r="B5540" s="26"/>
      <c r="C5540" s="26"/>
      <c r="D5540" s="14">
        <v>1350.54</v>
      </c>
      <c r="E5540" s="13" t="s">
        <v>4611</v>
      </c>
      <c r="F5540" s="27">
        <v>44315</v>
      </c>
      <c r="G5540" s="27">
        <v>44241</v>
      </c>
      <c r="H5540" s="14">
        <v>87830.9</v>
      </c>
      <c r="I5540" s="15">
        <v>1</v>
      </c>
      <c r="J5540" s="13" t="s">
        <v>307</v>
      </c>
      <c r="K5540" s="36">
        <f>D5540*VLOOKUP(L5540,Assumptions!$B$5:$C$11,2,FALSE)</f>
        <v>1350.54</v>
      </c>
      <c r="L5540" s="39" t="s">
        <v>4883</v>
      </c>
      <c r="M5540" s="46">
        <f>DATE(YEAR(F5540),MONTH(F5540),1)</f>
        <v>44287</v>
      </c>
      <c r="N5540" s="47" t="str">
        <f>IF(B5540="",N5539,B5540)</f>
        <v>Glenmore Global</v>
      </c>
    </row>
    <row r="5541" spans="1:14" ht="15.75" x14ac:dyDescent="0.5">
      <c r="A5541" s="7"/>
      <c r="B5541" s="26"/>
      <c r="C5541" s="26"/>
      <c r="D5541" s="14">
        <v>1670.87</v>
      </c>
      <c r="E5541" s="13" t="s">
        <v>4612</v>
      </c>
      <c r="F5541" s="27">
        <v>44334</v>
      </c>
      <c r="G5541" s="27">
        <v>44241</v>
      </c>
      <c r="H5541" s="14">
        <v>87384.21</v>
      </c>
      <c r="I5541" s="15">
        <v>1</v>
      </c>
      <c r="J5541" s="13" t="s">
        <v>307</v>
      </c>
      <c r="K5541" s="36">
        <f>D5541*VLOOKUP(L5541,Assumptions!$B$5:$C$11,2,FALSE)</f>
        <v>1670.87</v>
      </c>
      <c r="L5541" s="39" t="s">
        <v>4883</v>
      </c>
      <c r="M5541" s="46">
        <f>DATE(YEAR(F5541),MONTH(F5541),1)</f>
        <v>44317</v>
      </c>
      <c r="N5541" s="47" t="str">
        <f>IF(B5541="",N5540,B5541)</f>
        <v>Glenmore Global</v>
      </c>
    </row>
    <row r="5542" spans="1:14" ht="15.75" x14ac:dyDescent="0.5">
      <c r="A5542" s="7"/>
      <c r="B5542" s="26"/>
      <c r="C5542" s="26"/>
      <c r="D5542" s="14">
        <v>2731.91</v>
      </c>
      <c r="E5542" s="13" t="s">
        <v>4613</v>
      </c>
      <c r="F5542" s="27">
        <v>44351</v>
      </c>
      <c r="G5542" s="27">
        <v>44340</v>
      </c>
      <c r="H5542" s="14">
        <v>96555.63</v>
      </c>
      <c r="I5542" s="15">
        <v>1</v>
      </c>
      <c r="J5542" s="13" t="s">
        <v>300</v>
      </c>
      <c r="K5542" s="36">
        <f>D5542*VLOOKUP(L5542,Assumptions!$B$5:$C$11,2,FALSE)</f>
        <v>2731.91</v>
      </c>
      <c r="L5542" s="39" t="s">
        <v>4883</v>
      </c>
      <c r="M5542" s="46">
        <f>DATE(YEAR(F5542),MONTH(F5542),1)</f>
        <v>44348</v>
      </c>
      <c r="N5542" s="47" t="str">
        <f>IF(B5542="",N5541,B5542)</f>
        <v>Glenmore Global</v>
      </c>
    </row>
    <row r="5543" spans="1:14" ht="15.75" x14ac:dyDescent="0.5">
      <c r="A5543" s="7"/>
      <c r="B5543" s="26"/>
      <c r="C5543" s="26"/>
      <c r="D5543" s="14">
        <v>2753.44</v>
      </c>
      <c r="E5543" s="13" t="s">
        <v>4614</v>
      </c>
      <c r="F5543" s="27">
        <v>44574</v>
      </c>
      <c r="G5543" s="27">
        <v>44508</v>
      </c>
      <c r="H5543" s="14">
        <v>63578.86</v>
      </c>
      <c r="I5543" s="15">
        <v>1</v>
      </c>
      <c r="J5543" s="13" t="s">
        <v>300</v>
      </c>
      <c r="K5543" s="36">
        <f>D5543*VLOOKUP(L5543,Assumptions!$B$5:$C$11,2,FALSE)</f>
        <v>2753.44</v>
      </c>
      <c r="L5543" s="39" t="s">
        <v>4883</v>
      </c>
      <c r="M5543" s="46">
        <f>DATE(YEAR(F5543),MONTH(F5543),1)</f>
        <v>44562</v>
      </c>
      <c r="N5543" s="47" t="str">
        <f>IF(B5543="",N5542,B5543)</f>
        <v>Glenmore Global</v>
      </c>
    </row>
    <row r="5544" spans="1:14" ht="15.75" x14ac:dyDescent="0.5">
      <c r="A5544" s="7"/>
      <c r="B5544" s="26"/>
      <c r="C5544" s="26"/>
      <c r="D5544" s="14">
        <v>1964.33</v>
      </c>
      <c r="E5544" s="13" t="s">
        <v>4615</v>
      </c>
      <c r="F5544" s="27">
        <v>44602</v>
      </c>
      <c r="G5544" s="27">
        <v>44508</v>
      </c>
      <c r="H5544" s="14">
        <v>77281.62</v>
      </c>
      <c r="I5544" s="15">
        <v>1</v>
      </c>
      <c r="J5544" s="13" t="s">
        <v>300</v>
      </c>
      <c r="K5544" s="36">
        <f>D5544*VLOOKUP(L5544,Assumptions!$B$5:$C$11,2,FALSE)</f>
        <v>1964.33</v>
      </c>
      <c r="L5544" s="39" t="s">
        <v>4883</v>
      </c>
      <c r="M5544" s="46">
        <f>DATE(YEAR(F5544),MONTH(F5544),1)</f>
        <v>44593</v>
      </c>
      <c r="N5544" s="47" t="str">
        <f>IF(B5544="",N5543,B5544)</f>
        <v>Glenmore Global</v>
      </c>
    </row>
    <row r="5545" spans="1:14" ht="15.75" x14ac:dyDescent="0.5">
      <c r="A5545" s="7"/>
      <c r="B5545" s="26"/>
      <c r="C5545" s="26"/>
      <c r="D5545" s="14">
        <v>3136.78</v>
      </c>
      <c r="E5545" s="13" t="s">
        <v>4616</v>
      </c>
      <c r="F5545" s="27">
        <v>44686</v>
      </c>
      <c r="G5545" s="27">
        <v>44510</v>
      </c>
      <c r="H5545" s="14">
        <v>71942.820000000007</v>
      </c>
      <c r="I5545" s="15">
        <v>1</v>
      </c>
      <c r="J5545" s="13" t="s">
        <v>300</v>
      </c>
      <c r="K5545" s="36">
        <f>D5545*VLOOKUP(L5545,Assumptions!$B$5:$C$11,2,FALSE)</f>
        <v>3136.78</v>
      </c>
      <c r="L5545" s="39" t="s">
        <v>4883</v>
      </c>
      <c r="M5545" s="46">
        <f>DATE(YEAR(F5545),MONTH(F5545),1)</f>
        <v>44682</v>
      </c>
      <c r="N5545" s="47" t="str">
        <f>IF(B5545="",N5544,B5545)</f>
        <v>Glenmore Global</v>
      </c>
    </row>
    <row r="5546" spans="1:14" ht="15.75" x14ac:dyDescent="0.5">
      <c r="A5546" s="7"/>
      <c r="B5546" s="26"/>
      <c r="C5546" s="26"/>
      <c r="D5546" s="14">
        <v>3620.45</v>
      </c>
      <c r="E5546" s="13" t="s">
        <v>4617</v>
      </c>
      <c r="F5546" s="27">
        <v>44686</v>
      </c>
      <c r="G5546" s="27">
        <v>44510</v>
      </c>
      <c r="H5546" s="14">
        <v>68530.41</v>
      </c>
      <c r="I5546" s="15">
        <v>1</v>
      </c>
      <c r="J5546" s="13" t="s">
        <v>310</v>
      </c>
      <c r="K5546" s="36">
        <f>D5546*VLOOKUP(L5546,Assumptions!$B$5:$C$11,2,FALSE)</f>
        <v>3620.45</v>
      </c>
      <c r="L5546" s="39" t="s">
        <v>4883</v>
      </c>
      <c r="M5546" s="46">
        <f>DATE(YEAR(F5546),MONTH(F5546),1)</f>
        <v>44682</v>
      </c>
      <c r="N5546" s="47" t="str">
        <f>IF(B5546="",N5545,B5546)</f>
        <v>Glenmore Global</v>
      </c>
    </row>
    <row r="5547" spans="1:14" ht="15.75" x14ac:dyDescent="0.5">
      <c r="A5547" s="7"/>
      <c r="B5547" s="26"/>
      <c r="C5547" s="26"/>
      <c r="D5547" s="14">
        <v>2409.13</v>
      </c>
      <c r="E5547" s="13" t="s">
        <v>4618</v>
      </c>
      <c r="F5547" s="27">
        <v>44686</v>
      </c>
      <c r="G5547" s="27">
        <v>44510</v>
      </c>
      <c r="H5547" s="14">
        <v>63823.28</v>
      </c>
      <c r="I5547" s="15">
        <v>1</v>
      </c>
      <c r="J5547" s="13" t="s">
        <v>309</v>
      </c>
      <c r="K5547" s="36">
        <f>D5547*VLOOKUP(L5547,Assumptions!$B$5:$C$11,2,FALSE)</f>
        <v>2409.13</v>
      </c>
      <c r="L5547" s="39" t="s">
        <v>4883</v>
      </c>
      <c r="M5547" s="46">
        <f>DATE(YEAR(F5547),MONTH(F5547),1)</f>
        <v>44682</v>
      </c>
      <c r="N5547" s="47" t="str">
        <f>IF(B5547="",N5546,B5547)</f>
        <v>Glenmore Global</v>
      </c>
    </row>
    <row r="5548" spans="1:14" ht="15.75" x14ac:dyDescent="0.5">
      <c r="A5548" s="7"/>
      <c r="B5548" s="26"/>
      <c r="C5548" s="26"/>
      <c r="D5548" s="14">
        <v>2545.56</v>
      </c>
      <c r="E5548" s="13" t="s">
        <v>4619</v>
      </c>
      <c r="F5548" s="27">
        <v>44686</v>
      </c>
      <c r="G5548" s="27">
        <v>44510</v>
      </c>
      <c r="H5548" s="14">
        <v>75327.78</v>
      </c>
      <c r="I5548" s="15">
        <v>1</v>
      </c>
      <c r="J5548" s="13" t="s">
        <v>318</v>
      </c>
      <c r="K5548" s="36">
        <f>D5548*VLOOKUP(L5548,Assumptions!$B$5:$C$11,2,FALSE)</f>
        <v>2545.56</v>
      </c>
      <c r="L5548" s="39" t="s">
        <v>4883</v>
      </c>
      <c r="M5548" s="46">
        <f>DATE(YEAR(F5548),MONTH(F5548),1)</f>
        <v>44682</v>
      </c>
      <c r="N5548" s="47" t="str">
        <f>IF(B5548="",N5547,B5548)</f>
        <v>Glenmore Global</v>
      </c>
    </row>
    <row r="5549" spans="1:14" ht="15.75" x14ac:dyDescent="0.5">
      <c r="A5549" s="7"/>
      <c r="B5549" s="26"/>
      <c r="C5549" s="26"/>
      <c r="D5549" s="14">
        <v>3688.84</v>
      </c>
      <c r="E5549" s="13" t="s">
        <v>4620</v>
      </c>
      <c r="F5549" s="27">
        <v>44726</v>
      </c>
      <c r="G5549" s="27">
        <v>44510</v>
      </c>
      <c r="H5549" s="14">
        <v>105772.86</v>
      </c>
      <c r="I5549" s="15">
        <v>1</v>
      </c>
      <c r="J5549" s="13" t="s">
        <v>300</v>
      </c>
      <c r="K5549" s="36">
        <f>D5549*VLOOKUP(L5549,Assumptions!$B$5:$C$11,2,FALSE)</f>
        <v>3688.84</v>
      </c>
      <c r="L5549" s="39" t="s">
        <v>4883</v>
      </c>
      <c r="M5549" s="46">
        <f>DATE(YEAR(F5549),MONTH(F5549),1)</f>
        <v>44713</v>
      </c>
      <c r="N5549" s="47" t="str">
        <f>IF(B5549="",N5548,B5549)</f>
        <v>Glenmore Global</v>
      </c>
    </row>
    <row r="5550" spans="1:14" ht="15.75" x14ac:dyDescent="0.5">
      <c r="A5550" s="7"/>
      <c r="B5550" s="26"/>
      <c r="C5550" s="26"/>
      <c r="D5550" s="14">
        <v>2654</v>
      </c>
      <c r="E5550" s="13" t="s">
        <v>4621</v>
      </c>
      <c r="F5550" s="27">
        <v>44726</v>
      </c>
      <c r="G5550" s="27">
        <v>44510</v>
      </c>
      <c r="H5550" s="14">
        <v>98626.92</v>
      </c>
      <c r="I5550" s="15">
        <v>1</v>
      </c>
      <c r="J5550" s="13" t="s">
        <v>318</v>
      </c>
      <c r="K5550" s="36">
        <f>D5550*VLOOKUP(L5550,Assumptions!$B$5:$C$11,2,FALSE)</f>
        <v>2654</v>
      </c>
      <c r="L5550" s="39" t="s">
        <v>4883</v>
      </c>
      <c r="M5550" s="46">
        <f>DATE(YEAR(F5550),MONTH(F5550),1)</f>
        <v>44713</v>
      </c>
      <c r="N5550" s="47" t="str">
        <f>IF(B5550="",N5549,B5550)</f>
        <v>Glenmore Global</v>
      </c>
    </row>
    <row r="5551" spans="1:14" ht="15.75" x14ac:dyDescent="0.5">
      <c r="A5551" s="7"/>
      <c r="B5551" s="26"/>
      <c r="C5551" s="26"/>
      <c r="D5551" s="14">
        <v>3567.81</v>
      </c>
      <c r="E5551" s="13" t="s">
        <v>4622</v>
      </c>
      <c r="F5551" s="27">
        <v>44726</v>
      </c>
      <c r="G5551" s="27">
        <v>44510</v>
      </c>
      <c r="H5551" s="14">
        <v>64825.05</v>
      </c>
      <c r="I5551" s="15">
        <v>1</v>
      </c>
      <c r="J5551" s="13" t="s">
        <v>309</v>
      </c>
      <c r="K5551" s="36">
        <f>D5551*VLOOKUP(L5551,Assumptions!$B$5:$C$11,2,FALSE)</f>
        <v>3567.81</v>
      </c>
      <c r="L5551" s="39" t="s">
        <v>4883</v>
      </c>
      <c r="M5551" s="46">
        <f>DATE(YEAR(F5551),MONTH(F5551),1)</f>
        <v>44713</v>
      </c>
      <c r="N5551" s="47" t="str">
        <f>IF(B5551="",N5550,B5551)</f>
        <v>Glenmore Global</v>
      </c>
    </row>
    <row r="5552" spans="1:14" ht="15.75" x14ac:dyDescent="0.5">
      <c r="A5552" s="7"/>
      <c r="B5552" s="26"/>
      <c r="C5552" s="26"/>
      <c r="D5552" s="14">
        <v>4025.17</v>
      </c>
      <c r="E5552" s="13" t="s">
        <v>4623</v>
      </c>
      <c r="F5552" s="27">
        <v>44726</v>
      </c>
      <c r="G5552" s="27">
        <v>44510</v>
      </c>
      <c r="H5552" s="14">
        <v>99509.68</v>
      </c>
      <c r="I5552" s="15">
        <v>1</v>
      </c>
      <c r="J5552" s="13" t="s">
        <v>310</v>
      </c>
      <c r="K5552" s="36">
        <f>D5552*VLOOKUP(L5552,Assumptions!$B$5:$C$11,2,FALSE)</f>
        <v>4025.17</v>
      </c>
      <c r="L5552" s="39" t="s">
        <v>4883</v>
      </c>
      <c r="M5552" s="46">
        <f>DATE(YEAR(F5552),MONTH(F5552),1)</f>
        <v>44713</v>
      </c>
      <c r="N5552" s="47" t="str">
        <f>IF(B5552="",N5551,B5552)</f>
        <v>Glenmore Global</v>
      </c>
    </row>
    <row r="5553" spans="1:14" ht="15.75" x14ac:dyDescent="0.5">
      <c r="A5553" s="7"/>
      <c r="B5553" s="26"/>
      <c r="C5553" s="26"/>
      <c r="D5553" s="14">
        <v>4481.59</v>
      </c>
      <c r="E5553" s="13" t="s">
        <v>4624</v>
      </c>
      <c r="F5553" s="27">
        <v>44812</v>
      </c>
      <c r="G5553" s="27">
        <v>44511</v>
      </c>
      <c r="H5553" s="14">
        <v>70985.59</v>
      </c>
      <c r="I5553" s="15">
        <v>1</v>
      </c>
      <c r="J5553" s="13" t="s">
        <v>300</v>
      </c>
      <c r="K5553" s="36">
        <f>D5553*VLOOKUP(L5553,Assumptions!$B$5:$C$11,2,FALSE)</f>
        <v>4481.59</v>
      </c>
      <c r="L5553" s="39" t="s">
        <v>4883</v>
      </c>
      <c r="M5553" s="46">
        <f>DATE(YEAR(F5553),MONTH(F5553),1)</f>
        <v>44805</v>
      </c>
      <c r="N5553" s="47" t="str">
        <f>IF(B5553="",N5552,B5553)</f>
        <v>Glenmore Global</v>
      </c>
    </row>
    <row r="5554" spans="1:14" ht="15.75" x14ac:dyDescent="0.5">
      <c r="A5554" s="7"/>
      <c r="B5554" s="26"/>
      <c r="C5554" s="26"/>
      <c r="D5554" s="14">
        <v>4657.58</v>
      </c>
      <c r="E5554" s="13" t="s">
        <v>4625</v>
      </c>
      <c r="F5554" s="27">
        <v>44812</v>
      </c>
      <c r="G5554" s="27">
        <v>44511</v>
      </c>
      <c r="H5554" s="14">
        <v>87976.13</v>
      </c>
      <c r="I5554" s="15">
        <v>1</v>
      </c>
      <c r="J5554" s="13" t="s">
        <v>310</v>
      </c>
      <c r="K5554" s="36">
        <f>D5554*VLOOKUP(L5554,Assumptions!$B$5:$C$11,2,FALSE)</f>
        <v>4657.58</v>
      </c>
      <c r="L5554" s="39" t="s">
        <v>4883</v>
      </c>
      <c r="M5554" s="46">
        <f>DATE(YEAR(F5554),MONTH(F5554),1)</f>
        <v>44805</v>
      </c>
      <c r="N5554" s="47" t="str">
        <f>IF(B5554="",N5553,B5554)</f>
        <v>Glenmore Global</v>
      </c>
    </row>
    <row r="5555" spans="1:14" ht="15.75" x14ac:dyDescent="0.5">
      <c r="A5555" s="7"/>
      <c r="B5555" s="26"/>
      <c r="C5555" s="26"/>
      <c r="D5555" s="14">
        <v>2830.27</v>
      </c>
      <c r="E5555" s="13" t="s">
        <v>4626</v>
      </c>
      <c r="F5555" s="27">
        <v>44812</v>
      </c>
      <c r="G5555" s="27">
        <v>44511</v>
      </c>
      <c r="H5555" s="14">
        <v>94034.7</v>
      </c>
      <c r="I5555" s="15">
        <v>1</v>
      </c>
      <c r="J5555" s="13" t="s">
        <v>318</v>
      </c>
      <c r="K5555" s="36">
        <f>D5555*VLOOKUP(L5555,Assumptions!$B$5:$C$11,2,FALSE)</f>
        <v>2830.27</v>
      </c>
      <c r="L5555" s="39" t="s">
        <v>4883</v>
      </c>
      <c r="M5555" s="46">
        <f>DATE(YEAR(F5555),MONTH(F5555),1)</f>
        <v>44805</v>
      </c>
      <c r="N5555" s="47" t="str">
        <f>IF(B5555="",N5554,B5555)</f>
        <v>Glenmore Global</v>
      </c>
    </row>
    <row r="5556" spans="1:14" ht="15.75" x14ac:dyDescent="0.5">
      <c r="A5556" s="7"/>
      <c r="B5556" s="26"/>
      <c r="C5556" s="26"/>
      <c r="D5556" s="14">
        <v>3628.82</v>
      </c>
      <c r="E5556" s="13" t="s">
        <v>4627</v>
      </c>
      <c r="F5556" s="27">
        <v>44812</v>
      </c>
      <c r="G5556" s="27">
        <v>44511</v>
      </c>
      <c r="H5556" s="14">
        <v>92051.17</v>
      </c>
      <c r="I5556" s="15">
        <v>1</v>
      </c>
      <c r="J5556" s="13" t="s">
        <v>309</v>
      </c>
      <c r="K5556" s="36">
        <f>D5556*VLOOKUP(L5556,Assumptions!$B$5:$C$11,2,FALSE)</f>
        <v>3628.82</v>
      </c>
      <c r="L5556" s="39" t="s">
        <v>4883</v>
      </c>
      <c r="M5556" s="46">
        <f>DATE(YEAR(F5556),MONTH(F5556),1)</f>
        <v>44805</v>
      </c>
      <c r="N5556" s="47" t="str">
        <f>IF(B5556="",N5555,B5556)</f>
        <v>Glenmore Global</v>
      </c>
    </row>
    <row r="5557" spans="1:14" ht="15.75" x14ac:dyDescent="0.5">
      <c r="A5557" s="7"/>
      <c r="B5557" s="26"/>
      <c r="C5557" s="26"/>
      <c r="D5557" s="14">
        <v>4629.68</v>
      </c>
      <c r="E5557" s="13" t="s">
        <v>4628</v>
      </c>
      <c r="F5557" s="27">
        <v>44826</v>
      </c>
      <c r="G5557" s="27">
        <v>44511</v>
      </c>
      <c r="H5557" s="14">
        <v>97837.24</v>
      </c>
      <c r="I5557" s="15">
        <v>1</v>
      </c>
      <c r="J5557" s="13" t="s">
        <v>327</v>
      </c>
      <c r="K5557" s="36">
        <f>D5557*VLOOKUP(L5557,Assumptions!$B$5:$C$11,2,FALSE)</f>
        <v>4629.68</v>
      </c>
      <c r="L5557" s="39" t="s">
        <v>4883</v>
      </c>
      <c r="M5557" s="46">
        <f>DATE(YEAR(F5557),MONTH(F5557),1)</f>
        <v>44805</v>
      </c>
      <c r="N5557" s="47" t="str">
        <f>IF(B5557="",N5556,B5557)</f>
        <v>Glenmore Global</v>
      </c>
    </row>
    <row r="5558" spans="1:14" ht="15.75" x14ac:dyDescent="0.5">
      <c r="A5558" s="7"/>
      <c r="B5558" s="26"/>
      <c r="C5558" s="26"/>
      <c r="D5558" s="14">
        <v>4624.13</v>
      </c>
      <c r="E5558" s="13" t="s">
        <v>4625</v>
      </c>
      <c r="F5558" s="27">
        <v>44826</v>
      </c>
      <c r="G5558" s="27">
        <v>44511</v>
      </c>
      <c r="H5558" s="14">
        <v>71732.789999999994</v>
      </c>
      <c r="I5558" s="15">
        <v>1</v>
      </c>
      <c r="J5558" s="13" t="s">
        <v>310</v>
      </c>
      <c r="K5558" s="36">
        <f>D5558*VLOOKUP(L5558,Assumptions!$B$5:$C$11,2,FALSE)</f>
        <v>4624.13</v>
      </c>
      <c r="L5558" s="39" t="s">
        <v>4883</v>
      </c>
      <c r="M5558" s="46">
        <f>DATE(YEAR(F5558),MONTH(F5558),1)</f>
        <v>44805</v>
      </c>
      <c r="N5558" s="47" t="str">
        <f>IF(B5558="",N5557,B5558)</f>
        <v>Glenmore Global</v>
      </c>
    </row>
    <row r="5559" spans="1:14" ht="15.75" x14ac:dyDescent="0.5">
      <c r="A5559" s="7"/>
      <c r="B5559" s="26"/>
      <c r="C5559" s="26"/>
      <c r="D5559" s="14">
        <v>3024.83</v>
      </c>
      <c r="E5559" s="13" t="s">
        <v>4629</v>
      </c>
      <c r="F5559" s="27">
        <v>44826</v>
      </c>
      <c r="G5559" s="27">
        <v>44511</v>
      </c>
      <c r="H5559" s="14">
        <v>63574.76</v>
      </c>
      <c r="I5559" s="15">
        <v>1</v>
      </c>
      <c r="J5559" s="13" t="s">
        <v>311</v>
      </c>
      <c r="K5559" s="36">
        <f>D5559*VLOOKUP(L5559,Assumptions!$B$5:$C$11,2,FALSE)</f>
        <v>3024.83</v>
      </c>
      <c r="L5559" s="39" t="s">
        <v>4883</v>
      </c>
      <c r="M5559" s="46">
        <f>DATE(YEAR(F5559),MONTH(F5559),1)</f>
        <v>44805</v>
      </c>
      <c r="N5559" s="47" t="str">
        <f>IF(B5559="",N5558,B5559)</f>
        <v>Glenmore Global</v>
      </c>
    </row>
    <row r="5560" spans="1:14" ht="15.75" x14ac:dyDescent="0.5">
      <c r="A5560" s="7"/>
      <c r="B5560" s="26"/>
      <c r="C5560" s="26"/>
      <c r="D5560" s="14">
        <v>4568.75</v>
      </c>
      <c r="E5560" s="13" t="s">
        <v>4627</v>
      </c>
      <c r="F5560" s="27">
        <v>44826</v>
      </c>
      <c r="G5560" s="27">
        <v>44511</v>
      </c>
      <c r="H5560" s="14">
        <v>80670.63</v>
      </c>
      <c r="I5560" s="15">
        <v>1</v>
      </c>
      <c r="J5560" s="13" t="s">
        <v>309</v>
      </c>
      <c r="K5560" s="36">
        <f>D5560*VLOOKUP(L5560,Assumptions!$B$5:$C$11,2,FALSE)</f>
        <v>4568.75</v>
      </c>
      <c r="L5560" s="39" t="s">
        <v>4883</v>
      </c>
      <c r="M5560" s="46">
        <f>DATE(YEAR(F5560),MONTH(F5560),1)</f>
        <v>44805</v>
      </c>
      <c r="N5560" s="47" t="str">
        <f>IF(B5560="",N5559,B5560)</f>
        <v>Glenmore Global</v>
      </c>
    </row>
    <row r="5561" spans="1:14" ht="15.75" x14ac:dyDescent="0.5">
      <c r="A5561" s="7"/>
      <c r="B5561" s="26"/>
      <c r="C5561" s="26"/>
      <c r="D5561" s="14">
        <v>4632.78</v>
      </c>
      <c r="E5561" s="13" t="s">
        <v>4626</v>
      </c>
      <c r="F5561" s="27">
        <v>44826</v>
      </c>
      <c r="G5561" s="27">
        <v>44511</v>
      </c>
      <c r="H5561" s="14">
        <v>68369.149999999994</v>
      </c>
      <c r="I5561" s="15">
        <v>1</v>
      </c>
      <c r="J5561" s="13" t="s">
        <v>318</v>
      </c>
      <c r="K5561" s="36">
        <f>D5561*VLOOKUP(L5561,Assumptions!$B$5:$C$11,2,FALSE)</f>
        <v>4632.78</v>
      </c>
      <c r="L5561" s="39" t="s">
        <v>4883</v>
      </c>
      <c r="M5561" s="46">
        <f>DATE(YEAR(F5561),MONTH(F5561),1)</f>
        <v>44805</v>
      </c>
      <c r="N5561" s="47" t="str">
        <f>IF(B5561="",N5560,B5561)</f>
        <v>Glenmore Global</v>
      </c>
    </row>
    <row r="5562" spans="1:14" ht="15.75" x14ac:dyDescent="0.5">
      <c r="A5562" s="7"/>
      <c r="B5562" s="26"/>
      <c r="C5562" s="26"/>
      <c r="D5562" s="14">
        <v>4053.81</v>
      </c>
      <c r="E5562" s="13" t="s">
        <v>4630</v>
      </c>
      <c r="F5562" s="27">
        <v>44840</v>
      </c>
      <c r="G5562" s="27">
        <v>44511</v>
      </c>
      <c r="H5562" s="14">
        <v>79847.34</v>
      </c>
      <c r="I5562" s="15">
        <v>1</v>
      </c>
      <c r="J5562" s="13" t="s">
        <v>300</v>
      </c>
      <c r="K5562" s="36">
        <f>D5562*VLOOKUP(L5562,Assumptions!$B$5:$C$11,2,FALSE)</f>
        <v>4053.81</v>
      </c>
      <c r="L5562" s="39" t="s">
        <v>4883</v>
      </c>
      <c r="M5562" s="46">
        <f>DATE(YEAR(F5562),MONTH(F5562),1)</f>
        <v>44835</v>
      </c>
      <c r="N5562" s="47" t="str">
        <f>IF(B5562="",N5561,B5562)</f>
        <v>Glenmore Global</v>
      </c>
    </row>
    <row r="5563" spans="1:14" ht="15.75" x14ac:dyDescent="0.5">
      <c r="A5563" s="7"/>
      <c r="B5563" s="26"/>
      <c r="C5563" s="26"/>
      <c r="D5563" s="14">
        <v>3027.22</v>
      </c>
      <c r="E5563" s="13" t="s">
        <v>4631</v>
      </c>
      <c r="F5563" s="27">
        <v>44840</v>
      </c>
      <c r="G5563" s="27">
        <v>44511</v>
      </c>
      <c r="H5563" s="14">
        <v>63656.81</v>
      </c>
      <c r="I5563" s="15">
        <v>1</v>
      </c>
      <c r="J5563" s="13" t="s">
        <v>310</v>
      </c>
      <c r="K5563" s="36">
        <f>D5563*VLOOKUP(L5563,Assumptions!$B$5:$C$11,2,FALSE)</f>
        <v>3027.22</v>
      </c>
      <c r="L5563" s="39" t="s">
        <v>4883</v>
      </c>
      <c r="M5563" s="46">
        <f>DATE(YEAR(F5563),MONTH(F5563),1)</f>
        <v>44835</v>
      </c>
      <c r="N5563" s="47" t="str">
        <f>IF(B5563="",N5562,B5563)</f>
        <v>Glenmore Global</v>
      </c>
    </row>
    <row r="5564" spans="1:14" ht="15.75" x14ac:dyDescent="0.5">
      <c r="A5564" s="7"/>
      <c r="B5564" s="26"/>
      <c r="C5564" s="26"/>
      <c r="D5564" s="14">
        <v>2829.34</v>
      </c>
      <c r="E5564" s="13" t="s">
        <v>4632</v>
      </c>
      <c r="F5564" s="27">
        <v>44840</v>
      </c>
      <c r="G5564" s="27">
        <v>44511</v>
      </c>
      <c r="H5564" s="14">
        <v>85830.27</v>
      </c>
      <c r="I5564" s="15">
        <v>1</v>
      </c>
      <c r="J5564" s="13" t="s">
        <v>309</v>
      </c>
      <c r="K5564" s="36">
        <f>D5564*VLOOKUP(L5564,Assumptions!$B$5:$C$11,2,FALSE)</f>
        <v>2829.34</v>
      </c>
      <c r="L5564" s="39" t="s">
        <v>4883</v>
      </c>
      <c r="M5564" s="46">
        <f>DATE(YEAR(F5564),MONTH(F5564),1)</f>
        <v>44835</v>
      </c>
      <c r="N5564" s="47" t="str">
        <f>IF(B5564="",N5563,B5564)</f>
        <v>Glenmore Global</v>
      </c>
    </row>
    <row r="5565" spans="1:14" ht="15.75" x14ac:dyDescent="0.5">
      <c r="A5565" s="7"/>
      <c r="B5565" s="26"/>
      <c r="C5565" s="26"/>
      <c r="D5565" s="14">
        <v>4161.7700000000004</v>
      </c>
      <c r="E5565" s="13" t="s">
        <v>4633</v>
      </c>
      <c r="F5565" s="27">
        <v>44840</v>
      </c>
      <c r="G5565" s="27">
        <v>44511</v>
      </c>
      <c r="H5565" s="14">
        <v>65781.149999999994</v>
      </c>
      <c r="I5565" s="15">
        <v>1</v>
      </c>
      <c r="J5565" s="13" t="s">
        <v>318</v>
      </c>
      <c r="K5565" s="36">
        <f>D5565*VLOOKUP(L5565,Assumptions!$B$5:$C$11,2,FALSE)</f>
        <v>4161.7700000000004</v>
      </c>
      <c r="L5565" s="39" t="s">
        <v>4883</v>
      </c>
      <c r="M5565" s="46">
        <f>DATE(YEAR(F5565),MONTH(F5565),1)</f>
        <v>44835</v>
      </c>
      <c r="N5565" s="47" t="str">
        <f>IF(B5565="",N5564,B5565)</f>
        <v>Glenmore Global</v>
      </c>
    </row>
    <row r="5566" spans="1:14" ht="15.75" x14ac:dyDescent="0.5">
      <c r="A5566" s="7"/>
      <c r="B5566" s="26"/>
      <c r="C5566" s="26"/>
      <c r="D5566" s="14">
        <v>3500.24</v>
      </c>
      <c r="E5566" s="13" t="s">
        <v>4634</v>
      </c>
      <c r="F5566" s="27">
        <v>44875</v>
      </c>
      <c r="G5566" s="27">
        <v>44511</v>
      </c>
      <c r="H5566" s="14">
        <v>63195.23</v>
      </c>
      <c r="I5566" s="15">
        <v>1</v>
      </c>
      <c r="J5566" s="13" t="s">
        <v>300</v>
      </c>
      <c r="K5566" s="36">
        <f>D5566*VLOOKUP(L5566,Assumptions!$B$5:$C$11,2,FALSE)</f>
        <v>3500.24</v>
      </c>
      <c r="L5566" s="39" t="s">
        <v>4883</v>
      </c>
      <c r="M5566" s="46">
        <f>DATE(YEAR(F5566),MONTH(F5566),1)</f>
        <v>44866</v>
      </c>
      <c r="N5566" s="47" t="str">
        <f>IF(B5566="",N5565,B5566)</f>
        <v>Glenmore Global</v>
      </c>
    </row>
    <row r="5567" spans="1:14" ht="15.75" x14ac:dyDescent="0.5">
      <c r="A5567" s="7"/>
      <c r="B5567" s="26"/>
      <c r="C5567" s="26"/>
      <c r="D5567" s="14">
        <v>3376.95</v>
      </c>
      <c r="E5567" s="13" t="s">
        <v>4635</v>
      </c>
      <c r="F5567" s="27">
        <v>44875</v>
      </c>
      <c r="G5567" s="27">
        <v>44511</v>
      </c>
      <c r="H5567" s="14">
        <v>91207.94</v>
      </c>
      <c r="I5567" s="15">
        <v>1</v>
      </c>
      <c r="J5567" s="13" t="s">
        <v>318</v>
      </c>
      <c r="K5567" s="36">
        <f>D5567*VLOOKUP(L5567,Assumptions!$B$5:$C$11,2,FALSE)</f>
        <v>3376.95</v>
      </c>
      <c r="L5567" s="39" t="s">
        <v>4883</v>
      </c>
      <c r="M5567" s="46">
        <f>DATE(YEAR(F5567),MONTH(F5567),1)</f>
        <v>44866</v>
      </c>
      <c r="N5567" s="47" t="str">
        <f>IF(B5567="",N5566,B5567)</f>
        <v>Glenmore Global</v>
      </c>
    </row>
    <row r="5568" spans="1:14" ht="15.75" x14ac:dyDescent="0.5">
      <c r="A5568" s="7"/>
      <c r="B5568" s="26"/>
      <c r="C5568" s="26"/>
      <c r="D5568" s="14">
        <v>2194.4299999999998</v>
      </c>
      <c r="E5568" s="13" t="s">
        <v>4636</v>
      </c>
      <c r="F5568" s="27">
        <v>44875</v>
      </c>
      <c r="G5568" s="27">
        <v>44511</v>
      </c>
      <c r="H5568" s="14">
        <v>76991.39</v>
      </c>
      <c r="I5568" s="15">
        <v>1</v>
      </c>
      <c r="J5568" s="13" t="s">
        <v>310</v>
      </c>
      <c r="K5568" s="36">
        <f>D5568*VLOOKUP(L5568,Assumptions!$B$5:$C$11,2,FALSE)</f>
        <v>2194.4299999999998</v>
      </c>
      <c r="L5568" s="39" t="s">
        <v>4883</v>
      </c>
      <c r="M5568" s="46">
        <f>DATE(YEAR(F5568),MONTH(F5568),1)</f>
        <v>44866</v>
      </c>
      <c r="N5568" s="47" t="str">
        <f>IF(B5568="",N5567,B5568)</f>
        <v>Glenmore Global</v>
      </c>
    </row>
    <row r="5569" spans="1:14" ht="15.75" x14ac:dyDescent="0.5">
      <c r="A5569" s="7"/>
      <c r="B5569" s="26"/>
      <c r="C5569" s="26"/>
      <c r="D5569" s="14">
        <v>2883.96</v>
      </c>
      <c r="E5569" s="13" t="s">
        <v>4637</v>
      </c>
      <c r="F5569" s="27">
        <v>44875</v>
      </c>
      <c r="G5569" s="27">
        <v>44511</v>
      </c>
      <c r="H5569" s="14">
        <v>97420.1</v>
      </c>
      <c r="I5569" s="15">
        <v>1</v>
      </c>
      <c r="J5569" s="13" t="s">
        <v>309</v>
      </c>
      <c r="K5569" s="36">
        <f>D5569*VLOOKUP(L5569,Assumptions!$B$5:$C$11,2,FALSE)</f>
        <v>2883.96</v>
      </c>
      <c r="L5569" s="39" t="s">
        <v>4883</v>
      </c>
      <c r="M5569" s="46">
        <f>DATE(YEAR(F5569),MONTH(F5569),1)</f>
        <v>44866</v>
      </c>
      <c r="N5569" s="47" t="str">
        <f>IF(B5569="",N5568,B5569)</f>
        <v>Glenmore Global</v>
      </c>
    </row>
    <row r="5570" spans="1:14" ht="15.75" x14ac:dyDescent="0.5">
      <c r="A5570" s="7"/>
      <c r="B5570" s="26"/>
      <c r="C5570" s="26"/>
      <c r="D5570" s="14">
        <v>2409.81</v>
      </c>
      <c r="E5570" s="13" t="s">
        <v>4638</v>
      </c>
      <c r="F5570" s="27">
        <v>44630</v>
      </c>
      <c r="G5570" s="27">
        <v>44529</v>
      </c>
      <c r="H5570" s="14">
        <v>100322.58</v>
      </c>
      <c r="I5570" s="15">
        <v>1</v>
      </c>
      <c r="J5570" s="13" t="s">
        <v>300</v>
      </c>
      <c r="K5570" s="36">
        <f>D5570*VLOOKUP(L5570,Assumptions!$B$5:$C$11,2,FALSE)</f>
        <v>2409.81</v>
      </c>
      <c r="L5570" s="39" t="s">
        <v>4883</v>
      </c>
      <c r="M5570" s="46">
        <f>DATE(YEAR(F5570),MONTH(F5570),1)</f>
        <v>44621</v>
      </c>
      <c r="N5570" s="47" t="str">
        <f>IF(B5570="",N5569,B5570)</f>
        <v>Glenmore Global</v>
      </c>
    </row>
    <row r="5571" spans="1:14" ht="15.75" x14ac:dyDescent="0.5">
      <c r="A5571" s="7"/>
      <c r="B5571" s="26"/>
      <c r="C5571" s="26"/>
      <c r="D5571" s="14">
        <v>1888.08</v>
      </c>
      <c r="E5571" s="13" t="s">
        <v>4639</v>
      </c>
      <c r="F5571" s="27">
        <v>44868</v>
      </c>
      <c r="G5571" s="27">
        <v>44720</v>
      </c>
      <c r="H5571" s="14">
        <v>82781.69</v>
      </c>
      <c r="I5571" s="15">
        <v>1</v>
      </c>
      <c r="J5571" s="13" t="s">
        <v>307</v>
      </c>
      <c r="K5571" s="36">
        <f>D5571*VLOOKUP(L5571,Assumptions!$B$5:$C$11,2,FALSE)</f>
        <v>1888.08</v>
      </c>
      <c r="L5571" s="39" t="s">
        <v>4883</v>
      </c>
      <c r="M5571" s="46">
        <f>DATE(YEAR(F5571),MONTH(F5571),1)</f>
        <v>44866</v>
      </c>
      <c r="N5571" s="47" t="str">
        <f>IF(B5571="",N5570,B5571)</f>
        <v>Glenmore Global</v>
      </c>
    </row>
    <row r="5572" spans="1:14" ht="15.75" x14ac:dyDescent="0.5">
      <c r="A5572" s="7"/>
      <c r="B5572" s="26"/>
      <c r="C5572" s="26"/>
      <c r="D5572" s="14">
        <v>1849.22</v>
      </c>
      <c r="E5572" s="13" t="s">
        <v>4639</v>
      </c>
      <c r="F5572" s="27">
        <v>44874</v>
      </c>
      <c r="G5572" s="27">
        <v>44720</v>
      </c>
      <c r="H5572" s="14">
        <v>99578.86</v>
      </c>
      <c r="I5572" s="15">
        <v>1</v>
      </c>
      <c r="J5572" s="13" t="s">
        <v>307</v>
      </c>
      <c r="K5572" s="36">
        <f>D5572*VLOOKUP(L5572,Assumptions!$B$5:$C$11,2,FALSE)</f>
        <v>1849.22</v>
      </c>
      <c r="L5572" s="39" t="s">
        <v>4883</v>
      </c>
      <c r="M5572" s="46">
        <f>DATE(YEAR(F5572),MONTH(F5572),1)</f>
        <v>44866</v>
      </c>
      <c r="N5572" s="47" t="str">
        <f>IF(B5572="",N5571,B5572)</f>
        <v>Glenmore Global</v>
      </c>
    </row>
    <row r="5573" spans="1:14" ht="15.75" x14ac:dyDescent="0.5">
      <c r="A5573" s="7"/>
      <c r="B5573" s="26"/>
      <c r="C5573" s="26"/>
      <c r="D5573" s="14">
        <v>1593.49</v>
      </c>
      <c r="E5573" s="13" t="s">
        <v>4635</v>
      </c>
      <c r="F5573" s="27">
        <v>44874</v>
      </c>
      <c r="G5573" s="27">
        <v>44720</v>
      </c>
      <c r="H5573" s="14">
        <v>89856.51</v>
      </c>
      <c r="I5573" s="15">
        <v>1</v>
      </c>
      <c r="J5573" s="13" t="s">
        <v>318</v>
      </c>
      <c r="K5573" s="36">
        <f>D5573*VLOOKUP(L5573,Assumptions!$B$5:$C$11,2,FALSE)</f>
        <v>1593.49</v>
      </c>
      <c r="L5573" s="39" t="s">
        <v>4883</v>
      </c>
      <c r="M5573" s="46">
        <f>DATE(YEAR(F5573),MONTH(F5573),1)</f>
        <v>44866</v>
      </c>
      <c r="N5573" s="47" t="str">
        <f>IF(B5573="",N5572,B5573)</f>
        <v>Glenmore Global</v>
      </c>
    </row>
    <row r="5574" spans="1:14" ht="15.75" x14ac:dyDescent="0.5">
      <c r="A5574" s="7"/>
      <c r="B5574" s="26"/>
      <c r="C5574" s="26"/>
      <c r="D5574" s="14">
        <v>2160.91</v>
      </c>
      <c r="E5574" s="13" t="s">
        <v>4637</v>
      </c>
      <c r="F5574" s="27">
        <v>44874</v>
      </c>
      <c r="G5574" s="27">
        <v>44720</v>
      </c>
      <c r="H5574" s="14">
        <v>89289.58</v>
      </c>
      <c r="I5574" s="15">
        <v>1</v>
      </c>
      <c r="J5574" s="13" t="s">
        <v>309</v>
      </c>
      <c r="K5574" s="36">
        <f>D5574*VLOOKUP(L5574,Assumptions!$B$5:$C$11,2,FALSE)</f>
        <v>2160.91</v>
      </c>
      <c r="L5574" s="39" t="s">
        <v>4883</v>
      </c>
      <c r="M5574" s="46">
        <f>DATE(YEAR(F5574),MONTH(F5574),1)</f>
        <v>44866</v>
      </c>
      <c r="N5574" s="47" t="str">
        <f>IF(B5574="",N5573,B5574)</f>
        <v>Glenmore Global</v>
      </c>
    </row>
    <row r="5575" spans="1:14" ht="15.75" x14ac:dyDescent="0.5">
      <c r="A5575" s="7"/>
      <c r="B5575" s="26"/>
      <c r="C5575" s="26"/>
      <c r="D5575" s="14">
        <v>1631.2</v>
      </c>
      <c r="E5575" s="13" t="s">
        <v>4636</v>
      </c>
      <c r="F5575" s="27">
        <v>44874</v>
      </c>
      <c r="G5575" s="27">
        <v>44720</v>
      </c>
      <c r="H5575" s="14">
        <v>97192.84</v>
      </c>
      <c r="I5575" s="15">
        <v>1</v>
      </c>
      <c r="J5575" s="13" t="s">
        <v>310</v>
      </c>
      <c r="K5575" s="36">
        <f>D5575*VLOOKUP(L5575,Assumptions!$B$5:$C$11,2,FALSE)</f>
        <v>1631.2</v>
      </c>
      <c r="L5575" s="39" t="s">
        <v>4883</v>
      </c>
      <c r="M5575" s="46">
        <f>DATE(YEAR(F5575),MONTH(F5575),1)</f>
        <v>44866</v>
      </c>
      <c r="N5575" s="47" t="str">
        <f>IF(B5575="",N5574,B5575)</f>
        <v>Glenmore Global</v>
      </c>
    </row>
    <row r="5576" spans="1:14" ht="15.75" x14ac:dyDescent="0.5">
      <c r="A5576" s="7"/>
      <c r="B5576" s="25" t="s">
        <v>269</v>
      </c>
      <c r="C5576" s="25"/>
      <c r="D5576" s="14">
        <v>2349.73</v>
      </c>
      <c r="E5576" s="13" t="s">
        <v>4640</v>
      </c>
      <c r="F5576" s="27">
        <v>44245</v>
      </c>
      <c r="G5576" s="27">
        <v>43980</v>
      </c>
      <c r="H5576" s="14">
        <v>36272.959999999999</v>
      </c>
      <c r="I5576" s="15">
        <v>2</v>
      </c>
      <c r="J5576" s="13" t="s">
        <v>340</v>
      </c>
      <c r="K5576" s="36">
        <f>D5576*VLOOKUP(L5576,Assumptions!$B$5:$C$11,2,FALSE)</f>
        <v>2349.73</v>
      </c>
      <c r="L5576" s="39" t="s">
        <v>4883</v>
      </c>
      <c r="M5576" s="46">
        <f>DATE(YEAR(F5576),MONTH(F5576),1)</f>
        <v>44228</v>
      </c>
      <c r="N5576" s="47" t="str">
        <f>IF(B5576="",N5575,B5576)</f>
        <v>Whitaker Resources LLP</v>
      </c>
    </row>
    <row r="5577" spans="1:14" ht="15.75" x14ac:dyDescent="0.5">
      <c r="A5577" s="7"/>
      <c r="B5577" s="26"/>
      <c r="C5577" s="26"/>
      <c r="D5577" s="14">
        <v>2391.2800000000002</v>
      </c>
      <c r="E5577" s="13" t="s">
        <v>4641</v>
      </c>
      <c r="F5577" s="27">
        <v>44264</v>
      </c>
      <c r="G5577" s="27">
        <v>44224</v>
      </c>
      <c r="H5577" s="14">
        <v>40735.67</v>
      </c>
      <c r="I5577" s="15">
        <v>2</v>
      </c>
      <c r="J5577" s="13" t="s">
        <v>340</v>
      </c>
      <c r="K5577" s="36">
        <f>D5577*VLOOKUP(L5577,Assumptions!$B$5:$C$11,2,FALSE)</f>
        <v>2391.2800000000002</v>
      </c>
      <c r="L5577" s="39" t="s">
        <v>4883</v>
      </c>
      <c r="M5577" s="46">
        <f>DATE(YEAR(F5577),MONTH(F5577),1)</f>
        <v>44256</v>
      </c>
      <c r="N5577" s="47" t="str">
        <f>IF(B5577="",N5576,B5577)</f>
        <v>Whitaker Resources LLP</v>
      </c>
    </row>
    <row r="5578" spans="1:14" ht="15.75" x14ac:dyDescent="0.5">
      <c r="A5578" s="7"/>
      <c r="B5578" s="26"/>
      <c r="C5578" s="26"/>
      <c r="D5578" s="14">
        <v>2391.2600000000002</v>
      </c>
      <c r="E5578" s="13" t="s">
        <v>4642</v>
      </c>
      <c r="F5578" s="27">
        <v>44476</v>
      </c>
      <c r="G5578" s="27">
        <v>44315</v>
      </c>
      <c r="H5578" s="14">
        <v>41279.53</v>
      </c>
      <c r="I5578" s="15">
        <v>2</v>
      </c>
      <c r="J5578" s="13" t="s">
        <v>340</v>
      </c>
      <c r="K5578" s="36">
        <f>D5578*VLOOKUP(L5578,Assumptions!$B$5:$C$11,2,FALSE)</f>
        <v>2391.2600000000002</v>
      </c>
      <c r="L5578" s="39" t="s">
        <v>4883</v>
      </c>
      <c r="M5578" s="46">
        <f>DATE(YEAR(F5578),MONTH(F5578),1)</f>
        <v>44470</v>
      </c>
      <c r="N5578" s="47" t="str">
        <f>IF(B5578="",N5577,B5578)</f>
        <v>Whitaker Resources LLP</v>
      </c>
    </row>
    <row r="5579" spans="1:14" ht="15.75" x14ac:dyDescent="0.5">
      <c r="A5579" s="7"/>
      <c r="B5579" s="26"/>
      <c r="C5579" s="26"/>
      <c r="D5579" s="14">
        <v>4374.57</v>
      </c>
      <c r="E5579" s="13" t="s">
        <v>4643</v>
      </c>
      <c r="F5579" s="27">
        <v>44602</v>
      </c>
      <c r="G5579" s="27">
        <v>44575</v>
      </c>
      <c r="H5579" s="14">
        <v>35551.160000000003</v>
      </c>
      <c r="I5579" s="15">
        <v>2</v>
      </c>
      <c r="J5579" s="13" t="s">
        <v>340</v>
      </c>
      <c r="K5579" s="36">
        <f>D5579*VLOOKUP(L5579,Assumptions!$B$5:$C$11,2,FALSE)</f>
        <v>4374.57</v>
      </c>
      <c r="L5579" s="39" t="s">
        <v>4883</v>
      </c>
      <c r="M5579" s="46">
        <f>DATE(YEAR(F5579),MONTH(F5579),1)</f>
        <v>44593</v>
      </c>
      <c r="N5579" s="47" t="str">
        <f>IF(B5579="",N5578,B5579)</f>
        <v>Whitaker Resources LLP</v>
      </c>
    </row>
    <row r="5580" spans="1:14" ht="15.75" x14ac:dyDescent="0.5">
      <c r="A5580" s="7"/>
      <c r="B5580" s="26"/>
      <c r="C5580" s="26"/>
      <c r="D5580" s="14">
        <v>4733.49</v>
      </c>
      <c r="E5580" s="13" t="s">
        <v>4643</v>
      </c>
      <c r="F5580" s="27">
        <v>44602</v>
      </c>
      <c r="G5580" s="27">
        <v>44575</v>
      </c>
      <c r="H5580" s="14">
        <v>25571.75</v>
      </c>
      <c r="I5580" s="15">
        <v>2</v>
      </c>
      <c r="J5580" s="13" t="s">
        <v>340</v>
      </c>
      <c r="K5580" s="36">
        <f>D5580*VLOOKUP(L5580,Assumptions!$B$5:$C$11,2,FALSE)</f>
        <v>4733.49</v>
      </c>
      <c r="L5580" s="39" t="s">
        <v>4883</v>
      </c>
      <c r="M5580" s="46">
        <f>DATE(YEAR(F5580),MONTH(F5580),1)</f>
        <v>44593</v>
      </c>
      <c r="N5580" s="47" t="str">
        <f>IF(B5580="",N5579,B5580)</f>
        <v>Whitaker Resources LLP</v>
      </c>
    </row>
    <row r="5581" spans="1:14" ht="15.75" x14ac:dyDescent="0.5">
      <c r="A5581" s="7"/>
      <c r="B5581" s="26"/>
      <c r="C5581" s="26"/>
      <c r="D5581" s="14">
        <v>4857.51</v>
      </c>
      <c r="E5581" s="13" t="s">
        <v>4644</v>
      </c>
      <c r="F5581" s="27">
        <v>44621</v>
      </c>
      <c r="G5581" s="27">
        <v>44582</v>
      </c>
      <c r="H5581" s="14">
        <v>34133.72</v>
      </c>
      <c r="I5581" s="15">
        <v>4</v>
      </c>
      <c r="J5581" s="13" t="s">
        <v>340</v>
      </c>
      <c r="K5581" s="36">
        <f>D5581*VLOOKUP(L5581,Assumptions!$B$5:$C$11,2,FALSE)</f>
        <v>4857.51</v>
      </c>
      <c r="L5581" s="39" t="s">
        <v>4883</v>
      </c>
      <c r="M5581" s="46">
        <f>DATE(YEAR(F5581),MONTH(F5581),1)</f>
        <v>44621</v>
      </c>
      <c r="N5581" s="47" t="str">
        <f>IF(B5581="",N5580,B5581)</f>
        <v>Whitaker Resources LLP</v>
      </c>
    </row>
    <row r="5582" spans="1:14" ht="15.75" x14ac:dyDescent="0.5">
      <c r="A5582" s="7"/>
      <c r="B5582" s="26"/>
      <c r="C5582" s="26"/>
      <c r="D5582" s="14">
        <v>1052.93</v>
      </c>
      <c r="E5582" s="13" t="s">
        <v>4645</v>
      </c>
      <c r="F5582" s="27">
        <v>44819</v>
      </c>
      <c r="G5582" s="27">
        <v>44769</v>
      </c>
      <c r="H5582" s="14">
        <v>30623.83</v>
      </c>
      <c r="I5582" s="15">
        <v>1</v>
      </c>
      <c r="J5582" s="13" t="s">
        <v>340</v>
      </c>
      <c r="K5582" s="36">
        <f>D5582*VLOOKUP(L5582,Assumptions!$B$5:$C$11,2,FALSE)</f>
        <v>1052.93</v>
      </c>
      <c r="L5582" s="39" t="s">
        <v>4883</v>
      </c>
      <c r="M5582" s="46">
        <f>DATE(YEAR(F5582),MONTH(F5582),1)</f>
        <v>44805</v>
      </c>
      <c r="N5582" s="47" t="str">
        <f>IF(B5582="",N5581,B5582)</f>
        <v>Whitaker Resources LLP</v>
      </c>
    </row>
    <row r="5583" spans="1:14" ht="15.75" x14ac:dyDescent="0.5">
      <c r="A5583" s="7"/>
      <c r="B5583" s="26"/>
      <c r="C5583" s="26"/>
      <c r="D5583" s="14">
        <v>1415.25</v>
      </c>
      <c r="E5583" s="13" t="s">
        <v>4646</v>
      </c>
      <c r="F5583" s="27">
        <v>44868</v>
      </c>
      <c r="G5583" s="27">
        <v>44834</v>
      </c>
      <c r="H5583" s="14">
        <v>27879.65</v>
      </c>
      <c r="I5583" s="15">
        <v>1</v>
      </c>
      <c r="J5583" s="13" t="s">
        <v>340</v>
      </c>
      <c r="K5583" s="36">
        <f>D5583*VLOOKUP(L5583,Assumptions!$B$5:$C$11,2,FALSE)</f>
        <v>1415.25</v>
      </c>
      <c r="L5583" s="39" t="s">
        <v>4883</v>
      </c>
      <c r="M5583" s="46">
        <f>DATE(YEAR(F5583),MONTH(F5583),1)</f>
        <v>44866</v>
      </c>
      <c r="N5583" s="47" t="str">
        <f>IF(B5583="",N5582,B5583)</f>
        <v>Whitaker Resources LLP</v>
      </c>
    </row>
    <row r="5584" spans="1:14" ht="15.75" x14ac:dyDescent="0.5">
      <c r="A5584" s="7"/>
      <c r="B5584" s="26"/>
      <c r="C5584" s="26"/>
      <c r="D5584" s="14">
        <v>1238.1400000000001</v>
      </c>
      <c r="E5584" s="13" t="s">
        <v>4647</v>
      </c>
      <c r="F5584" s="27">
        <v>45001</v>
      </c>
      <c r="G5584" s="27">
        <v>44895</v>
      </c>
      <c r="H5584" s="14">
        <v>36922.720000000001</v>
      </c>
      <c r="I5584" s="15">
        <v>1</v>
      </c>
      <c r="J5584" s="13" t="s">
        <v>340</v>
      </c>
      <c r="K5584" s="36">
        <f>D5584*VLOOKUP(L5584,Assumptions!$B$5:$C$11,2,FALSE)</f>
        <v>1238.1400000000001</v>
      </c>
      <c r="L5584" s="39" t="s">
        <v>4883</v>
      </c>
      <c r="M5584" s="46">
        <f>DATE(YEAR(F5584),MONTH(F5584),1)</f>
        <v>44986</v>
      </c>
      <c r="N5584" s="47" t="str">
        <f>IF(B5584="",N5583,B5584)</f>
        <v>Whitaker Resources LLP</v>
      </c>
    </row>
    <row r="5585" spans="1:14" ht="15.75" x14ac:dyDescent="0.5">
      <c r="A5585" s="7"/>
      <c r="B5585" s="26"/>
      <c r="C5585" s="26"/>
      <c r="D5585" s="14">
        <v>1398.38</v>
      </c>
      <c r="E5585" s="13" t="s">
        <v>4648</v>
      </c>
      <c r="F5585" s="27">
        <v>45239</v>
      </c>
      <c r="G5585" s="27">
        <v>45091</v>
      </c>
      <c r="H5585" s="14">
        <v>31049.91</v>
      </c>
      <c r="I5585" s="15">
        <v>1</v>
      </c>
      <c r="J5585" s="13" t="s">
        <v>340</v>
      </c>
      <c r="K5585" s="36">
        <f>D5585*VLOOKUP(L5585,Assumptions!$B$5:$C$11,2,FALSE)</f>
        <v>1398.38</v>
      </c>
      <c r="L5585" s="39" t="s">
        <v>4883</v>
      </c>
      <c r="M5585" s="46">
        <f>DATE(YEAR(F5585),MONTH(F5585),1)</f>
        <v>45231</v>
      </c>
      <c r="N5585" s="47" t="str">
        <f>IF(B5585="",N5584,B5585)</f>
        <v>Whitaker Resources LLP</v>
      </c>
    </row>
    <row r="5586" spans="1:14" ht="15.75" x14ac:dyDescent="0.5">
      <c r="A5586" s="7"/>
      <c r="B5586" s="26"/>
      <c r="C5586" s="26"/>
      <c r="D5586" s="14">
        <v>1141.45</v>
      </c>
      <c r="E5586" s="13" t="s">
        <v>4649</v>
      </c>
      <c r="F5586" s="27">
        <v>45610</v>
      </c>
      <c r="G5586" s="27">
        <v>45251</v>
      </c>
      <c r="H5586" s="14">
        <v>26237.31</v>
      </c>
      <c r="I5586" s="15">
        <v>1</v>
      </c>
      <c r="J5586" s="13" t="s">
        <v>340</v>
      </c>
      <c r="K5586" s="36">
        <f>D5586*VLOOKUP(L5586,Assumptions!$B$5:$C$11,2,FALSE)</f>
        <v>1141.45</v>
      </c>
      <c r="L5586" s="39" t="s">
        <v>4883</v>
      </c>
      <c r="M5586" s="46">
        <f>DATE(YEAR(F5586),MONTH(F5586),1)</f>
        <v>45597</v>
      </c>
      <c r="N5586" s="47" t="str">
        <f>IF(B5586="",N5585,B5586)</f>
        <v>Whitaker Resources LLP</v>
      </c>
    </row>
    <row r="5587" spans="1:14" ht="15.75" x14ac:dyDescent="0.5">
      <c r="A5587" s="7"/>
      <c r="B5587" s="26"/>
      <c r="C5587" s="26"/>
      <c r="D5587" s="14">
        <v>1389.8</v>
      </c>
      <c r="E5587" s="13" t="s">
        <v>4650</v>
      </c>
      <c r="F5587" s="27">
        <v>45344</v>
      </c>
      <c r="G5587" s="27">
        <v>45251</v>
      </c>
      <c r="H5587" s="14">
        <v>29078.06</v>
      </c>
      <c r="I5587" s="15">
        <v>1</v>
      </c>
      <c r="J5587" s="13" t="s">
        <v>340</v>
      </c>
      <c r="K5587" s="36">
        <f>D5587*VLOOKUP(L5587,Assumptions!$B$5:$C$11,2,FALSE)</f>
        <v>1389.8</v>
      </c>
      <c r="L5587" s="39" t="s">
        <v>4883</v>
      </c>
      <c r="M5587" s="46">
        <f>DATE(YEAR(F5587),MONTH(F5587),1)</f>
        <v>45323</v>
      </c>
      <c r="N5587" s="47" t="str">
        <f>IF(B5587="",N5586,B5587)</f>
        <v>Whitaker Resources LLP</v>
      </c>
    </row>
    <row r="5588" spans="1:14" ht="15.75" x14ac:dyDescent="0.5">
      <c r="A5588" s="7"/>
      <c r="B5588" s="26"/>
      <c r="C5588" s="26"/>
      <c r="D5588" s="14">
        <v>1050.43</v>
      </c>
      <c r="E5588" s="13" t="s">
        <v>4651</v>
      </c>
      <c r="F5588" s="27">
        <v>45974</v>
      </c>
      <c r="G5588" s="27">
        <v>45622</v>
      </c>
      <c r="H5588" s="14">
        <v>39043.480000000003</v>
      </c>
      <c r="I5588" s="15">
        <v>1</v>
      </c>
      <c r="J5588" s="13" t="s">
        <v>340</v>
      </c>
      <c r="K5588" s="36">
        <f>D5588*VLOOKUP(L5588,Assumptions!$B$5:$C$11,2,FALSE)</f>
        <v>1050.43</v>
      </c>
      <c r="L5588" s="39" t="s">
        <v>4883</v>
      </c>
      <c r="M5588" s="46">
        <f>DATE(YEAR(F5588),MONTH(F5588),1)</f>
        <v>45962</v>
      </c>
      <c r="N5588" s="47" t="str">
        <f>IF(B5588="",N5587,B5588)</f>
        <v>Whitaker Resources LLP</v>
      </c>
    </row>
    <row r="5589" spans="1:14" ht="15.75" x14ac:dyDescent="0.5">
      <c r="A5589" s="7"/>
      <c r="B5589" s="26"/>
      <c r="C5589" s="26"/>
      <c r="D5589" s="14">
        <v>1220.1500000000001</v>
      </c>
      <c r="E5589" s="13" t="s">
        <v>4652</v>
      </c>
      <c r="F5589" s="27">
        <v>45701</v>
      </c>
      <c r="G5589" s="27">
        <v>45622</v>
      </c>
      <c r="H5589" s="14">
        <v>26954.82</v>
      </c>
      <c r="I5589" s="15">
        <v>1</v>
      </c>
      <c r="J5589" s="13" t="s">
        <v>340</v>
      </c>
      <c r="K5589" s="36">
        <f>D5589*VLOOKUP(L5589,Assumptions!$B$5:$C$11,2,FALSE)</f>
        <v>1220.1500000000001</v>
      </c>
      <c r="L5589" s="39" t="s">
        <v>4883</v>
      </c>
      <c r="M5589" s="46">
        <f>DATE(YEAR(F5589),MONTH(F5589),1)</f>
        <v>45689</v>
      </c>
      <c r="N5589" s="47" t="str">
        <f>IF(B5589="",N5588,B5589)</f>
        <v>Whitaker Resources LLP</v>
      </c>
    </row>
    <row r="5590" spans="1:14" ht="15.75" x14ac:dyDescent="0.5">
      <c r="A5590" s="7"/>
      <c r="B5590" s="25" t="s">
        <v>270</v>
      </c>
      <c r="C5590" s="25"/>
      <c r="D5590" s="14">
        <v>5992.01</v>
      </c>
      <c r="E5590" s="13" t="s">
        <v>4653</v>
      </c>
      <c r="F5590" s="27">
        <v>44840</v>
      </c>
      <c r="G5590" s="27">
        <v>44790</v>
      </c>
      <c r="H5590" s="14">
        <v>30614.99</v>
      </c>
      <c r="I5590" s="15">
        <v>2</v>
      </c>
      <c r="J5590" s="13" t="s">
        <v>300</v>
      </c>
      <c r="K5590" s="36">
        <f>D5590*VLOOKUP(L5590,Assumptions!$B$5:$C$11,2,FALSE)</f>
        <v>5992.01</v>
      </c>
      <c r="L5590" s="39" t="s">
        <v>4883</v>
      </c>
      <c r="M5590" s="46">
        <f>DATE(YEAR(F5590),MONTH(F5590),1)</f>
        <v>44835</v>
      </c>
      <c r="N5590" s="47" t="str">
        <f>IF(B5590="",N5589,B5590)</f>
        <v>Newbury Group</v>
      </c>
    </row>
    <row r="5591" spans="1:14" ht="15.75" x14ac:dyDescent="0.5">
      <c r="A5591" s="7"/>
      <c r="B5591" s="26"/>
      <c r="C5591" s="26"/>
      <c r="D5591" s="14">
        <v>5613.17</v>
      </c>
      <c r="E5591" s="13" t="s">
        <v>4654</v>
      </c>
      <c r="F5591" s="27">
        <v>45218</v>
      </c>
      <c r="G5591" s="27">
        <v>44895</v>
      </c>
      <c r="H5591" s="14">
        <v>30742.06</v>
      </c>
      <c r="I5591" s="15">
        <v>2</v>
      </c>
      <c r="J5591" s="13" t="s">
        <v>300</v>
      </c>
      <c r="K5591" s="36">
        <f>D5591*VLOOKUP(L5591,Assumptions!$B$5:$C$11,2,FALSE)</f>
        <v>5613.17</v>
      </c>
      <c r="L5591" s="39" t="s">
        <v>4883</v>
      </c>
      <c r="M5591" s="46">
        <f>DATE(YEAR(F5591),MONTH(F5591),1)</f>
        <v>45200</v>
      </c>
      <c r="N5591" s="47" t="str">
        <f>IF(B5591="",N5590,B5591)</f>
        <v>Newbury Group</v>
      </c>
    </row>
    <row r="5592" spans="1:14" ht="15.75" x14ac:dyDescent="0.5">
      <c r="A5592" s="7"/>
      <c r="B5592" s="26"/>
      <c r="C5592" s="26"/>
      <c r="D5592" s="14">
        <v>6463.98</v>
      </c>
      <c r="E5592" s="13" t="s">
        <v>4655</v>
      </c>
      <c r="F5592" s="27">
        <v>45043</v>
      </c>
      <c r="G5592" s="27">
        <v>44956</v>
      </c>
      <c r="H5592" s="14">
        <v>30460.43</v>
      </c>
      <c r="I5592" s="15">
        <v>2</v>
      </c>
      <c r="J5592" s="13" t="s">
        <v>327</v>
      </c>
      <c r="K5592" s="36">
        <f>D5592*VLOOKUP(L5592,Assumptions!$B$5:$C$11,2,FALSE)</f>
        <v>6463.98</v>
      </c>
      <c r="L5592" s="39" t="s">
        <v>4883</v>
      </c>
      <c r="M5592" s="46">
        <f>DATE(YEAR(F5592),MONTH(F5592),1)</f>
        <v>45017</v>
      </c>
      <c r="N5592" s="47" t="str">
        <f>IF(B5592="",N5591,B5592)</f>
        <v>Newbury Group</v>
      </c>
    </row>
    <row r="5593" spans="1:14" ht="15.75" x14ac:dyDescent="0.5">
      <c r="A5593" s="7"/>
      <c r="B5593" s="26"/>
      <c r="C5593" s="26"/>
      <c r="D5593" s="14">
        <v>1296.51</v>
      </c>
      <c r="E5593" s="13" t="s">
        <v>4656</v>
      </c>
      <c r="F5593" s="27">
        <v>45000</v>
      </c>
      <c r="G5593" s="27">
        <v>44970</v>
      </c>
      <c r="H5593" s="14">
        <v>21571.24</v>
      </c>
      <c r="I5593" s="15">
        <v>1</v>
      </c>
      <c r="J5593" s="13" t="s">
        <v>340</v>
      </c>
      <c r="K5593" s="36">
        <f>D5593*VLOOKUP(L5593,Assumptions!$B$5:$C$11,2,FALSE)</f>
        <v>1296.51</v>
      </c>
      <c r="L5593" s="39" t="s">
        <v>4883</v>
      </c>
      <c r="M5593" s="46">
        <f>DATE(YEAR(F5593),MONTH(F5593),1)</f>
        <v>44986</v>
      </c>
      <c r="N5593" s="47" t="str">
        <f>IF(B5593="",N5592,B5593)</f>
        <v>Newbury Group</v>
      </c>
    </row>
    <row r="5594" spans="1:14" ht="15.75" x14ac:dyDescent="0.5">
      <c r="A5594" s="7"/>
      <c r="B5594" s="26"/>
      <c r="C5594" s="26"/>
      <c r="D5594" s="14">
        <v>3667.32</v>
      </c>
      <c r="E5594" s="13" t="s">
        <v>4657</v>
      </c>
      <c r="F5594" s="27">
        <v>45034</v>
      </c>
      <c r="G5594" s="27">
        <v>45014</v>
      </c>
      <c r="H5594" s="14">
        <v>20142.810000000001</v>
      </c>
      <c r="I5594" s="15">
        <v>4</v>
      </c>
      <c r="J5594" s="13" t="s">
        <v>340</v>
      </c>
      <c r="K5594" s="36">
        <f>D5594*VLOOKUP(L5594,Assumptions!$B$5:$C$11,2,FALSE)</f>
        <v>3667.32</v>
      </c>
      <c r="L5594" s="39" t="s">
        <v>4883</v>
      </c>
      <c r="M5594" s="46">
        <f>DATE(YEAR(F5594),MONTH(F5594),1)</f>
        <v>45017</v>
      </c>
      <c r="N5594" s="47" t="str">
        <f>IF(B5594="",N5593,B5594)</f>
        <v>Newbury Group</v>
      </c>
    </row>
    <row r="5595" spans="1:14" ht="15.75" x14ac:dyDescent="0.5">
      <c r="A5595" s="7"/>
      <c r="B5595" s="26"/>
      <c r="C5595" s="26"/>
      <c r="D5595" s="14">
        <v>1489.2</v>
      </c>
      <c r="E5595" s="13" t="s">
        <v>4658</v>
      </c>
      <c r="F5595" s="27">
        <v>45223</v>
      </c>
      <c r="G5595" s="27">
        <v>45208</v>
      </c>
      <c r="H5595" s="14">
        <v>19242.099999999999</v>
      </c>
      <c r="I5595" s="15">
        <v>1</v>
      </c>
      <c r="J5595" s="13" t="s">
        <v>340</v>
      </c>
      <c r="K5595" s="36">
        <f>D5595*VLOOKUP(L5595,Assumptions!$B$5:$C$11,2,FALSE)</f>
        <v>1489.2</v>
      </c>
      <c r="L5595" s="39" t="s">
        <v>4883</v>
      </c>
      <c r="M5595" s="46">
        <f>DATE(YEAR(F5595),MONTH(F5595),1)</f>
        <v>45200</v>
      </c>
      <c r="N5595" s="47" t="str">
        <f>IF(B5595="",N5594,B5595)</f>
        <v>Newbury Group</v>
      </c>
    </row>
    <row r="5596" spans="1:14" ht="15.75" x14ac:dyDescent="0.5">
      <c r="A5596" s="7"/>
      <c r="B5596" s="26"/>
      <c r="C5596" s="26"/>
      <c r="D5596" s="14">
        <v>4476.3999999999996</v>
      </c>
      <c r="E5596" s="13" t="s">
        <v>4659</v>
      </c>
      <c r="F5596" s="27">
        <v>45386</v>
      </c>
      <c r="G5596" s="27">
        <v>45334</v>
      </c>
      <c r="H5596" s="14">
        <v>24339.02</v>
      </c>
      <c r="I5596" s="15">
        <v>2</v>
      </c>
      <c r="J5596" s="13" t="s">
        <v>300</v>
      </c>
      <c r="K5596" s="36">
        <f>D5596*VLOOKUP(L5596,Assumptions!$B$5:$C$11,2,FALSE)</f>
        <v>4476.3999999999996</v>
      </c>
      <c r="L5596" s="39" t="s">
        <v>4883</v>
      </c>
      <c r="M5596" s="46">
        <f>DATE(YEAR(F5596),MONTH(F5596),1)</f>
        <v>45383</v>
      </c>
      <c r="N5596" s="47" t="str">
        <f>IF(B5596="",N5595,B5596)</f>
        <v>Newbury Group</v>
      </c>
    </row>
    <row r="5597" spans="1:14" ht="15.75" x14ac:dyDescent="0.5">
      <c r="A5597" s="7"/>
      <c r="B5597" s="26"/>
      <c r="C5597" s="26"/>
      <c r="D5597" s="14">
        <v>1501.05</v>
      </c>
      <c r="E5597" s="13" t="s">
        <v>4660</v>
      </c>
      <c r="F5597" s="27">
        <v>45363</v>
      </c>
      <c r="G5597" s="27">
        <v>45336</v>
      </c>
      <c r="H5597" s="14">
        <v>21871.38</v>
      </c>
      <c r="I5597" s="15">
        <v>1</v>
      </c>
      <c r="J5597" s="13" t="s">
        <v>340</v>
      </c>
      <c r="K5597" s="36">
        <f>D5597*VLOOKUP(L5597,Assumptions!$B$5:$C$11,2,FALSE)</f>
        <v>1501.05</v>
      </c>
      <c r="L5597" s="39" t="s">
        <v>4883</v>
      </c>
      <c r="M5597" s="46">
        <f>DATE(YEAR(F5597),MONTH(F5597),1)</f>
        <v>45352</v>
      </c>
      <c r="N5597" s="47" t="str">
        <f>IF(B5597="",N5596,B5597)</f>
        <v>Newbury Group</v>
      </c>
    </row>
    <row r="5598" spans="1:14" ht="15.75" x14ac:dyDescent="0.5">
      <c r="A5598" s="7"/>
      <c r="B5598" s="26"/>
      <c r="C5598" s="26"/>
      <c r="D5598" s="14">
        <v>3642.67</v>
      </c>
      <c r="E5598" s="13" t="s">
        <v>4661</v>
      </c>
      <c r="F5598" s="27">
        <v>45545</v>
      </c>
      <c r="G5598" s="27">
        <v>45399</v>
      </c>
      <c r="H5598" s="14">
        <v>26132.12</v>
      </c>
      <c r="I5598" s="15">
        <v>4</v>
      </c>
      <c r="J5598" s="13" t="s">
        <v>340</v>
      </c>
      <c r="K5598" s="36">
        <f>D5598*VLOOKUP(L5598,Assumptions!$B$5:$C$11,2,FALSE)</f>
        <v>3642.67</v>
      </c>
      <c r="L5598" s="39" t="s">
        <v>4883</v>
      </c>
      <c r="M5598" s="46">
        <f>DATE(YEAR(F5598),MONTH(F5598),1)</f>
        <v>45536</v>
      </c>
      <c r="N5598" s="47" t="str">
        <f>IF(B5598="",N5597,B5598)</f>
        <v>Newbury Group</v>
      </c>
    </row>
    <row r="5599" spans="1:14" ht="15.75" x14ac:dyDescent="0.5">
      <c r="A5599" s="7"/>
      <c r="B5599" s="26"/>
      <c r="C5599" s="26"/>
      <c r="D5599" s="14">
        <v>4606.63</v>
      </c>
      <c r="E5599" s="13" t="s">
        <v>4662</v>
      </c>
      <c r="F5599" s="27">
        <v>45624</v>
      </c>
      <c r="G5599" s="27">
        <v>45548</v>
      </c>
      <c r="H5599" s="14">
        <v>25224.54</v>
      </c>
      <c r="I5599" s="15">
        <v>2</v>
      </c>
      <c r="J5599" s="13" t="s">
        <v>300</v>
      </c>
      <c r="K5599" s="36">
        <f>D5599*VLOOKUP(L5599,Assumptions!$B$5:$C$11,2,FALSE)</f>
        <v>4606.63</v>
      </c>
      <c r="L5599" s="39" t="s">
        <v>4883</v>
      </c>
      <c r="M5599" s="46">
        <f>DATE(YEAR(F5599),MONTH(F5599),1)</f>
        <v>45597</v>
      </c>
      <c r="N5599" s="47" t="str">
        <f>IF(B5599="",N5598,B5599)</f>
        <v>Newbury Group</v>
      </c>
    </row>
    <row r="5600" spans="1:14" ht="15.75" x14ac:dyDescent="0.5">
      <c r="A5600" s="7"/>
      <c r="B5600" s="26"/>
      <c r="C5600" s="26"/>
      <c r="D5600" s="14">
        <v>6731.22</v>
      </c>
      <c r="E5600" s="13" t="s">
        <v>4663</v>
      </c>
      <c r="F5600" s="27">
        <v>45799</v>
      </c>
      <c r="G5600" s="27">
        <v>45622</v>
      </c>
      <c r="H5600" s="14">
        <v>25142.33</v>
      </c>
      <c r="I5600" s="15">
        <v>2</v>
      </c>
      <c r="J5600" s="13" t="s">
        <v>300</v>
      </c>
      <c r="K5600" s="36">
        <f>D5600*VLOOKUP(L5600,Assumptions!$B$5:$C$11,2,FALSE)</f>
        <v>6731.22</v>
      </c>
      <c r="L5600" s="39" t="s">
        <v>4883</v>
      </c>
      <c r="M5600" s="46">
        <f>DATE(YEAR(F5600),MONTH(F5600),1)</f>
        <v>45778</v>
      </c>
      <c r="N5600" s="47" t="str">
        <f>IF(B5600="",N5599,B5600)</f>
        <v>Newbury Group</v>
      </c>
    </row>
    <row r="5601" spans="1:14" ht="15.75" x14ac:dyDescent="0.5">
      <c r="A5601" s="7"/>
      <c r="B5601" s="26"/>
      <c r="C5601" s="26"/>
      <c r="D5601" s="14">
        <v>5646.4</v>
      </c>
      <c r="E5601" s="13" t="s">
        <v>4664</v>
      </c>
      <c r="F5601" s="27">
        <v>45988</v>
      </c>
      <c r="G5601" s="27">
        <v>45622</v>
      </c>
      <c r="H5601" s="14">
        <v>25218.34</v>
      </c>
      <c r="I5601" s="15">
        <v>2</v>
      </c>
      <c r="J5601" s="13" t="s">
        <v>300</v>
      </c>
      <c r="K5601" s="36">
        <f>D5601*VLOOKUP(L5601,Assumptions!$B$5:$C$11,2,FALSE)</f>
        <v>5646.4</v>
      </c>
      <c r="L5601" s="39" t="s">
        <v>4883</v>
      </c>
      <c r="M5601" s="46">
        <f>DATE(YEAR(F5601),MONTH(F5601),1)</f>
        <v>45962</v>
      </c>
      <c r="N5601" s="47" t="str">
        <f>IF(B5601="",N5600,B5601)</f>
        <v>Newbury Group</v>
      </c>
    </row>
    <row r="5602" spans="1:14" ht="15.75" x14ac:dyDescent="0.5">
      <c r="A5602" s="7"/>
      <c r="B5602" s="25" t="s">
        <v>271</v>
      </c>
      <c r="C5602" s="25"/>
      <c r="D5602" s="14">
        <v>4011.97</v>
      </c>
      <c r="E5602" s="13" t="s">
        <v>4665</v>
      </c>
      <c r="F5602" s="27">
        <v>45838</v>
      </c>
      <c r="G5602" s="27">
        <v>45797</v>
      </c>
      <c r="H5602" s="14">
        <v>0</v>
      </c>
      <c r="I5602" s="15">
        <v>10</v>
      </c>
      <c r="J5602" s="13" t="s">
        <v>301</v>
      </c>
      <c r="K5602" s="36">
        <f>D5602*VLOOKUP(L5602,Assumptions!$B$5:$C$11,2,FALSE)</f>
        <v>4011.97</v>
      </c>
      <c r="L5602" s="39" t="s">
        <v>4883</v>
      </c>
      <c r="M5602" s="46">
        <f>DATE(YEAR(F5602),MONTH(F5602),1)</f>
        <v>45809</v>
      </c>
      <c r="N5602" s="47" t="str">
        <f>IF(B5602="",N5601,B5602)</f>
        <v>Jessup Equity</v>
      </c>
    </row>
    <row r="5603" spans="1:14" ht="15.75" x14ac:dyDescent="0.5">
      <c r="A5603" s="7"/>
      <c r="B5603" s="25" t="s">
        <v>272</v>
      </c>
      <c r="C5603" s="25"/>
      <c r="D5603" s="12">
        <v>24858.81</v>
      </c>
      <c r="E5603" s="13" t="s">
        <v>4666</v>
      </c>
      <c r="F5603" s="27">
        <v>45083</v>
      </c>
      <c r="G5603" s="27">
        <v>44901</v>
      </c>
      <c r="H5603" s="14">
        <v>97296.48</v>
      </c>
      <c r="I5603" s="15">
        <v>4</v>
      </c>
      <c r="J5603" s="13" t="s">
        <v>327</v>
      </c>
      <c r="K5603" s="36">
        <f>D5603*VLOOKUP(L5603,Assumptions!$B$5:$C$11,2,FALSE)</f>
        <v>852.65718299999992</v>
      </c>
      <c r="L5603" s="39" t="s">
        <v>4889</v>
      </c>
      <c r="M5603" s="46">
        <f>DATE(YEAR(F5603),MONTH(F5603),1)</f>
        <v>45078</v>
      </c>
      <c r="N5603" s="47" t="str">
        <f>IF(B5603="",N5602,B5603)</f>
        <v>Forester Partners Ltd</v>
      </c>
    </row>
    <row r="5604" spans="1:14" ht="15.75" x14ac:dyDescent="0.5">
      <c r="A5604" s="7"/>
      <c r="B5604" s="26"/>
      <c r="C5604" s="26"/>
      <c r="D5604" s="12">
        <v>28061.7</v>
      </c>
      <c r="E5604" s="13" t="s">
        <v>4667</v>
      </c>
      <c r="F5604" s="27">
        <v>45083</v>
      </c>
      <c r="G5604" s="27">
        <v>44901</v>
      </c>
      <c r="H5604" s="14">
        <v>88064.19</v>
      </c>
      <c r="I5604" s="15">
        <v>1</v>
      </c>
      <c r="J5604" s="13" t="s">
        <v>304</v>
      </c>
      <c r="K5604" s="36">
        <f>D5604*VLOOKUP(L5604,Assumptions!$B$5:$C$11,2,FALSE)</f>
        <v>962.51630999999998</v>
      </c>
      <c r="L5604" s="39" t="s">
        <v>4889</v>
      </c>
      <c r="M5604" s="46">
        <f>DATE(YEAR(F5604),MONTH(F5604),1)</f>
        <v>45078</v>
      </c>
      <c r="N5604" s="47" t="str">
        <f>IF(B5604="",N5603,B5604)</f>
        <v>Forester Partners Ltd</v>
      </c>
    </row>
    <row r="5605" spans="1:14" ht="15.75" x14ac:dyDescent="0.5">
      <c r="A5605" s="7"/>
      <c r="B5605" s="26"/>
      <c r="C5605" s="26"/>
      <c r="D5605" s="12">
        <v>34023.07</v>
      </c>
      <c r="E5605" s="13" t="s">
        <v>4668</v>
      </c>
      <c r="F5605" s="27">
        <v>45083</v>
      </c>
      <c r="G5605" s="27">
        <v>44901</v>
      </c>
      <c r="H5605" s="14">
        <v>73157.14</v>
      </c>
      <c r="I5605" s="15">
        <v>28</v>
      </c>
      <c r="J5605" s="13" t="s">
        <v>305</v>
      </c>
      <c r="K5605" s="36">
        <f>D5605*VLOOKUP(L5605,Assumptions!$B$5:$C$11,2,FALSE)</f>
        <v>1166.9913009999998</v>
      </c>
      <c r="L5605" s="39" t="s">
        <v>4889</v>
      </c>
      <c r="M5605" s="46">
        <f>DATE(YEAR(F5605),MONTH(F5605),1)</f>
        <v>45078</v>
      </c>
      <c r="N5605" s="47" t="str">
        <f>IF(B5605="",N5604,B5605)</f>
        <v>Forester Partners Ltd</v>
      </c>
    </row>
    <row r="5606" spans="1:14" ht="15.75" x14ac:dyDescent="0.5">
      <c r="A5606" s="7"/>
      <c r="B5606" s="26"/>
      <c r="C5606" s="26"/>
      <c r="D5606" s="12">
        <v>24597.53</v>
      </c>
      <c r="E5606" s="13" t="s">
        <v>4669</v>
      </c>
      <c r="F5606" s="27">
        <v>45083</v>
      </c>
      <c r="G5606" s="27">
        <v>44901</v>
      </c>
      <c r="H5606" s="14">
        <v>72098.259999999995</v>
      </c>
      <c r="I5606" s="15">
        <v>28</v>
      </c>
      <c r="J5606" s="13" t="s">
        <v>321</v>
      </c>
      <c r="K5606" s="36">
        <f>D5606*VLOOKUP(L5606,Assumptions!$B$5:$C$11,2,FALSE)</f>
        <v>843.69527899999991</v>
      </c>
      <c r="L5606" s="39" t="s">
        <v>4889</v>
      </c>
      <c r="M5606" s="46">
        <f>DATE(YEAR(F5606),MONTH(F5606),1)</f>
        <v>45078</v>
      </c>
      <c r="N5606" s="47" t="str">
        <f>IF(B5606="",N5605,B5606)</f>
        <v>Forester Partners Ltd</v>
      </c>
    </row>
    <row r="5607" spans="1:14" ht="15.75" x14ac:dyDescent="0.5">
      <c r="A5607" s="7"/>
      <c r="B5607" s="26"/>
      <c r="C5607" s="26"/>
      <c r="D5607" s="12">
        <v>31471.55</v>
      </c>
      <c r="E5607" s="13" t="s">
        <v>4670</v>
      </c>
      <c r="F5607" s="27">
        <v>45083</v>
      </c>
      <c r="G5607" s="27">
        <v>44901</v>
      </c>
      <c r="H5607" s="14">
        <v>91572.26</v>
      </c>
      <c r="I5607" s="15">
        <v>1</v>
      </c>
      <c r="J5607" s="13" t="s">
        <v>312</v>
      </c>
      <c r="K5607" s="36">
        <f>D5607*VLOOKUP(L5607,Assumptions!$B$5:$C$11,2,FALSE)</f>
        <v>1079.4741649999999</v>
      </c>
      <c r="L5607" s="39" t="s">
        <v>4889</v>
      </c>
      <c r="M5607" s="46">
        <f>DATE(YEAR(F5607),MONTH(F5607),1)</f>
        <v>45078</v>
      </c>
      <c r="N5607" s="47" t="str">
        <f>IF(B5607="",N5606,B5607)</f>
        <v>Forester Partners Ltd</v>
      </c>
    </row>
    <row r="5608" spans="1:14" ht="15.75" x14ac:dyDescent="0.5">
      <c r="A5608" s="7"/>
      <c r="B5608" s="26"/>
      <c r="C5608" s="26"/>
      <c r="D5608" s="12">
        <v>28497.27</v>
      </c>
      <c r="E5608" s="13" t="s">
        <v>4671</v>
      </c>
      <c r="F5608" s="27">
        <v>45083</v>
      </c>
      <c r="G5608" s="27">
        <v>44901</v>
      </c>
      <c r="H5608" s="14">
        <v>64747.68</v>
      </c>
      <c r="I5608" s="15">
        <v>1</v>
      </c>
      <c r="J5608" s="13" t="s">
        <v>310</v>
      </c>
      <c r="K5608" s="36">
        <f>D5608*VLOOKUP(L5608,Assumptions!$B$5:$C$11,2,FALSE)</f>
        <v>977.4563609999999</v>
      </c>
      <c r="L5608" s="39" t="s">
        <v>4889</v>
      </c>
      <c r="M5608" s="46">
        <f>DATE(YEAR(F5608),MONTH(F5608),1)</f>
        <v>45078</v>
      </c>
      <c r="N5608" s="47" t="str">
        <f>IF(B5608="",N5607,B5608)</f>
        <v>Forester Partners Ltd</v>
      </c>
    </row>
    <row r="5609" spans="1:14" ht="15.75" x14ac:dyDescent="0.5">
      <c r="A5609" s="7"/>
      <c r="B5609" s="26"/>
      <c r="C5609" s="26"/>
      <c r="D5609" s="12">
        <v>35703.699999999997</v>
      </c>
      <c r="E5609" s="13" t="s">
        <v>4672</v>
      </c>
      <c r="F5609" s="27">
        <v>45083</v>
      </c>
      <c r="G5609" s="27">
        <v>44901</v>
      </c>
      <c r="H5609" s="14">
        <v>85351.58</v>
      </c>
      <c r="I5609" s="15">
        <v>1</v>
      </c>
      <c r="J5609" s="13" t="s">
        <v>311</v>
      </c>
      <c r="K5609" s="36">
        <f>D5609*VLOOKUP(L5609,Assumptions!$B$5:$C$11,2,FALSE)</f>
        <v>1224.6369099999997</v>
      </c>
      <c r="L5609" s="39" t="s">
        <v>4889</v>
      </c>
      <c r="M5609" s="46">
        <f>DATE(YEAR(F5609),MONTH(F5609),1)</f>
        <v>45078</v>
      </c>
      <c r="N5609" s="47" t="str">
        <f>IF(B5609="",N5608,B5609)</f>
        <v>Forester Partners Ltd</v>
      </c>
    </row>
    <row r="5610" spans="1:14" ht="15.75" x14ac:dyDescent="0.5">
      <c r="A5610" s="7"/>
      <c r="B5610" s="26"/>
      <c r="C5610" s="26"/>
      <c r="D5610" s="12">
        <v>37975.519999999997</v>
      </c>
      <c r="E5610" s="13" t="s">
        <v>4673</v>
      </c>
      <c r="F5610" s="27">
        <v>45083</v>
      </c>
      <c r="G5610" s="27">
        <v>44901</v>
      </c>
      <c r="H5610" s="14">
        <v>62807.99</v>
      </c>
      <c r="I5610" s="15">
        <v>1</v>
      </c>
      <c r="J5610" s="13" t="s">
        <v>309</v>
      </c>
      <c r="K5610" s="36">
        <f>D5610*VLOOKUP(L5610,Assumptions!$B$5:$C$11,2,FALSE)</f>
        <v>1302.5603359999998</v>
      </c>
      <c r="L5610" s="39" t="s">
        <v>4889</v>
      </c>
      <c r="M5610" s="46">
        <f>DATE(YEAR(F5610),MONTH(F5610),1)</f>
        <v>45078</v>
      </c>
      <c r="N5610" s="47" t="str">
        <f>IF(B5610="",N5609,B5610)</f>
        <v>Forester Partners Ltd</v>
      </c>
    </row>
    <row r="5611" spans="1:14" ht="15.75" x14ac:dyDescent="0.5">
      <c r="A5611" s="7"/>
      <c r="B5611" s="26"/>
      <c r="C5611" s="26"/>
      <c r="D5611" s="12">
        <v>41103.79</v>
      </c>
      <c r="E5611" s="13" t="s">
        <v>4674</v>
      </c>
      <c r="F5611" s="27">
        <v>45083</v>
      </c>
      <c r="G5611" s="27">
        <v>44901</v>
      </c>
      <c r="H5611" s="14">
        <v>81776.289999999994</v>
      </c>
      <c r="I5611" s="15">
        <v>1</v>
      </c>
      <c r="J5611" s="13" t="s">
        <v>318</v>
      </c>
      <c r="K5611" s="36">
        <f>D5611*VLOOKUP(L5611,Assumptions!$B$5:$C$11,2,FALSE)</f>
        <v>1409.859997</v>
      </c>
      <c r="L5611" s="39" t="s">
        <v>4889</v>
      </c>
      <c r="M5611" s="46">
        <f>DATE(YEAR(F5611),MONTH(F5611),1)</f>
        <v>45078</v>
      </c>
      <c r="N5611" s="47" t="str">
        <f>IF(B5611="",N5610,B5611)</f>
        <v>Forester Partners Ltd</v>
      </c>
    </row>
    <row r="5612" spans="1:14" ht="15.75" x14ac:dyDescent="0.5">
      <c r="A5612" s="7"/>
      <c r="B5612" s="26"/>
      <c r="C5612" s="26"/>
      <c r="D5612" s="12">
        <v>66630.679999999993</v>
      </c>
      <c r="E5612" s="13" t="s">
        <v>4675</v>
      </c>
      <c r="F5612" s="27">
        <v>45118</v>
      </c>
      <c r="G5612" s="27">
        <v>44901</v>
      </c>
      <c r="H5612" s="14">
        <v>90676.62</v>
      </c>
      <c r="I5612" s="15">
        <v>20</v>
      </c>
      <c r="J5612" s="13" t="s">
        <v>301</v>
      </c>
      <c r="K5612" s="36">
        <f>D5612*VLOOKUP(L5612,Assumptions!$B$5:$C$11,2,FALSE)</f>
        <v>2285.4323239999994</v>
      </c>
      <c r="L5612" s="39" t="s">
        <v>4889</v>
      </c>
      <c r="M5612" s="46">
        <f>DATE(YEAR(F5612),MONTH(F5612),1)</f>
        <v>45108</v>
      </c>
      <c r="N5612" s="47" t="str">
        <f>IF(B5612="",N5611,B5612)</f>
        <v>Forester Partners Ltd</v>
      </c>
    </row>
    <row r="5613" spans="1:14" ht="15.75" x14ac:dyDescent="0.5">
      <c r="A5613" s="7"/>
      <c r="B5613" s="26"/>
      <c r="C5613" s="26"/>
      <c r="D5613" s="12">
        <v>70304.55</v>
      </c>
      <c r="E5613" s="13" t="s">
        <v>4676</v>
      </c>
      <c r="F5613" s="27">
        <v>45118</v>
      </c>
      <c r="G5613" s="27">
        <v>44901</v>
      </c>
      <c r="H5613" s="14">
        <v>89154.91</v>
      </c>
      <c r="I5613" s="15">
        <v>9</v>
      </c>
      <c r="J5613" s="13" t="s">
        <v>300</v>
      </c>
      <c r="K5613" s="36">
        <f>D5613*VLOOKUP(L5613,Assumptions!$B$5:$C$11,2,FALSE)</f>
        <v>2411.4460650000001</v>
      </c>
      <c r="L5613" s="39" t="s">
        <v>4889</v>
      </c>
      <c r="M5613" s="46">
        <f>DATE(YEAR(F5613),MONTH(F5613),1)</f>
        <v>45108</v>
      </c>
      <c r="N5613" s="47" t="str">
        <f>IF(B5613="",N5612,B5613)</f>
        <v>Forester Partners Ltd</v>
      </c>
    </row>
    <row r="5614" spans="1:14" ht="15.75" x14ac:dyDescent="0.5">
      <c r="A5614" s="7"/>
      <c r="B5614" s="26"/>
      <c r="C5614" s="26"/>
      <c r="D5614" s="12">
        <v>77712.23</v>
      </c>
      <c r="E5614" s="13" t="s">
        <v>4677</v>
      </c>
      <c r="F5614" s="27">
        <v>45118</v>
      </c>
      <c r="G5614" s="27">
        <v>44901</v>
      </c>
      <c r="H5614" s="14">
        <v>63434.89</v>
      </c>
      <c r="I5614" s="15">
        <v>20</v>
      </c>
      <c r="J5614" s="13" t="s">
        <v>319</v>
      </c>
      <c r="K5614" s="36">
        <f>D5614*VLOOKUP(L5614,Assumptions!$B$5:$C$11,2,FALSE)</f>
        <v>2665.5294889999996</v>
      </c>
      <c r="L5614" s="39" t="s">
        <v>4889</v>
      </c>
      <c r="M5614" s="46">
        <f>DATE(YEAR(F5614),MONTH(F5614),1)</f>
        <v>45108</v>
      </c>
      <c r="N5614" s="47" t="str">
        <f>IF(B5614="",N5613,B5614)</f>
        <v>Forester Partners Ltd</v>
      </c>
    </row>
    <row r="5615" spans="1:14" ht="15.75" x14ac:dyDescent="0.5">
      <c r="A5615" s="7"/>
      <c r="B5615" s="26"/>
      <c r="C5615" s="26"/>
      <c r="D5615" s="12">
        <v>90317.69</v>
      </c>
      <c r="E5615" s="13" t="s">
        <v>4678</v>
      </c>
      <c r="F5615" s="27">
        <v>45118</v>
      </c>
      <c r="G5615" s="27">
        <v>44901</v>
      </c>
      <c r="H5615" s="14">
        <v>63168.21</v>
      </c>
      <c r="I5615" s="15">
        <v>20</v>
      </c>
      <c r="J5615" s="13" t="s">
        <v>321</v>
      </c>
      <c r="K5615" s="36">
        <f>D5615*VLOOKUP(L5615,Assumptions!$B$5:$C$11,2,FALSE)</f>
        <v>3097.8967669999997</v>
      </c>
      <c r="L5615" s="39" t="s">
        <v>4889</v>
      </c>
      <c r="M5615" s="46">
        <f>DATE(YEAR(F5615),MONTH(F5615),1)</f>
        <v>45108</v>
      </c>
      <c r="N5615" s="47" t="str">
        <f>IF(B5615="",N5614,B5615)</f>
        <v>Forester Partners Ltd</v>
      </c>
    </row>
    <row r="5616" spans="1:14" ht="15.75" x14ac:dyDescent="0.5">
      <c r="A5616" s="7"/>
      <c r="B5616" s="26"/>
      <c r="C5616" s="26"/>
      <c r="D5616" s="12">
        <v>59112.3</v>
      </c>
      <c r="E5616" s="13" t="s">
        <v>4679</v>
      </c>
      <c r="F5616" s="27">
        <v>45118</v>
      </c>
      <c r="G5616" s="27">
        <v>44901</v>
      </c>
      <c r="H5616" s="14">
        <v>66291.06</v>
      </c>
      <c r="I5616" s="15">
        <v>25</v>
      </c>
      <c r="J5616" s="13" t="s">
        <v>305</v>
      </c>
      <c r="K5616" s="36">
        <f>D5616*VLOOKUP(L5616,Assumptions!$B$5:$C$11,2,FALSE)</f>
        <v>2027.55189</v>
      </c>
      <c r="L5616" s="39" t="s">
        <v>4889</v>
      </c>
      <c r="M5616" s="46">
        <f>DATE(YEAR(F5616),MONTH(F5616),1)</f>
        <v>45108</v>
      </c>
      <c r="N5616" s="47" t="str">
        <f>IF(B5616="",N5615,B5616)</f>
        <v>Forester Partners Ltd</v>
      </c>
    </row>
    <row r="5617" spans="1:14" ht="15.75" x14ac:dyDescent="0.5">
      <c r="A5617" s="7"/>
      <c r="B5617" s="26"/>
      <c r="C5617" s="26"/>
      <c r="D5617" s="12">
        <v>59969.279999999999</v>
      </c>
      <c r="E5617" s="13" t="s">
        <v>4680</v>
      </c>
      <c r="F5617" s="27">
        <v>45118</v>
      </c>
      <c r="G5617" s="27">
        <v>44901</v>
      </c>
      <c r="H5617" s="14">
        <v>92838.54</v>
      </c>
      <c r="I5617" s="15">
        <v>1</v>
      </c>
      <c r="J5617" s="13" t="s">
        <v>304</v>
      </c>
      <c r="K5617" s="36">
        <f>D5617*VLOOKUP(L5617,Assumptions!$B$5:$C$11,2,FALSE)</f>
        <v>2056.9463039999996</v>
      </c>
      <c r="L5617" s="39" t="s">
        <v>4889</v>
      </c>
      <c r="M5617" s="46">
        <f>DATE(YEAR(F5617),MONTH(F5617),1)</f>
        <v>45108</v>
      </c>
      <c r="N5617" s="47" t="str">
        <f>IF(B5617="",N5616,B5617)</f>
        <v>Forester Partners Ltd</v>
      </c>
    </row>
    <row r="5618" spans="1:14" ht="15.75" x14ac:dyDescent="0.5">
      <c r="A5618" s="7"/>
      <c r="B5618" s="26"/>
      <c r="C5618" s="26"/>
      <c r="D5618" s="12">
        <v>85939.67</v>
      </c>
      <c r="E5618" s="13" t="s">
        <v>4681</v>
      </c>
      <c r="F5618" s="27">
        <v>45118</v>
      </c>
      <c r="G5618" s="27">
        <v>44901</v>
      </c>
      <c r="H5618" s="14">
        <v>72112.479999999996</v>
      </c>
      <c r="I5618" s="15">
        <v>20</v>
      </c>
      <c r="J5618" s="13" t="s">
        <v>331</v>
      </c>
      <c r="K5618" s="36">
        <f>D5618*VLOOKUP(L5618,Assumptions!$B$5:$C$11,2,FALSE)</f>
        <v>2947.7306809999995</v>
      </c>
      <c r="L5618" s="39" t="s">
        <v>4889</v>
      </c>
      <c r="M5618" s="46">
        <f>DATE(YEAR(F5618),MONTH(F5618),1)</f>
        <v>45108</v>
      </c>
      <c r="N5618" s="47" t="str">
        <f>IF(B5618="",N5617,B5618)</f>
        <v>Forester Partners Ltd</v>
      </c>
    </row>
    <row r="5619" spans="1:14" ht="15.75" x14ac:dyDescent="0.5">
      <c r="A5619" s="7"/>
      <c r="B5619" s="26"/>
      <c r="C5619" s="26"/>
      <c r="D5619" s="12">
        <v>70971.399999999994</v>
      </c>
      <c r="E5619" s="13" t="s">
        <v>4682</v>
      </c>
      <c r="F5619" s="27">
        <v>45118</v>
      </c>
      <c r="G5619" s="27">
        <v>44901</v>
      </c>
      <c r="H5619" s="14">
        <v>61865.67</v>
      </c>
      <c r="I5619" s="15">
        <v>1</v>
      </c>
      <c r="J5619" s="13" t="s">
        <v>307</v>
      </c>
      <c r="K5619" s="36">
        <f>D5619*VLOOKUP(L5619,Assumptions!$B$5:$C$11,2,FALSE)</f>
        <v>2434.3190199999995</v>
      </c>
      <c r="L5619" s="39" t="s">
        <v>4889</v>
      </c>
      <c r="M5619" s="46">
        <f>DATE(YEAR(F5619),MONTH(F5619),1)</f>
        <v>45108</v>
      </c>
      <c r="N5619" s="47" t="str">
        <f>IF(B5619="",N5618,B5619)</f>
        <v>Forester Partners Ltd</v>
      </c>
    </row>
    <row r="5620" spans="1:14" ht="15.75" x14ac:dyDescent="0.5">
      <c r="A5620" s="7"/>
      <c r="B5620" s="26"/>
      <c r="C5620" s="26"/>
      <c r="D5620" s="12">
        <v>87998.57</v>
      </c>
      <c r="E5620" s="13" t="s">
        <v>4683</v>
      </c>
      <c r="F5620" s="27">
        <v>45118</v>
      </c>
      <c r="G5620" s="27">
        <v>44901</v>
      </c>
      <c r="H5620" s="14">
        <v>79056.800000000003</v>
      </c>
      <c r="I5620" s="15">
        <v>1</v>
      </c>
      <c r="J5620" s="13" t="s">
        <v>312</v>
      </c>
      <c r="K5620" s="36">
        <f>D5620*VLOOKUP(L5620,Assumptions!$B$5:$C$11,2,FALSE)</f>
        <v>3018.3509509999999</v>
      </c>
      <c r="L5620" s="39" t="s">
        <v>4889</v>
      </c>
      <c r="M5620" s="46">
        <f>DATE(YEAR(F5620),MONTH(F5620),1)</f>
        <v>45108</v>
      </c>
      <c r="N5620" s="47" t="str">
        <f>IF(B5620="",N5619,B5620)</f>
        <v>Forester Partners Ltd</v>
      </c>
    </row>
    <row r="5621" spans="1:14" ht="15.75" x14ac:dyDescent="0.5">
      <c r="A5621" s="7"/>
      <c r="B5621" s="26"/>
      <c r="C5621" s="26"/>
      <c r="D5621" s="12">
        <v>99588.73</v>
      </c>
      <c r="E5621" s="13" t="s">
        <v>4684</v>
      </c>
      <c r="F5621" s="27">
        <v>45118</v>
      </c>
      <c r="G5621" s="27">
        <v>44901</v>
      </c>
      <c r="H5621" s="14">
        <v>99935.3</v>
      </c>
      <c r="I5621" s="15">
        <v>1</v>
      </c>
      <c r="J5621" s="13" t="s">
        <v>318</v>
      </c>
      <c r="K5621" s="36">
        <f>D5621*VLOOKUP(L5621,Assumptions!$B$5:$C$11,2,FALSE)</f>
        <v>3415.8934389999995</v>
      </c>
      <c r="L5621" s="39" t="s">
        <v>4889</v>
      </c>
      <c r="M5621" s="46">
        <f>DATE(YEAR(F5621),MONTH(F5621),1)</f>
        <v>45108</v>
      </c>
      <c r="N5621" s="47" t="str">
        <f>IF(B5621="",N5620,B5621)</f>
        <v>Forester Partners Ltd</v>
      </c>
    </row>
    <row r="5622" spans="1:14" ht="15.75" x14ac:dyDescent="0.5">
      <c r="A5622" s="7"/>
      <c r="B5622" s="26"/>
      <c r="C5622" s="26"/>
      <c r="D5622" s="12">
        <v>63777.34</v>
      </c>
      <c r="E5622" s="13" t="s">
        <v>4685</v>
      </c>
      <c r="F5622" s="27">
        <v>45118</v>
      </c>
      <c r="G5622" s="27">
        <v>44901</v>
      </c>
      <c r="H5622" s="14">
        <v>93484.36</v>
      </c>
      <c r="I5622" s="15">
        <v>1</v>
      </c>
      <c r="J5622" s="13" t="s">
        <v>311</v>
      </c>
      <c r="K5622" s="36">
        <f>D5622*VLOOKUP(L5622,Assumptions!$B$5:$C$11,2,FALSE)</f>
        <v>2187.5627619999996</v>
      </c>
      <c r="L5622" s="39" t="s">
        <v>4889</v>
      </c>
      <c r="M5622" s="46">
        <f>DATE(YEAR(F5622),MONTH(F5622),1)</f>
        <v>45108</v>
      </c>
      <c r="N5622" s="47" t="str">
        <f>IF(B5622="",N5621,B5622)</f>
        <v>Forester Partners Ltd</v>
      </c>
    </row>
    <row r="5623" spans="1:14" ht="15.75" x14ac:dyDescent="0.5">
      <c r="A5623" s="7"/>
      <c r="B5623" s="26"/>
      <c r="C5623" s="26"/>
      <c r="D5623" s="12">
        <v>73749.89</v>
      </c>
      <c r="E5623" s="13" t="s">
        <v>4686</v>
      </c>
      <c r="F5623" s="27">
        <v>45118</v>
      </c>
      <c r="G5623" s="27">
        <v>44901</v>
      </c>
      <c r="H5623" s="14">
        <v>102257.38</v>
      </c>
      <c r="I5623" s="15">
        <v>1</v>
      </c>
      <c r="J5623" s="13" t="s">
        <v>310</v>
      </c>
      <c r="K5623" s="36">
        <f>D5623*VLOOKUP(L5623,Assumptions!$B$5:$C$11,2,FALSE)</f>
        <v>2529.6212269999996</v>
      </c>
      <c r="L5623" s="39" t="s">
        <v>4889</v>
      </c>
      <c r="M5623" s="46">
        <f>DATE(YEAR(F5623),MONTH(F5623),1)</f>
        <v>45108</v>
      </c>
      <c r="N5623" s="47" t="str">
        <f>IF(B5623="",N5622,B5623)</f>
        <v>Forester Partners Ltd</v>
      </c>
    </row>
    <row r="5624" spans="1:14" ht="15.75" x14ac:dyDescent="0.5">
      <c r="A5624" s="7"/>
      <c r="B5624" s="26"/>
      <c r="C5624" s="26"/>
      <c r="D5624" s="12">
        <v>78820.89</v>
      </c>
      <c r="E5624" s="13" t="s">
        <v>4687</v>
      </c>
      <c r="F5624" s="27">
        <v>45118</v>
      </c>
      <c r="G5624" s="27">
        <v>44901</v>
      </c>
      <c r="H5624" s="14">
        <v>76640.160000000003</v>
      </c>
      <c r="I5624" s="15">
        <v>1</v>
      </c>
      <c r="J5624" s="13" t="s">
        <v>309</v>
      </c>
      <c r="K5624" s="36">
        <f>D5624*VLOOKUP(L5624,Assumptions!$B$5:$C$11,2,FALSE)</f>
        <v>2703.5565269999997</v>
      </c>
      <c r="L5624" s="39" t="s">
        <v>4889</v>
      </c>
      <c r="M5624" s="46">
        <f>DATE(YEAR(F5624),MONTH(F5624),1)</f>
        <v>45108</v>
      </c>
      <c r="N5624" s="47" t="str">
        <f>IF(B5624="",N5623,B5624)</f>
        <v>Forester Partners Ltd</v>
      </c>
    </row>
    <row r="5625" spans="1:14" ht="15.75" x14ac:dyDescent="0.5">
      <c r="A5625" s="7"/>
      <c r="B5625" s="26"/>
      <c r="C5625" s="26"/>
      <c r="D5625" s="12">
        <v>868.24</v>
      </c>
      <c r="E5625" s="13" t="s">
        <v>4688</v>
      </c>
      <c r="F5625" s="27">
        <v>45069</v>
      </c>
      <c r="G5625" s="27">
        <v>45048</v>
      </c>
      <c r="H5625" s="14">
        <v>74660.100000000006</v>
      </c>
      <c r="I5625" s="15">
        <v>10</v>
      </c>
      <c r="J5625" s="13" t="s">
        <v>301</v>
      </c>
      <c r="K5625" s="36">
        <f>D5625*VLOOKUP(L5625,Assumptions!$B$5:$C$11,2,FALSE)</f>
        <v>29.780631999999997</v>
      </c>
      <c r="L5625" s="39" t="s">
        <v>4889</v>
      </c>
      <c r="M5625" s="46">
        <f>DATE(YEAR(F5625),MONTH(F5625),1)</f>
        <v>45047</v>
      </c>
      <c r="N5625" s="47" t="str">
        <f>IF(B5625="",N5624,B5625)</f>
        <v>Forester Partners Ltd</v>
      </c>
    </row>
    <row r="5626" spans="1:14" ht="15.75" x14ac:dyDescent="0.5">
      <c r="A5626" s="7"/>
      <c r="B5626" s="26"/>
      <c r="C5626" s="26"/>
      <c r="D5626" s="12">
        <v>27951.85</v>
      </c>
      <c r="E5626" s="13" t="s">
        <v>4689</v>
      </c>
      <c r="F5626" s="27">
        <v>45447</v>
      </c>
      <c r="G5626" s="27">
        <v>45219</v>
      </c>
      <c r="H5626" s="14">
        <v>63609.59</v>
      </c>
      <c r="I5626" s="15">
        <v>4</v>
      </c>
      <c r="J5626" s="13" t="s">
        <v>300</v>
      </c>
      <c r="K5626" s="36">
        <f>D5626*VLOOKUP(L5626,Assumptions!$B$5:$C$11,2,FALSE)</f>
        <v>958.74845499999992</v>
      </c>
      <c r="L5626" s="39" t="s">
        <v>4889</v>
      </c>
      <c r="M5626" s="46">
        <f>DATE(YEAR(F5626),MONTH(F5626),1)</f>
        <v>45444</v>
      </c>
      <c r="N5626" s="47" t="str">
        <f>IF(B5626="",N5625,B5626)</f>
        <v>Forester Partners Ltd</v>
      </c>
    </row>
    <row r="5627" spans="1:14" ht="15.75" x14ac:dyDescent="0.5">
      <c r="A5627" s="7"/>
      <c r="B5627" s="26"/>
      <c r="C5627" s="26"/>
      <c r="D5627" s="12">
        <v>25152.880000000001</v>
      </c>
      <c r="E5627" s="13" t="s">
        <v>4690</v>
      </c>
      <c r="F5627" s="27">
        <v>45447</v>
      </c>
      <c r="G5627" s="27">
        <v>45219</v>
      </c>
      <c r="H5627" s="14">
        <v>98310.85</v>
      </c>
      <c r="I5627" s="15">
        <v>21</v>
      </c>
      <c r="J5627" s="13" t="s">
        <v>321</v>
      </c>
      <c r="K5627" s="36">
        <f>D5627*VLOOKUP(L5627,Assumptions!$B$5:$C$11,2,FALSE)</f>
        <v>862.74378400000001</v>
      </c>
      <c r="L5627" s="39" t="s">
        <v>4889</v>
      </c>
      <c r="M5627" s="46">
        <f>DATE(YEAR(F5627),MONTH(F5627),1)</f>
        <v>45444</v>
      </c>
      <c r="N5627" s="47" t="str">
        <f>IF(B5627="",N5626,B5627)</f>
        <v>Forester Partners Ltd</v>
      </c>
    </row>
    <row r="5628" spans="1:14" ht="15.75" x14ac:dyDescent="0.5">
      <c r="A5628" s="7"/>
      <c r="B5628" s="26"/>
      <c r="C5628" s="26"/>
      <c r="D5628" s="12">
        <v>35761.089999999997</v>
      </c>
      <c r="E5628" s="13" t="s">
        <v>4691</v>
      </c>
      <c r="F5628" s="27">
        <v>45447</v>
      </c>
      <c r="G5628" s="27">
        <v>45219</v>
      </c>
      <c r="H5628" s="14">
        <v>90990.95</v>
      </c>
      <c r="I5628" s="15">
        <v>1</v>
      </c>
      <c r="J5628" s="13" t="s">
        <v>312</v>
      </c>
      <c r="K5628" s="36">
        <f>D5628*VLOOKUP(L5628,Assumptions!$B$5:$C$11,2,FALSE)</f>
        <v>1226.6053869999998</v>
      </c>
      <c r="L5628" s="39" t="s">
        <v>4889</v>
      </c>
      <c r="M5628" s="46">
        <f>DATE(YEAR(F5628),MONTH(F5628),1)</f>
        <v>45444</v>
      </c>
      <c r="N5628" s="47" t="str">
        <f>IF(B5628="",N5627,B5628)</f>
        <v>Forester Partners Ltd</v>
      </c>
    </row>
    <row r="5629" spans="1:14" ht="15.75" x14ac:dyDescent="0.5">
      <c r="A5629" s="7"/>
      <c r="B5629" s="26"/>
      <c r="C5629" s="26"/>
      <c r="D5629" s="12">
        <v>30883.31</v>
      </c>
      <c r="E5629" s="13" t="s">
        <v>4692</v>
      </c>
      <c r="F5629" s="27">
        <v>45447</v>
      </c>
      <c r="G5629" s="27">
        <v>45219</v>
      </c>
      <c r="H5629" s="14">
        <v>61621.279999999999</v>
      </c>
      <c r="I5629" s="15">
        <v>21</v>
      </c>
      <c r="J5629" s="13" t="s">
        <v>305</v>
      </c>
      <c r="K5629" s="36">
        <f>D5629*VLOOKUP(L5629,Assumptions!$B$5:$C$11,2,FALSE)</f>
        <v>1059.2975329999999</v>
      </c>
      <c r="L5629" s="39" t="s">
        <v>4889</v>
      </c>
      <c r="M5629" s="46">
        <f>DATE(YEAR(F5629),MONTH(F5629),1)</f>
        <v>45444</v>
      </c>
      <c r="N5629" s="47" t="str">
        <f>IF(B5629="",N5628,B5629)</f>
        <v>Forester Partners Ltd</v>
      </c>
    </row>
    <row r="5630" spans="1:14" ht="15.75" x14ac:dyDescent="0.5">
      <c r="A5630" s="7"/>
      <c r="B5630" s="26"/>
      <c r="C5630" s="26"/>
      <c r="D5630" s="12">
        <v>27513.26</v>
      </c>
      <c r="E5630" s="13" t="s">
        <v>4693</v>
      </c>
      <c r="F5630" s="27">
        <v>45447</v>
      </c>
      <c r="G5630" s="27">
        <v>45219</v>
      </c>
      <c r="H5630" s="14">
        <v>90785.67</v>
      </c>
      <c r="I5630" s="15">
        <v>1</v>
      </c>
      <c r="J5630" s="13" t="s">
        <v>304</v>
      </c>
      <c r="K5630" s="36">
        <f>D5630*VLOOKUP(L5630,Assumptions!$B$5:$C$11,2,FALSE)</f>
        <v>943.70481799999982</v>
      </c>
      <c r="L5630" s="39" t="s">
        <v>4889</v>
      </c>
      <c r="M5630" s="46">
        <f>DATE(YEAR(F5630),MONTH(F5630),1)</f>
        <v>45444</v>
      </c>
      <c r="N5630" s="47" t="str">
        <f>IF(B5630="",N5629,B5630)</f>
        <v>Forester Partners Ltd</v>
      </c>
    </row>
    <row r="5631" spans="1:14" ht="15.75" x14ac:dyDescent="0.5">
      <c r="A5631" s="7"/>
      <c r="B5631" s="26"/>
      <c r="C5631" s="26"/>
      <c r="D5631" s="12">
        <v>29855.4</v>
      </c>
      <c r="E5631" s="13" t="s">
        <v>4694</v>
      </c>
      <c r="F5631" s="27">
        <v>45447</v>
      </c>
      <c r="G5631" s="27">
        <v>45219</v>
      </c>
      <c r="H5631" s="14">
        <v>98859.839999999997</v>
      </c>
      <c r="I5631" s="15">
        <v>1</v>
      </c>
      <c r="J5631" s="13" t="s">
        <v>311</v>
      </c>
      <c r="K5631" s="36">
        <f>D5631*VLOOKUP(L5631,Assumptions!$B$5:$C$11,2,FALSE)</f>
        <v>1024.0402199999999</v>
      </c>
      <c r="L5631" s="39" t="s">
        <v>4889</v>
      </c>
      <c r="M5631" s="46">
        <f>DATE(YEAR(F5631),MONTH(F5631),1)</f>
        <v>45444</v>
      </c>
      <c r="N5631" s="47" t="str">
        <f>IF(B5631="",N5630,B5631)</f>
        <v>Forester Partners Ltd</v>
      </c>
    </row>
    <row r="5632" spans="1:14" ht="15.75" x14ac:dyDescent="0.5">
      <c r="A5632" s="7"/>
      <c r="B5632" s="26"/>
      <c r="C5632" s="26"/>
      <c r="D5632" s="12">
        <v>29726.47</v>
      </c>
      <c r="E5632" s="13" t="s">
        <v>4695</v>
      </c>
      <c r="F5632" s="27">
        <v>45447</v>
      </c>
      <c r="G5632" s="27">
        <v>45219</v>
      </c>
      <c r="H5632" s="14">
        <v>62660.94</v>
      </c>
      <c r="I5632" s="15">
        <v>1</v>
      </c>
      <c r="J5632" s="13" t="s">
        <v>310</v>
      </c>
      <c r="K5632" s="36">
        <f>D5632*VLOOKUP(L5632,Assumptions!$B$5:$C$11,2,FALSE)</f>
        <v>1019.6179209999999</v>
      </c>
      <c r="L5632" s="39" t="s">
        <v>4889</v>
      </c>
      <c r="M5632" s="46">
        <f>DATE(YEAR(F5632),MONTH(F5632),1)</f>
        <v>45444</v>
      </c>
      <c r="N5632" s="47" t="str">
        <f>IF(B5632="",N5631,B5632)</f>
        <v>Forester Partners Ltd</v>
      </c>
    </row>
    <row r="5633" spans="1:14" ht="15.75" x14ac:dyDescent="0.5">
      <c r="A5633" s="7"/>
      <c r="B5633" s="26"/>
      <c r="C5633" s="26"/>
      <c r="D5633" s="12">
        <v>26578.75</v>
      </c>
      <c r="E5633" s="13" t="s">
        <v>4696</v>
      </c>
      <c r="F5633" s="27">
        <v>45447</v>
      </c>
      <c r="G5633" s="27">
        <v>45219</v>
      </c>
      <c r="H5633" s="14">
        <v>104974.8</v>
      </c>
      <c r="I5633" s="15">
        <v>1</v>
      </c>
      <c r="J5633" s="13" t="s">
        <v>318</v>
      </c>
      <c r="K5633" s="36">
        <f>D5633*VLOOKUP(L5633,Assumptions!$B$5:$C$11,2,FALSE)</f>
        <v>911.65112499999998</v>
      </c>
      <c r="L5633" s="39" t="s">
        <v>4889</v>
      </c>
      <c r="M5633" s="46">
        <f>DATE(YEAR(F5633),MONTH(F5633),1)</f>
        <v>45444</v>
      </c>
      <c r="N5633" s="47" t="str">
        <f>IF(B5633="",N5632,B5633)</f>
        <v>Forester Partners Ltd</v>
      </c>
    </row>
    <row r="5634" spans="1:14" ht="15.75" x14ac:dyDescent="0.5">
      <c r="A5634" s="7"/>
      <c r="B5634" s="26"/>
      <c r="C5634" s="26"/>
      <c r="D5634" s="12">
        <v>36746.300000000003</v>
      </c>
      <c r="E5634" s="13" t="s">
        <v>4697</v>
      </c>
      <c r="F5634" s="27">
        <v>45447</v>
      </c>
      <c r="G5634" s="27">
        <v>45219</v>
      </c>
      <c r="H5634" s="14">
        <v>61004.35</v>
      </c>
      <c r="I5634" s="15">
        <v>1</v>
      </c>
      <c r="J5634" s="13" t="s">
        <v>309</v>
      </c>
      <c r="K5634" s="36">
        <f>D5634*VLOOKUP(L5634,Assumptions!$B$5:$C$11,2,FALSE)</f>
        <v>1260.3980899999999</v>
      </c>
      <c r="L5634" s="39" t="s">
        <v>4889</v>
      </c>
      <c r="M5634" s="46">
        <f>DATE(YEAR(F5634),MONTH(F5634),1)</f>
        <v>45444</v>
      </c>
      <c r="N5634" s="47" t="str">
        <f>IF(B5634="",N5633,B5634)</f>
        <v>Forester Partners Ltd</v>
      </c>
    </row>
    <row r="5635" spans="1:14" ht="15.75" x14ac:dyDescent="0.5">
      <c r="A5635" s="7"/>
      <c r="B5635" s="26"/>
      <c r="C5635" s="26"/>
      <c r="D5635" s="12">
        <v>57592.83</v>
      </c>
      <c r="E5635" s="13" t="s">
        <v>4698</v>
      </c>
      <c r="F5635" s="27">
        <v>45482</v>
      </c>
      <c r="G5635" s="27">
        <v>45219</v>
      </c>
      <c r="H5635" s="14">
        <v>86746.03</v>
      </c>
      <c r="I5635" s="15">
        <v>9</v>
      </c>
      <c r="J5635" s="13" t="s">
        <v>300</v>
      </c>
      <c r="K5635" s="36">
        <f>D5635*VLOOKUP(L5635,Assumptions!$B$5:$C$11,2,FALSE)</f>
        <v>1975.4340689999999</v>
      </c>
      <c r="L5635" s="39" t="s">
        <v>4889</v>
      </c>
      <c r="M5635" s="46">
        <f>DATE(YEAR(F5635),MONTH(F5635),1)</f>
        <v>45474</v>
      </c>
      <c r="N5635" s="47" t="str">
        <f>IF(B5635="",N5634,B5635)</f>
        <v>Forester Partners Ltd</v>
      </c>
    </row>
    <row r="5636" spans="1:14" ht="15.75" x14ac:dyDescent="0.5">
      <c r="A5636" s="7"/>
      <c r="B5636" s="26"/>
      <c r="C5636" s="26"/>
      <c r="D5636" s="12">
        <v>65822.97</v>
      </c>
      <c r="E5636" s="13" t="s">
        <v>4699</v>
      </c>
      <c r="F5636" s="27">
        <v>45482</v>
      </c>
      <c r="G5636" s="27">
        <v>45219</v>
      </c>
      <c r="H5636" s="14">
        <v>94958.02</v>
      </c>
      <c r="I5636" s="15">
        <v>19</v>
      </c>
      <c r="J5636" s="13" t="s">
        <v>301</v>
      </c>
      <c r="K5636" s="36">
        <f>D5636*VLOOKUP(L5636,Assumptions!$B$5:$C$11,2,FALSE)</f>
        <v>2257.7278710000001</v>
      </c>
      <c r="L5636" s="39" t="s">
        <v>4889</v>
      </c>
      <c r="M5636" s="46">
        <f>DATE(YEAR(F5636),MONTH(F5636),1)</f>
        <v>45474</v>
      </c>
      <c r="N5636" s="47" t="str">
        <f>IF(B5636="",N5635,B5636)</f>
        <v>Forester Partners Ltd</v>
      </c>
    </row>
    <row r="5637" spans="1:14" ht="15.75" x14ac:dyDescent="0.5">
      <c r="A5637" s="7"/>
      <c r="B5637" s="26"/>
      <c r="C5637" s="26"/>
      <c r="D5637" s="12">
        <v>59401.120000000003</v>
      </c>
      <c r="E5637" s="13" t="s">
        <v>4700</v>
      </c>
      <c r="F5637" s="27">
        <v>45482</v>
      </c>
      <c r="G5637" s="27">
        <v>45219</v>
      </c>
      <c r="H5637" s="14">
        <v>78618.86</v>
      </c>
      <c r="I5637" s="15">
        <v>10</v>
      </c>
      <c r="J5637" s="13" t="s">
        <v>321</v>
      </c>
      <c r="K5637" s="36">
        <f>D5637*VLOOKUP(L5637,Assumptions!$B$5:$C$11,2,FALSE)</f>
        <v>2037.4584159999999</v>
      </c>
      <c r="L5637" s="39" t="s">
        <v>4889</v>
      </c>
      <c r="M5637" s="46">
        <f>DATE(YEAR(F5637),MONTH(F5637),1)</f>
        <v>45474</v>
      </c>
      <c r="N5637" s="47" t="str">
        <f>IF(B5637="",N5636,B5637)</f>
        <v>Forester Partners Ltd</v>
      </c>
    </row>
    <row r="5638" spans="1:14" ht="15.75" x14ac:dyDescent="0.5">
      <c r="A5638" s="7"/>
      <c r="B5638" s="26"/>
      <c r="C5638" s="26"/>
      <c r="D5638" s="12">
        <v>81816.89</v>
      </c>
      <c r="E5638" s="13" t="s">
        <v>4701</v>
      </c>
      <c r="F5638" s="27">
        <v>45482</v>
      </c>
      <c r="G5638" s="27">
        <v>45219</v>
      </c>
      <c r="H5638" s="14">
        <v>100612.33</v>
      </c>
      <c r="I5638" s="15">
        <v>17</v>
      </c>
      <c r="J5638" s="13" t="s">
        <v>319</v>
      </c>
      <c r="K5638" s="36">
        <f>D5638*VLOOKUP(L5638,Assumptions!$B$5:$C$11,2,FALSE)</f>
        <v>2806.3193269999997</v>
      </c>
      <c r="L5638" s="39" t="s">
        <v>4889</v>
      </c>
      <c r="M5638" s="46">
        <f>DATE(YEAR(F5638),MONTH(F5638),1)</f>
        <v>45474</v>
      </c>
      <c r="N5638" s="47" t="str">
        <f>IF(B5638="",N5637,B5638)</f>
        <v>Forester Partners Ltd</v>
      </c>
    </row>
    <row r="5639" spans="1:14" ht="15.75" x14ac:dyDescent="0.5">
      <c r="A5639" s="7"/>
      <c r="B5639" s="26"/>
      <c r="C5639" s="26"/>
      <c r="D5639" s="12">
        <v>61059.76</v>
      </c>
      <c r="E5639" s="13" t="s">
        <v>4702</v>
      </c>
      <c r="F5639" s="27">
        <v>45482</v>
      </c>
      <c r="G5639" s="27">
        <v>45219</v>
      </c>
      <c r="H5639" s="14">
        <v>105106.91</v>
      </c>
      <c r="I5639" s="15">
        <v>19</v>
      </c>
      <c r="J5639" s="13" t="s">
        <v>305</v>
      </c>
      <c r="K5639" s="36">
        <f>D5639*VLOOKUP(L5639,Assumptions!$B$5:$C$11,2,FALSE)</f>
        <v>2094.349768</v>
      </c>
      <c r="L5639" s="39" t="s">
        <v>4889</v>
      </c>
      <c r="M5639" s="46">
        <f>DATE(YEAR(F5639),MONTH(F5639),1)</f>
        <v>45474</v>
      </c>
      <c r="N5639" s="47" t="str">
        <f>IF(B5639="",N5638,B5639)</f>
        <v>Forester Partners Ltd</v>
      </c>
    </row>
    <row r="5640" spans="1:14" ht="15.75" x14ac:dyDescent="0.5">
      <c r="A5640" s="7"/>
      <c r="B5640" s="26"/>
      <c r="C5640" s="26"/>
      <c r="D5640" s="12">
        <v>94514.12</v>
      </c>
      <c r="E5640" s="13" t="s">
        <v>4703</v>
      </c>
      <c r="F5640" s="27">
        <v>45482</v>
      </c>
      <c r="G5640" s="27">
        <v>45219</v>
      </c>
      <c r="H5640" s="14">
        <v>76846.38</v>
      </c>
      <c r="I5640" s="15">
        <v>1</v>
      </c>
      <c r="J5640" s="13" t="s">
        <v>304</v>
      </c>
      <c r="K5640" s="36">
        <f>D5640*VLOOKUP(L5640,Assumptions!$B$5:$C$11,2,FALSE)</f>
        <v>3241.8343159999995</v>
      </c>
      <c r="L5640" s="39" t="s">
        <v>4889</v>
      </c>
      <c r="M5640" s="46">
        <f>DATE(YEAR(F5640),MONTH(F5640),1)</f>
        <v>45474</v>
      </c>
      <c r="N5640" s="47" t="str">
        <f>IF(B5640="",N5639,B5640)</f>
        <v>Forester Partners Ltd</v>
      </c>
    </row>
    <row r="5641" spans="1:14" ht="15.75" x14ac:dyDescent="0.5">
      <c r="A5641" s="7"/>
      <c r="B5641" s="26"/>
      <c r="C5641" s="26"/>
      <c r="D5641" s="12">
        <v>64341.120000000003</v>
      </c>
      <c r="E5641" s="13" t="s">
        <v>4704</v>
      </c>
      <c r="F5641" s="27">
        <v>45482</v>
      </c>
      <c r="G5641" s="27">
        <v>45219</v>
      </c>
      <c r="H5641" s="14">
        <v>98295.039999999994</v>
      </c>
      <c r="I5641" s="15">
        <v>17</v>
      </c>
      <c r="J5641" s="13" t="s">
        <v>331</v>
      </c>
      <c r="K5641" s="36">
        <f>D5641*VLOOKUP(L5641,Assumptions!$B$5:$C$11,2,FALSE)</f>
        <v>2206.900416</v>
      </c>
      <c r="L5641" s="39" t="s">
        <v>4889</v>
      </c>
      <c r="M5641" s="46">
        <f>DATE(YEAR(F5641),MONTH(F5641),1)</f>
        <v>45474</v>
      </c>
      <c r="N5641" s="47" t="str">
        <f>IF(B5641="",N5640,B5641)</f>
        <v>Forester Partners Ltd</v>
      </c>
    </row>
    <row r="5642" spans="1:14" ht="15.75" x14ac:dyDescent="0.5">
      <c r="A5642" s="7"/>
      <c r="B5642" s="26"/>
      <c r="C5642" s="26"/>
      <c r="D5642" s="12">
        <v>84083.74</v>
      </c>
      <c r="E5642" s="13" t="s">
        <v>4705</v>
      </c>
      <c r="F5642" s="27">
        <v>45482</v>
      </c>
      <c r="G5642" s="27">
        <v>45219</v>
      </c>
      <c r="H5642" s="14">
        <v>87649.68</v>
      </c>
      <c r="I5642" s="15">
        <v>1</v>
      </c>
      <c r="J5642" s="13" t="s">
        <v>311</v>
      </c>
      <c r="K5642" s="36">
        <f>D5642*VLOOKUP(L5642,Assumptions!$B$5:$C$11,2,FALSE)</f>
        <v>2884.0722820000001</v>
      </c>
      <c r="L5642" s="39" t="s">
        <v>4889</v>
      </c>
      <c r="M5642" s="46">
        <f>DATE(YEAR(F5642),MONTH(F5642),1)</f>
        <v>45474</v>
      </c>
      <c r="N5642" s="47" t="str">
        <f>IF(B5642="",N5641,B5642)</f>
        <v>Forester Partners Ltd</v>
      </c>
    </row>
    <row r="5643" spans="1:14" ht="15.75" x14ac:dyDescent="0.5">
      <c r="A5643" s="7"/>
      <c r="B5643" s="26"/>
      <c r="C5643" s="26"/>
      <c r="D5643" s="12">
        <v>94126.82</v>
      </c>
      <c r="E5643" s="13" t="s">
        <v>4706</v>
      </c>
      <c r="F5643" s="27">
        <v>45482</v>
      </c>
      <c r="G5643" s="27">
        <v>45219</v>
      </c>
      <c r="H5643" s="14">
        <v>76430.490000000005</v>
      </c>
      <c r="I5643" s="15">
        <v>1</v>
      </c>
      <c r="J5643" s="13" t="s">
        <v>310</v>
      </c>
      <c r="K5643" s="36">
        <f>D5643*VLOOKUP(L5643,Assumptions!$B$5:$C$11,2,FALSE)</f>
        <v>3228.5499260000001</v>
      </c>
      <c r="L5643" s="39" t="s">
        <v>4889</v>
      </c>
      <c r="M5643" s="46">
        <f>DATE(YEAR(F5643),MONTH(F5643),1)</f>
        <v>45474</v>
      </c>
      <c r="N5643" s="47" t="str">
        <f>IF(B5643="",N5642,B5643)</f>
        <v>Forester Partners Ltd</v>
      </c>
    </row>
    <row r="5644" spans="1:14" ht="15.75" x14ac:dyDescent="0.5">
      <c r="A5644" s="7"/>
      <c r="B5644" s="26"/>
      <c r="C5644" s="26"/>
      <c r="D5644" s="12">
        <v>93586.43</v>
      </c>
      <c r="E5644" s="13" t="s">
        <v>4707</v>
      </c>
      <c r="F5644" s="27">
        <v>45482</v>
      </c>
      <c r="G5644" s="27">
        <v>45219</v>
      </c>
      <c r="H5644" s="14">
        <v>66870.679999999993</v>
      </c>
      <c r="I5644" s="15">
        <v>1</v>
      </c>
      <c r="J5644" s="13" t="s">
        <v>309</v>
      </c>
      <c r="K5644" s="36">
        <f>D5644*VLOOKUP(L5644,Assumptions!$B$5:$C$11,2,FALSE)</f>
        <v>3210.0145489999995</v>
      </c>
      <c r="L5644" s="39" t="s">
        <v>4889</v>
      </c>
      <c r="M5644" s="46">
        <f>DATE(YEAR(F5644),MONTH(F5644),1)</f>
        <v>45474</v>
      </c>
      <c r="N5644" s="47" t="str">
        <f>IF(B5644="",N5643,B5644)</f>
        <v>Forester Partners Ltd</v>
      </c>
    </row>
    <row r="5645" spans="1:14" ht="15.75" x14ac:dyDescent="0.5">
      <c r="A5645" s="7"/>
      <c r="B5645" s="26"/>
      <c r="C5645" s="26"/>
      <c r="D5645" s="12">
        <v>98150.55</v>
      </c>
      <c r="E5645" s="13" t="s">
        <v>4708</v>
      </c>
      <c r="F5645" s="27">
        <v>45482</v>
      </c>
      <c r="G5645" s="27">
        <v>45219</v>
      </c>
      <c r="H5645" s="14">
        <v>62588.78</v>
      </c>
      <c r="I5645" s="15">
        <v>1</v>
      </c>
      <c r="J5645" s="13" t="s">
        <v>318</v>
      </c>
      <c r="K5645" s="36">
        <f>D5645*VLOOKUP(L5645,Assumptions!$B$5:$C$11,2,FALSE)</f>
        <v>3366.5638649999996</v>
      </c>
      <c r="L5645" s="39" t="s">
        <v>4889</v>
      </c>
      <c r="M5645" s="46">
        <f>DATE(YEAR(F5645),MONTH(F5645),1)</f>
        <v>45474</v>
      </c>
      <c r="N5645" s="47" t="str">
        <f>IF(B5645="",N5644,B5645)</f>
        <v>Forester Partners Ltd</v>
      </c>
    </row>
    <row r="5646" spans="1:14" ht="15.75" x14ac:dyDescent="0.5">
      <c r="A5646" s="7"/>
      <c r="B5646" s="26"/>
      <c r="C5646" s="26"/>
      <c r="D5646" s="12">
        <v>91361.84</v>
      </c>
      <c r="E5646" s="13" t="s">
        <v>4709</v>
      </c>
      <c r="F5646" s="27">
        <v>45482</v>
      </c>
      <c r="G5646" s="27">
        <v>45219</v>
      </c>
      <c r="H5646" s="14">
        <v>76000.399999999994</v>
      </c>
      <c r="I5646" s="15">
        <v>1</v>
      </c>
      <c r="J5646" s="13" t="s">
        <v>307</v>
      </c>
      <c r="K5646" s="36">
        <f>D5646*VLOOKUP(L5646,Assumptions!$B$5:$C$11,2,FALSE)</f>
        <v>3133.7111119999995</v>
      </c>
      <c r="L5646" s="39" t="s">
        <v>4889</v>
      </c>
      <c r="M5646" s="46">
        <f>DATE(YEAR(F5646),MONTH(F5646),1)</f>
        <v>45474</v>
      </c>
      <c r="N5646" s="47" t="str">
        <f>IF(B5646="",N5645,B5646)</f>
        <v>Forester Partners Ltd</v>
      </c>
    </row>
    <row r="5647" spans="1:14" ht="15.75" x14ac:dyDescent="0.5">
      <c r="A5647" s="7"/>
      <c r="B5647" s="26"/>
      <c r="C5647" s="26"/>
      <c r="D5647" s="12">
        <v>91643.68</v>
      </c>
      <c r="E5647" s="13" t="s">
        <v>4710</v>
      </c>
      <c r="F5647" s="27">
        <v>45482</v>
      </c>
      <c r="G5647" s="27">
        <v>45219</v>
      </c>
      <c r="H5647" s="14">
        <v>79331.91</v>
      </c>
      <c r="I5647" s="15">
        <v>1</v>
      </c>
      <c r="J5647" s="13" t="s">
        <v>312</v>
      </c>
      <c r="K5647" s="36">
        <f>D5647*VLOOKUP(L5647,Assumptions!$B$5:$C$11,2,FALSE)</f>
        <v>3143.3782239999996</v>
      </c>
      <c r="L5647" s="39" t="s">
        <v>4889</v>
      </c>
      <c r="M5647" s="46">
        <f>DATE(YEAR(F5647),MONTH(F5647),1)</f>
        <v>45474</v>
      </c>
      <c r="N5647" s="47" t="str">
        <f>IF(B5647="",N5646,B5647)</f>
        <v>Forester Partners Ltd</v>
      </c>
    </row>
    <row r="5648" spans="1:14" ht="15.75" x14ac:dyDescent="0.5">
      <c r="A5648" s="7"/>
      <c r="B5648" s="26"/>
      <c r="C5648" s="26"/>
      <c r="D5648" s="12">
        <v>33174.94</v>
      </c>
      <c r="E5648" s="13" t="s">
        <v>4711</v>
      </c>
      <c r="F5648" s="27">
        <v>45811</v>
      </c>
      <c r="G5648" s="27">
        <v>45596</v>
      </c>
      <c r="H5648" s="14">
        <v>67690.81</v>
      </c>
      <c r="I5648" s="15">
        <v>4</v>
      </c>
      <c r="J5648" s="13" t="s">
        <v>300</v>
      </c>
      <c r="K5648" s="36">
        <f>D5648*VLOOKUP(L5648,Assumptions!$B$5:$C$11,2,FALSE)</f>
        <v>1137.9004419999999</v>
      </c>
      <c r="L5648" s="39" t="s">
        <v>4889</v>
      </c>
      <c r="M5648" s="46">
        <f>DATE(YEAR(F5648),MONTH(F5648),1)</f>
        <v>45809</v>
      </c>
      <c r="N5648" s="47" t="str">
        <f>IF(B5648="",N5647,B5648)</f>
        <v>Forester Partners Ltd</v>
      </c>
    </row>
    <row r="5649" spans="1:14" ht="15.75" x14ac:dyDescent="0.5">
      <c r="A5649" s="7"/>
      <c r="B5649" s="26"/>
      <c r="C5649" s="26"/>
      <c r="D5649" s="12">
        <v>36923.47</v>
      </c>
      <c r="E5649" s="13" t="s">
        <v>4712</v>
      </c>
      <c r="F5649" s="27">
        <v>45811</v>
      </c>
      <c r="G5649" s="27">
        <v>45596</v>
      </c>
      <c r="H5649" s="14">
        <v>97036.89</v>
      </c>
      <c r="I5649" s="15">
        <v>1</v>
      </c>
      <c r="J5649" s="13" t="s">
        <v>304</v>
      </c>
      <c r="K5649" s="36">
        <f>D5649*VLOOKUP(L5649,Assumptions!$B$5:$C$11,2,FALSE)</f>
        <v>1266.475021</v>
      </c>
      <c r="L5649" s="39" t="s">
        <v>4889</v>
      </c>
      <c r="M5649" s="46">
        <f>DATE(YEAR(F5649),MONTH(F5649),1)</f>
        <v>45809</v>
      </c>
      <c r="N5649" s="47" t="str">
        <f>IF(B5649="",N5648,B5649)</f>
        <v>Forester Partners Ltd</v>
      </c>
    </row>
    <row r="5650" spans="1:14" ht="15.75" x14ac:dyDescent="0.5">
      <c r="A5650" s="7"/>
      <c r="B5650" s="26"/>
      <c r="C5650" s="26"/>
      <c r="D5650" s="12">
        <v>36601.93</v>
      </c>
      <c r="E5650" s="13" t="s">
        <v>4713</v>
      </c>
      <c r="F5650" s="27">
        <v>45811</v>
      </c>
      <c r="G5650" s="27">
        <v>45596</v>
      </c>
      <c r="H5650" s="14">
        <v>73933.740000000005</v>
      </c>
      <c r="I5650" s="15">
        <v>18</v>
      </c>
      <c r="J5650" s="13" t="s">
        <v>305</v>
      </c>
      <c r="K5650" s="36">
        <f>D5650*VLOOKUP(L5650,Assumptions!$B$5:$C$11,2,FALSE)</f>
        <v>1255.446199</v>
      </c>
      <c r="L5650" s="39" t="s">
        <v>4889</v>
      </c>
      <c r="M5650" s="46">
        <f>DATE(YEAR(F5650),MONTH(F5650),1)</f>
        <v>45809</v>
      </c>
      <c r="N5650" s="47" t="str">
        <f>IF(B5650="",N5649,B5650)</f>
        <v>Forester Partners Ltd</v>
      </c>
    </row>
    <row r="5651" spans="1:14" ht="15.75" x14ac:dyDescent="0.5">
      <c r="A5651" s="7"/>
      <c r="B5651" s="26"/>
      <c r="C5651" s="26"/>
      <c r="D5651" s="12">
        <v>26667.91</v>
      </c>
      <c r="E5651" s="13" t="s">
        <v>4714</v>
      </c>
      <c r="F5651" s="27">
        <v>45811</v>
      </c>
      <c r="G5651" s="27">
        <v>45596</v>
      </c>
      <c r="H5651" s="14">
        <v>92317.75</v>
      </c>
      <c r="I5651" s="15">
        <v>18</v>
      </c>
      <c r="J5651" s="13" t="s">
        <v>321</v>
      </c>
      <c r="K5651" s="36">
        <f>D5651*VLOOKUP(L5651,Assumptions!$B$5:$C$11,2,FALSE)</f>
        <v>914.70931299999995</v>
      </c>
      <c r="L5651" s="39" t="s">
        <v>4889</v>
      </c>
      <c r="M5651" s="46">
        <f>DATE(YEAR(F5651),MONTH(F5651),1)</f>
        <v>45809</v>
      </c>
      <c r="N5651" s="47" t="str">
        <f>IF(B5651="",N5650,B5651)</f>
        <v>Forester Partners Ltd</v>
      </c>
    </row>
    <row r="5652" spans="1:14" ht="15.75" x14ac:dyDescent="0.5">
      <c r="A5652" s="7"/>
      <c r="B5652" s="26"/>
      <c r="C5652" s="26"/>
      <c r="D5652" s="12">
        <v>39359.01</v>
      </c>
      <c r="E5652" s="13" t="s">
        <v>4715</v>
      </c>
      <c r="F5652" s="27">
        <v>45811</v>
      </c>
      <c r="G5652" s="27">
        <v>45596</v>
      </c>
      <c r="H5652" s="14">
        <v>61929.13</v>
      </c>
      <c r="I5652" s="15">
        <v>1</v>
      </c>
      <c r="J5652" s="13" t="s">
        <v>312</v>
      </c>
      <c r="K5652" s="36">
        <f>D5652*VLOOKUP(L5652,Assumptions!$B$5:$C$11,2,FALSE)</f>
        <v>1350.0140429999999</v>
      </c>
      <c r="L5652" s="39" t="s">
        <v>4889</v>
      </c>
      <c r="M5652" s="46">
        <f>DATE(YEAR(F5652),MONTH(F5652),1)</f>
        <v>45809</v>
      </c>
      <c r="N5652" s="47" t="str">
        <f>IF(B5652="",N5651,B5652)</f>
        <v>Forester Partners Ltd</v>
      </c>
    </row>
    <row r="5653" spans="1:14" ht="15.75" x14ac:dyDescent="0.5">
      <c r="A5653" s="7"/>
      <c r="B5653" s="26"/>
      <c r="C5653" s="26"/>
      <c r="D5653" s="12">
        <v>40192.18</v>
      </c>
      <c r="E5653" s="13" t="s">
        <v>4716</v>
      </c>
      <c r="F5653" s="27">
        <v>45811</v>
      </c>
      <c r="G5653" s="27">
        <v>45596</v>
      </c>
      <c r="H5653" s="14">
        <v>82025.440000000002</v>
      </c>
      <c r="I5653" s="15">
        <v>1</v>
      </c>
      <c r="J5653" s="13" t="s">
        <v>310</v>
      </c>
      <c r="K5653" s="36">
        <f>D5653*VLOOKUP(L5653,Assumptions!$B$5:$C$11,2,FALSE)</f>
        <v>1378.591774</v>
      </c>
      <c r="L5653" s="39" t="s">
        <v>4889</v>
      </c>
      <c r="M5653" s="46">
        <f>DATE(YEAR(F5653),MONTH(F5653),1)</f>
        <v>45809</v>
      </c>
      <c r="N5653" s="47" t="str">
        <f>IF(B5653="",N5652,B5653)</f>
        <v>Forester Partners Ltd</v>
      </c>
    </row>
    <row r="5654" spans="1:14" ht="15.75" x14ac:dyDescent="0.5">
      <c r="A5654" s="7"/>
      <c r="B5654" s="26"/>
      <c r="C5654" s="26"/>
      <c r="D5654" s="12">
        <v>37993.360000000001</v>
      </c>
      <c r="E5654" s="13" t="s">
        <v>4717</v>
      </c>
      <c r="F5654" s="27">
        <v>45811</v>
      </c>
      <c r="G5654" s="27">
        <v>45596</v>
      </c>
      <c r="H5654" s="14">
        <v>65004.85</v>
      </c>
      <c r="I5654" s="15">
        <v>1</v>
      </c>
      <c r="J5654" s="13" t="s">
        <v>311</v>
      </c>
      <c r="K5654" s="36">
        <f>D5654*VLOOKUP(L5654,Assumptions!$B$5:$C$11,2,FALSE)</f>
        <v>1303.1722479999999</v>
      </c>
      <c r="L5654" s="39" t="s">
        <v>4889</v>
      </c>
      <c r="M5654" s="46">
        <f>DATE(YEAR(F5654),MONTH(F5654),1)</f>
        <v>45809</v>
      </c>
      <c r="N5654" s="47" t="str">
        <f>IF(B5654="",N5653,B5654)</f>
        <v>Forester Partners Ltd</v>
      </c>
    </row>
    <row r="5655" spans="1:14" ht="15.75" x14ac:dyDescent="0.5">
      <c r="A5655" s="7"/>
      <c r="B5655" s="26"/>
      <c r="C5655" s="26"/>
      <c r="D5655" s="12">
        <v>31087.759999999998</v>
      </c>
      <c r="E5655" s="13" t="s">
        <v>4718</v>
      </c>
      <c r="F5655" s="27">
        <v>45811</v>
      </c>
      <c r="G5655" s="27">
        <v>45596</v>
      </c>
      <c r="H5655" s="14">
        <v>91987.3</v>
      </c>
      <c r="I5655" s="15">
        <v>1</v>
      </c>
      <c r="J5655" s="13" t="s">
        <v>318</v>
      </c>
      <c r="K5655" s="36">
        <f>D5655*VLOOKUP(L5655,Assumptions!$B$5:$C$11,2,FALSE)</f>
        <v>1066.3101679999997</v>
      </c>
      <c r="L5655" s="39" t="s">
        <v>4889</v>
      </c>
      <c r="M5655" s="46">
        <f>DATE(YEAR(F5655),MONTH(F5655),1)</f>
        <v>45809</v>
      </c>
      <c r="N5655" s="47" t="str">
        <f>IF(B5655="",N5654,B5655)</f>
        <v>Forester Partners Ltd</v>
      </c>
    </row>
    <row r="5656" spans="1:14" ht="15.75" x14ac:dyDescent="0.5">
      <c r="A5656" s="7"/>
      <c r="B5656" s="26"/>
      <c r="C5656" s="26"/>
      <c r="D5656" s="12">
        <v>32581.19</v>
      </c>
      <c r="E5656" s="13" t="s">
        <v>4719</v>
      </c>
      <c r="F5656" s="27">
        <v>45811</v>
      </c>
      <c r="G5656" s="27">
        <v>45596</v>
      </c>
      <c r="H5656" s="14">
        <v>71723.69</v>
      </c>
      <c r="I5656" s="15">
        <v>1</v>
      </c>
      <c r="J5656" s="13" t="s">
        <v>309</v>
      </c>
      <c r="K5656" s="36">
        <f>D5656*VLOOKUP(L5656,Assumptions!$B$5:$C$11,2,FALSE)</f>
        <v>1117.534817</v>
      </c>
      <c r="L5656" s="39" t="s">
        <v>4889</v>
      </c>
      <c r="M5656" s="46">
        <f>DATE(YEAR(F5656),MONTH(F5656),1)</f>
        <v>45809</v>
      </c>
      <c r="N5656" s="47" t="str">
        <f>IF(B5656="",N5655,B5656)</f>
        <v>Forester Partners Ltd</v>
      </c>
    </row>
    <row r="5657" spans="1:14" ht="15.75" x14ac:dyDescent="0.5">
      <c r="A5657" s="7"/>
      <c r="B5657" s="26"/>
      <c r="C5657" s="26"/>
      <c r="D5657" s="12">
        <v>87156.05</v>
      </c>
      <c r="E5657" s="13" t="s">
        <v>4720</v>
      </c>
      <c r="F5657" s="27">
        <v>45846</v>
      </c>
      <c r="G5657" s="27">
        <v>45596</v>
      </c>
      <c r="H5657" s="14">
        <v>83456.86</v>
      </c>
      <c r="I5657" s="15">
        <v>9</v>
      </c>
      <c r="J5657" s="13" t="s">
        <v>300</v>
      </c>
      <c r="K5657" s="36">
        <f>D5657*VLOOKUP(L5657,Assumptions!$B$5:$C$11,2,FALSE)</f>
        <v>2989.4525149999999</v>
      </c>
      <c r="L5657" s="39" t="s">
        <v>4889</v>
      </c>
      <c r="M5657" s="46">
        <f>DATE(YEAR(F5657),MONTH(F5657),1)</f>
        <v>45839</v>
      </c>
      <c r="N5657" s="47" t="str">
        <f>IF(B5657="",N5656,B5657)</f>
        <v>Forester Partners Ltd</v>
      </c>
    </row>
    <row r="5658" spans="1:14" ht="15.75" x14ac:dyDescent="0.5">
      <c r="A5658" s="7"/>
      <c r="B5658" s="26"/>
      <c r="C5658" s="26"/>
      <c r="D5658" s="12">
        <v>91704.46</v>
      </c>
      <c r="E5658" s="13" t="s">
        <v>4720</v>
      </c>
      <c r="F5658" s="27">
        <v>45846</v>
      </c>
      <c r="G5658" s="27">
        <v>45596</v>
      </c>
      <c r="H5658" s="14">
        <v>96603.03</v>
      </c>
      <c r="I5658" s="15">
        <v>1</v>
      </c>
      <c r="J5658" s="13" t="s">
        <v>300</v>
      </c>
      <c r="K5658" s="36">
        <f>D5658*VLOOKUP(L5658,Assumptions!$B$5:$C$11,2,FALSE)</f>
        <v>3145.462978</v>
      </c>
      <c r="L5658" s="39" t="s">
        <v>4889</v>
      </c>
      <c r="M5658" s="46">
        <f>DATE(YEAR(F5658),MONTH(F5658),1)</f>
        <v>45839</v>
      </c>
      <c r="N5658" s="47" t="str">
        <f>IF(B5658="",N5657,B5658)</f>
        <v>Forester Partners Ltd</v>
      </c>
    </row>
    <row r="5659" spans="1:14" ht="15.75" x14ac:dyDescent="0.5">
      <c r="A5659" s="7"/>
      <c r="B5659" s="26"/>
      <c r="C5659" s="26"/>
      <c r="D5659" s="12">
        <v>83708.649999999994</v>
      </c>
      <c r="E5659" s="13" t="s">
        <v>4721</v>
      </c>
      <c r="F5659" s="27">
        <v>45846</v>
      </c>
      <c r="G5659" s="27">
        <v>45596</v>
      </c>
      <c r="H5659" s="14">
        <v>92562.27</v>
      </c>
      <c r="I5659" s="15">
        <v>16</v>
      </c>
      <c r="J5659" s="13" t="s">
        <v>305</v>
      </c>
      <c r="K5659" s="36">
        <f>D5659*VLOOKUP(L5659,Assumptions!$B$5:$C$11,2,FALSE)</f>
        <v>2871.2066949999994</v>
      </c>
      <c r="L5659" s="39" t="s">
        <v>4889</v>
      </c>
      <c r="M5659" s="46">
        <f>DATE(YEAR(F5659),MONTH(F5659),1)</f>
        <v>45839</v>
      </c>
      <c r="N5659" s="47" t="str">
        <f>IF(B5659="",N5658,B5659)</f>
        <v>Forester Partners Ltd</v>
      </c>
    </row>
    <row r="5660" spans="1:14" ht="15.75" x14ac:dyDescent="0.5">
      <c r="A5660" s="7"/>
      <c r="B5660" s="26"/>
      <c r="C5660" s="26"/>
      <c r="D5660" s="12">
        <v>92482.26</v>
      </c>
      <c r="E5660" s="13" t="s">
        <v>4722</v>
      </c>
      <c r="F5660" s="27">
        <v>45846</v>
      </c>
      <c r="G5660" s="27">
        <v>45596</v>
      </c>
      <c r="H5660" s="14">
        <v>73536.179999999993</v>
      </c>
      <c r="I5660" s="15">
        <v>1</v>
      </c>
      <c r="J5660" s="13" t="s">
        <v>304</v>
      </c>
      <c r="K5660" s="36">
        <f>D5660*VLOOKUP(L5660,Assumptions!$B$5:$C$11,2,FALSE)</f>
        <v>3172.1415179999995</v>
      </c>
      <c r="L5660" s="39" t="s">
        <v>4889</v>
      </c>
      <c r="M5660" s="46">
        <f>DATE(YEAR(F5660),MONTH(F5660),1)</f>
        <v>45839</v>
      </c>
      <c r="N5660" s="47" t="str">
        <f>IF(B5660="",N5659,B5660)</f>
        <v>Forester Partners Ltd</v>
      </c>
    </row>
    <row r="5661" spans="1:14" ht="15.75" x14ac:dyDescent="0.5">
      <c r="A5661" s="7"/>
      <c r="B5661" s="26"/>
      <c r="C5661" s="26"/>
      <c r="D5661" s="12">
        <v>80378.69</v>
      </c>
      <c r="E5661" s="13" t="s">
        <v>4723</v>
      </c>
      <c r="F5661" s="27">
        <v>45846</v>
      </c>
      <c r="G5661" s="27">
        <v>45596</v>
      </c>
      <c r="H5661" s="14">
        <v>73854.09</v>
      </c>
      <c r="I5661" s="15">
        <v>16</v>
      </c>
      <c r="J5661" s="13" t="s">
        <v>301</v>
      </c>
      <c r="K5661" s="36">
        <f>D5661*VLOOKUP(L5661,Assumptions!$B$5:$C$11,2,FALSE)</f>
        <v>2756.989067</v>
      </c>
      <c r="L5661" s="39" t="s">
        <v>4889</v>
      </c>
      <c r="M5661" s="46">
        <f>DATE(YEAR(F5661),MONTH(F5661),1)</f>
        <v>45839</v>
      </c>
      <c r="N5661" s="47" t="str">
        <f>IF(B5661="",N5660,B5661)</f>
        <v>Forester Partners Ltd</v>
      </c>
    </row>
    <row r="5662" spans="1:14" ht="15.75" x14ac:dyDescent="0.5">
      <c r="A5662" s="7"/>
      <c r="B5662" s="26"/>
      <c r="C5662" s="26"/>
      <c r="D5662" s="12">
        <v>59883.41</v>
      </c>
      <c r="E5662" s="13" t="s">
        <v>4724</v>
      </c>
      <c r="F5662" s="27">
        <v>45846</v>
      </c>
      <c r="G5662" s="27">
        <v>45596</v>
      </c>
      <c r="H5662" s="14">
        <v>96584.92</v>
      </c>
      <c r="I5662" s="15">
        <v>16</v>
      </c>
      <c r="J5662" s="13" t="s">
        <v>331</v>
      </c>
      <c r="K5662" s="36">
        <f>D5662*VLOOKUP(L5662,Assumptions!$B$5:$C$11,2,FALSE)</f>
        <v>2054.000963</v>
      </c>
      <c r="L5662" s="39" t="s">
        <v>4889</v>
      </c>
      <c r="M5662" s="46">
        <f>DATE(YEAR(F5662),MONTH(F5662),1)</f>
        <v>45839</v>
      </c>
      <c r="N5662" s="47" t="str">
        <f>IF(B5662="",N5661,B5662)</f>
        <v>Forester Partners Ltd</v>
      </c>
    </row>
    <row r="5663" spans="1:14" ht="15.75" x14ac:dyDescent="0.5">
      <c r="A5663" s="7"/>
      <c r="B5663" s="26"/>
      <c r="C5663" s="26"/>
      <c r="D5663" s="12">
        <v>57640.11</v>
      </c>
      <c r="E5663" s="13" t="s">
        <v>4725</v>
      </c>
      <c r="F5663" s="27">
        <v>45846</v>
      </c>
      <c r="G5663" s="27">
        <v>45596</v>
      </c>
      <c r="H5663" s="14">
        <v>81221.98</v>
      </c>
      <c r="I5663" s="15">
        <v>16</v>
      </c>
      <c r="J5663" s="13" t="s">
        <v>319</v>
      </c>
      <c r="K5663" s="36">
        <f>D5663*VLOOKUP(L5663,Assumptions!$B$5:$C$11,2,FALSE)</f>
        <v>1977.0557729999998</v>
      </c>
      <c r="L5663" s="39" t="s">
        <v>4889</v>
      </c>
      <c r="M5663" s="46">
        <f>DATE(YEAR(F5663),MONTH(F5663),1)</f>
        <v>45839</v>
      </c>
      <c r="N5663" s="47" t="str">
        <f>IF(B5663="",N5662,B5663)</f>
        <v>Forester Partners Ltd</v>
      </c>
    </row>
    <row r="5664" spans="1:14" ht="15.75" x14ac:dyDescent="0.5">
      <c r="A5664" s="7"/>
      <c r="B5664" s="26"/>
      <c r="C5664" s="26"/>
      <c r="D5664" s="12">
        <v>72756.5</v>
      </c>
      <c r="E5664" s="13" t="s">
        <v>4726</v>
      </c>
      <c r="F5664" s="27">
        <v>45846</v>
      </c>
      <c r="G5664" s="27">
        <v>45596</v>
      </c>
      <c r="H5664" s="14">
        <v>78146.649999999994</v>
      </c>
      <c r="I5664" s="15">
        <v>16</v>
      </c>
      <c r="J5664" s="13" t="s">
        <v>321</v>
      </c>
      <c r="K5664" s="36">
        <f>D5664*VLOOKUP(L5664,Assumptions!$B$5:$C$11,2,FALSE)</f>
        <v>2495.5479499999997</v>
      </c>
      <c r="L5664" s="39" t="s">
        <v>4889</v>
      </c>
      <c r="M5664" s="46">
        <f>DATE(YEAR(F5664),MONTH(F5664),1)</f>
        <v>45839</v>
      </c>
      <c r="N5664" s="47" t="str">
        <f>IF(B5664="",N5663,B5664)</f>
        <v>Forester Partners Ltd</v>
      </c>
    </row>
    <row r="5665" spans="1:14" ht="15.75" x14ac:dyDescent="0.5">
      <c r="A5665" s="7"/>
      <c r="B5665" s="26"/>
      <c r="C5665" s="26"/>
      <c r="D5665" s="12">
        <v>64672.39</v>
      </c>
      <c r="E5665" s="13" t="s">
        <v>4727</v>
      </c>
      <c r="F5665" s="27">
        <v>45846</v>
      </c>
      <c r="G5665" s="27">
        <v>45596</v>
      </c>
      <c r="H5665" s="14">
        <v>96159.01</v>
      </c>
      <c r="I5665" s="15">
        <v>1</v>
      </c>
      <c r="J5665" s="13" t="s">
        <v>312</v>
      </c>
      <c r="K5665" s="36">
        <f>D5665*VLOOKUP(L5665,Assumptions!$B$5:$C$11,2,FALSE)</f>
        <v>2218.2629769999999</v>
      </c>
      <c r="L5665" s="39" t="s">
        <v>4889</v>
      </c>
      <c r="M5665" s="46">
        <f>DATE(YEAR(F5665),MONTH(F5665),1)</f>
        <v>45839</v>
      </c>
      <c r="N5665" s="47" t="str">
        <f>IF(B5665="",N5664,B5665)</f>
        <v>Forester Partners Ltd</v>
      </c>
    </row>
    <row r="5666" spans="1:14" ht="15.75" x14ac:dyDescent="0.5">
      <c r="A5666" s="7"/>
      <c r="B5666" s="26"/>
      <c r="C5666" s="26"/>
      <c r="D5666" s="12">
        <v>54948.6</v>
      </c>
      <c r="E5666" s="13" t="s">
        <v>4728</v>
      </c>
      <c r="F5666" s="27">
        <v>45846</v>
      </c>
      <c r="G5666" s="27">
        <v>45596</v>
      </c>
      <c r="H5666" s="14">
        <v>72953.81</v>
      </c>
      <c r="I5666" s="15">
        <v>1</v>
      </c>
      <c r="J5666" s="13" t="s">
        <v>310</v>
      </c>
      <c r="K5666" s="36">
        <f>D5666*VLOOKUP(L5666,Assumptions!$B$5:$C$11,2,FALSE)</f>
        <v>1884.7369799999999</v>
      </c>
      <c r="L5666" s="39" t="s">
        <v>4889</v>
      </c>
      <c r="M5666" s="46">
        <f>DATE(YEAR(F5666),MONTH(F5666),1)</f>
        <v>45839</v>
      </c>
      <c r="N5666" s="47" t="str">
        <f>IF(B5666="",N5665,B5666)</f>
        <v>Forester Partners Ltd</v>
      </c>
    </row>
    <row r="5667" spans="1:14" ht="15.75" x14ac:dyDescent="0.5">
      <c r="A5667" s="7"/>
      <c r="B5667" s="25" t="s">
        <v>273</v>
      </c>
      <c r="C5667" s="25"/>
      <c r="D5667" s="14">
        <v>7202.52</v>
      </c>
      <c r="E5667" s="13" t="s">
        <v>4729</v>
      </c>
      <c r="F5667" s="27">
        <v>45173</v>
      </c>
      <c r="G5667" s="27">
        <v>45098</v>
      </c>
      <c r="H5667" s="14">
        <v>4713.9399999999996</v>
      </c>
      <c r="I5667" s="15">
        <v>2</v>
      </c>
      <c r="J5667" s="13" t="s">
        <v>300</v>
      </c>
      <c r="K5667" s="36">
        <f>D5667*VLOOKUP(L5667,Assumptions!$B$5:$C$11,2,FALSE)</f>
        <v>7202.52</v>
      </c>
      <c r="L5667" s="39" t="s">
        <v>4883</v>
      </c>
      <c r="M5667" s="46">
        <f>DATE(YEAR(F5667),MONTH(F5667),1)</f>
        <v>45170</v>
      </c>
      <c r="N5667" s="47" t="str">
        <f>IF(B5667="",N5666,B5667)</f>
        <v>Mayfair Securities</v>
      </c>
    </row>
    <row r="5668" spans="1:14" ht="15.75" x14ac:dyDescent="0.5">
      <c r="A5668" s="7"/>
      <c r="B5668" s="25" t="s">
        <v>274</v>
      </c>
      <c r="C5668" s="25"/>
      <c r="D5668" s="12">
        <v>2228.29</v>
      </c>
      <c r="E5668" s="13" t="s">
        <v>4730</v>
      </c>
      <c r="F5668" s="27">
        <v>44256</v>
      </c>
      <c r="G5668" s="27">
        <v>44249</v>
      </c>
      <c r="H5668" s="14">
        <v>25205.06</v>
      </c>
      <c r="I5668" s="15">
        <v>1</v>
      </c>
      <c r="J5668" s="13" t="s">
        <v>340</v>
      </c>
      <c r="K5668" s="36">
        <f>D5668*VLOOKUP(L5668,Assumptions!$B$5:$C$11,2,FALSE)</f>
        <v>76.430346999999998</v>
      </c>
      <c r="L5668" s="39" t="s">
        <v>4889</v>
      </c>
      <c r="M5668" s="46">
        <f>DATE(YEAR(F5668),MONTH(F5668),1)</f>
        <v>44256</v>
      </c>
      <c r="N5668" s="47" t="str">
        <f>IF(B5668="",N5667,B5668)</f>
        <v>Xerxes Fund LLC</v>
      </c>
    </row>
    <row r="5669" spans="1:14" ht="15.75" x14ac:dyDescent="0.5">
      <c r="A5669" s="7"/>
      <c r="B5669" s="26"/>
      <c r="C5669" s="26"/>
      <c r="D5669" s="12">
        <v>1801.08</v>
      </c>
      <c r="E5669" s="13" t="s">
        <v>4730</v>
      </c>
      <c r="F5669" s="27">
        <v>44286</v>
      </c>
      <c r="G5669" s="27">
        <v>44270</v>
      </c>
      <c r="H5669" s="14">
        <v>29629.14</v>
      </c>
      <c r="I5669" s="15">
        <v>1</v>
      </c>
      <c r="J5669" s="13" t="s">
        <v>340</v>
      </c>
      <c r="K5669" s="36">
        <f>D5669*VLOOKUP(L5669,Assumptions!$B$5:$C$11,2,FALSE)</f>
        <v>61.777043999999989</v>
      </c>
      <c r="L5669" s="39" t="s">
        <v>4889</v>
      </c>
      <c r="M5669" s="46">
        <f>DATE(YEAR(F5669),MONTH(F5669),1)</f>
        <v>44256</v>
      </c>
      <c r="N5669" s="47" t="str">
        <f>IF(B5669="",N5668,B5669)</f>
        <v>Xerxes Fund LLC</v>
      </c>
    </row>
    <row r="5670" spans="1:14" ht="15.75" x14ac:dyDescent="0.5">
      <c r="A5670" s="7"/>
      <c r="B5670" s="26"/>
      <c r="C5670" s="26"/>
      <c r="D5670" s="12">
        <v>19609.09</v>
      </c>
      <c r="E5670" s="13" t="s">
        <v>4731</v>
      </c>
      <c r="F5670" s="27">
        <v>44434</v>
      </c>
      <c r="G5670" s="27">
        <v>44417</v>
      </c>
      <c r="H5670" s="14">
        <v>32468.37</v>
      </c>
      <c r="I5670" s="15">
        <v>309</v>
      </c>
      <c r="J5670" s="13" t="s">
        <v>301</v>
      </c>
      <c r="K5670" s="36">
        <f>D5670*VLOOKUP(L5670,Assumptions!$B$5:$C$11,2,FALSE)</f>
        <v>672.59178699999995</v>
      </c>
      <c r="L5670" s="39" t="s">
        <v>4889</v>
      </c>
      <c r="M5670" s="46">
        <f>DATE(YEAR(F5670),MONTH(F5670),1)</f>
        <v>44409</v>
      </c>
      <c r="N5670" s="47" t="str">
        <f>IF(B5670="",N5669,B5670)</f>
        <v>Xerxes Fund LLC</v>
      </c>
    </row>
    <row r="5671" spans="1:14" ht="15.75" x14ac:dyDescent="0.5">
      <c r="A5671" s="7"/>
      <c r="B5671" s="26"/>
      <c r="C5671" s="26"/>
      <c r="D5671" s="12">
        <v>1950.72</v>
      </c>
      <c r="E5671" s="13" t="s">
        <v>4732</v>
      </c>
      <c r="F5671" s="27">
        <v>44705</v>
      </c>
      <c r="G5671" s="27">
        <v>44550</v>
      </c>
      <c r="H5671" s="14">
        <v>29989.24</v>
      </c>
      <c r="I5671" s="15">
        <v>1</v>
      </c>
      <c r="J5671" s="13" t="s">
        <v>340</v>
      </c>
      <c r="K5671" s="36">
        <f>D5671*VLOOKUP(L5671,Assumptions!$B$5:$C$11,2,FALSE)</f>
        <v>66.909695999999997</v>
      </c>
      <c r="L5671" s="39" t="s">
        <v>4889</v>
      </c>
      <c r="M5671" s="46">
        <f>DATE(YEAR(F5671),MONTH(F5671),1)</f>
        <v>44682</v>
      </c>
      <c r="N5671" s="47" t="str">
        <f>IF(B5671="",N5670,B5671)</f>
        <v>Xerxes Fund LLC</v>
      </c>
    </row>
    <row r="5672" spans="1:14" ht="15.75" x14ac:dyDescent="0.5">
      <c r="A5672" s="7"/>
      <c r="B5672" s="26"/>
      <c r="C5672" s="26"/>
      <c r="D5672" s="12">
        <v>3310.57</v>
      </c>
      <c r="E5672" s="13" t="s">
        <v>4733</v>
      </c>
      <c r="F5672" s="27">
        <v>44615</v>
      </c>
      <c r="G5672" s="27">
        <v>44616</v>
      </c>
      <c r="H5672" s="14">
        <v>28103.37</v>
      </c>
      <c r="I5672" s="15">
        <v>55</v>
      </c>
      <c r="J5672" s="13" t="s">
        <v>301</v>
      </c>
      <c r="K5672" s="36">
        <f>D5672*VLOOKUP(L5672,Assumptions!$B$5:$C$11,2,FALSE)</f>
        <v>113.55255099999999</v>
      </c>
      <c r="L5672" s="39" t="s">
        <v>4889</v>
      </c>
      <c r="M5672" s="46">
        <f>DATE(YEAR(F5672),MONTH(F5672),1)</f>
        <v>44593</v>
      </c>
      <c r="N5672" s="47" t="str">
        <f>IF(B5672="",N5671,B5672)</f>
        <v>Xerxes Fund LLC</v>
      </c>
    </row>
    <row r="5673" spans="1:14" ht="15.75" x14ac:dyDescent="0.5">
      <c r="A5673" s="7"/>
      <c r="B5673" s="26"/>
      <c r="C5673" s="26"/>
      <c r="D5673" s="20">
        <v>70018.16</v>
      </c>
      <c r="E5673" s="13" t="s">
        <v>4734</v>
      </c>
      <c r="F5673" s="27">
        <v>44895</v>
      </c>
      <c r="G5673" s="27">
        <v>44872</v>
      </c>
      <c r="H5673" s="14">
        <v>22158.69</v>
      </c>
      <c r="I5673" s="15">
        <v>228</v>
      </c>
      <c r="J5673" s="13" t="s">
        <v>373</v>
      </c>
      <c r="K5673" s="36">
        <f>D5673*VLOOKUP(L5673,Assumptions!$B$5:$C$11,2,FALSE)</f>
        <v>2023.5248240000001</v>
      </c>
      <c r="L5673" s="39" t="s">
        <v>4886</v>
      </c>
      <c r="M5673" s="46">
        <f>DATE(YEAR(F5673),MONTH(F5673),1)</f>
        <v>44866</v>
      </c>
      <c r="N5673" s="47" t="str">
        <f>IF(B5673="",N5672,B5673)</f>
        <v>Xerxes Fund LLC</v>
      </c>
    </row>
    <row r="5674" spans="1:14" ht="15.75" x14ac:dyDescent="0.5">
      <c r="A5674" s="7"/>
      <c r="B5674" s="26"/>
      <c r="C5674" s="26"/>
      <c r="D5674" s="20">
        <v>29743.53</v>
      </c>
      <c r="E5674" s="13" t="s">
        <v>4735</v>
      </c>
      <c r="F5674" s="27">
        <v>45260</v>
      </c>
      <c r="G5674" s="27">
        <v>45233</v>
      </c>
      <c r="H5674" s="14">
        <v>21412.080000000002</v>
      </c>
      <c r="I5674" s="15">
        <v>125</v>
      </c>
      <c r="J5674" s="13" t="s">
        <v>301</v>
      </c>
      <c r="K5674" s="36">
        <f>D5674*VLOOKUP(L5674,Assumptions!$B$5:$C$11,2,FALSE)</f>
        <v>859.58801699999992</v>
      </c>
      <c r="L5674" s="39" t="s">
        <v>4886</v>
      </c>
      <c r="M5674" s="46">
        <f>DATE(YEAR(F5674),MONTH(F5674),1)</f>
        <v>45231</v>
      </c>
      <c r="N5674" s="47" t="str">
        <f>IF(B5674="",N5673,B5674)</f>
        <v>Xerxes Fund LLC</v>
      </c>
    </row>
    <row r="5675" spans="1:14" ht="15.75" x14ac:dyDescent="0.5">
      <c r="A5675" s="7"/>
      <c r="B5675" s="26"/>
      <c r="C5675" s="26"/>
      <c r="D5675" s="20">
        <v>34151.03</v>
      </c>
      <c r="E5675" s="13" t="s">
        <v>4736</v>
      </c>
      <c r="F5675" s="27">
        <v>45292</v>
      </c>
      <c r="G5675" s="27">
        <v>45260</v>
      </c>
      <c r="H5675" s="14">
        <v>31329.55</v>
      </c>
      <c r="I5675" s="15">
        <v>125</v>
      </c>
      <c r="J5675" s="13" t="s">
        <v>301</v>
      </c>
      <c r="K5675" s="36">
        <f>D5675*VLOOKUP(L5675,Assumptions!$B$5:$C$11,2,FALSE)</f>
        <v>986.96476699999994</v>
      </c>
      <c r="L5675" s="39" t="s">
        <v>4886</v>
      </c>
      <c r="M5675" s="46">
        <f>DATE(YEAR(F5675),MONTH(F5675),1)</f>
        <v>45292</v>
      </c>
      <c r="N5675" s="47" t="str">
        <f>IF(B5675="",N5674,B5675)</f>
        <v>Xerxes Fund LLC</v>
      </c>
    </row>
    <row r="5676" spans="1:14" ht="15.75" x14ac:dyDescent="0.5">
      <c r="A5676" s="7"/>
      <c r="B5676" s="26"/>
      <c r="C5676" s="26"/>
      <c r="D5676" s="20">
        <v>16376.49</v>
      </c>
      <c r="E5676" s="13" t="s">
        <v>4737</v>
      </c>
      <c r="F5676" s="27">
        <v>45323</v>
      </c>
      <c r="G5676" s="27">
        <v>45323</v>
      </c>
      <c r="H5676" s="14">
        <v>33908.26</v>
      </c>
      <c r="I5676" s="15">
        <v>78</v>
      </c>
      <c r="J5676" s="13" t="s">
        <v>301</v>
      </c>
      <c r="K5676" s="36">
        <f>D5676*VLOOKUP(L5676,Assumptions!$B$5:$C$11,2,FALSE)</f>
        <v>473.28056099999998</v>
      </c>
      <c r="L5676" s="39" t="s">
        <v>4886</v>
      </c>
      <c r="M5676" s="46">
        <f>DATE(YEAR(F5676),MONTH(F5676),1)</f>
        <v>45323</v>
      </c>
      <c r="N5676" s="47" t="str">
        <f>IF(B5676="",N5675,B5676)</f>
        <v>Xerxes Fund LLC</v>
      </c>
    </row>
    <row r="5677" spans="1:14" ht="15.75" x14ac:dyDescent="0.5">
      <c r="A5677" s="7"/>
      <c r="B5677" s="26"/>
      <c r="C5677" s="26"/>
      <c r="D5677" s="20">
        <v>8290.2900000000009</v>
      </c>
      <c r="E5677" s="13" t="s">
        <v>4737</v>
      </c>
      <c r="F5677" s="27">
        <v>45323</v>
      </c>
      <c r="G5677" s="27">
        <v>45385</v>
      </c>
      <c r="H5677" s="14">
        <v>21732.54</v>
      </c>
      <c r="I5677" s="15">
        <v>28</v>
      </c>
      <c r="J5677" s="13" t="s">
        <v>301</v>
      </c>
      <c r="K5677" s="36">
        <f>D5677*VLOOKUP(L5677,Assumptions!$B$5:$C$11,2,FALSE)</f>
        <v>239.589381</v>
      </c>
      <c r="L5677" s="39" t="s">
        <v>4886</v>
      </c>
      <c r="M5677" s="46">
        <f>DATE(YEAR(F5677),MONTH(F5677),1)</f>
        <v>45323</v>
      </c>
      <c r="N5677" s="47" t="str">
        <f>IF(B5677="",N5676,B5677)</f>
        <v>Xerxes Fund LLC</v>
      </c>
    </row>
    <row r="5678" spans="1:14" ht="15.75" x14ac:dyDescent="0.5">
      <c r="A5678" s="7"/>
      <c r="B5678" s="26"/>
      <c r="C5678" s="26"/>
      <c r="D5678" s="20">
        <v>91866.99</v>
      </c>
      <c r="E5678" s="13" t="s">
        <v>4738</v>
      </c>
      <c r="F5678" s="27">
        <v>45657</v>
      </c>
      <c r="G5678" s="27">
        <v>45607</v>
      </c>
      <c r="H5678" s="14">
        <v>26992.560000000001</v>
      </c>
      <c r="I5678" s="15">
        <v>400</v>
      </c>
      <c r="J5678" s="13" t="s">
        <v>301</v>
      </c>
      <c r="K5678" s="36">
        <f>D5678*VLOOKUP(L5678,Assumptions!$B$5:$C$11,2,FALSE)</f>
        <v>2654.9560110000002</v>
      </c>
      <c r="L5678" s="39" t="s">
        <v>4886</v>
      </c>
      <c r="M5678" s="46">
        <f>DATE(YEAR(F5678),MONTH(F5678),1)</f>
        <v>45627</v>
      </c>
      <c r="N5678" s="47" t="str">
        <f>IF(B5678="",N5677,B5678)</f>
        <v>Xerxes Fund LLC</v>
      </c>
    </row>
    <row r="5679" spans="1:14" ht="15.75" x14ac:dyDescent="0.5">
      <c r="A5679" s="7"/>
      <c r="B5679" s="25" t="s">
        <v>275</v>
      </c>
      <c r="C5679" s="25"/>
      <c r="D5679" s="14">
        <v>0</v>
      </c>
      <c r="E5679" s="13" t="s">
        <v>4739</v>
      </c>
      <c r="F5679" s="27">
        <v>45156</v>
      </c>
      <c r="G5679" s="27">
        <v>45156</v>
      </c>
      <c r="H5679" s="14">
        <v>0</v>
      </c>
      <c r="I5679" s="15">
        <v>5</v>
      </c>
      <c r="J5679" s="13" t="s">
        <v>308</v>
      </c>
      <c r="K5679" s="36">
        <f>D5679*VLOOKUP(L5679,Assumptions!$B$5:$C$11,2,FALSE)</f>
        <v>0</v>
      </c>
      <c r="L5679" s="39" t="s">
        <v>4883</v>
      </c>
      <c r="M5679" s="46">
        <f>DATE(YEAR(F5679),MONTH(F5679),1)</f>
        <v>45139</v>
      </c>
      <c r="N5679" s="47" t="str">
        <f>IF(B5679="",N5678,B5679)</f>
        <v>Juniper Group SA</v>
      </c>
    </row>
    <row r="5680" spans="1:14" ht="15.75" x14ac:dyDescent="0.5">
      <c r="A5680" s="7"/>
      <c r="B5680" s="25" t="s">
        <v>276</v>
      </c>
      <c r="C5680" s="25"/>
      <c r="D5680" s="12">
        <v>22742.83</v>
      </c>
      <c r="E5680" s="13" t="s">
        <v>4740</v>
      </c>
      <c r="F5680" s="27">
        <v>45436</v>
      </c>
      <c r="G5680" s="27">
        <v>45413</v>
      </c>
      <c r="H5680" s="14">
        <v>0</v>
      </c>
      <c r="I5680" s="15">
        <v>75</v>
      </c>
      <c r="J5680" s="13" t="s">
        <v>301</v>
      </c>
      <c r="K5680" s="36">
        <f>D5680*VLOOKUP(L5680,Assumptions!$B$5:$C$11,2,FALSE)</f>
        <v>780.079069</v>
      </c>
      <c r="L5680" s="39" t="s">
        <v>4889</v>
      </c>
      <c r="M5680" s="46">
        <f>DATE(YEAR(F5680),MONTH(F5680),1)</f>
        <v>45413</v>
      </c>
      <c r="N5680" s="47" t="str">
        <f>IF(B5680="",N5679,B5680)</f>
        <v>Keswick Strategies plc</v>
      </c>
    </row>
    <row r="5681" spans="1:14" ht="15.75" x14ac:dyDescent="0.5">
      <c r="A5681" s="7"/>
      <c r="B5681" s="26"/>
      <c r="C5681" s="26"/>
      <c r="D5681" s="12">
        <v>21502.41</v>
      </c>
      <c r="E5681" s="13" t="s">
        <v>4741</v>
      </c>
      <c r="F5681" s="27">
        <v>45564</v>
      </c>
      <c r="G5681" s="27">
        <v>45474</v>
      </c>
      <c r="H5681" s="14">
        <v>0</v>
      </c>
      <c r="I5681" s="15">
        <v>3</v>
      </c>
      <c r="J5681" s="13" t="s">
        <v>300</v>
      </c>
      <c r="K5681" s="36">
        <f>D5681*VLOOKUP(L5681,Assumptions!$B$5:$C$11,2,FALSE)</f>
        <v>737.53266299999996</v>
      </c>
      <c r="L5681" s="39" t="s">
        <v>4889</v>
      </c>
      <c r="M5681" s="46">
        <f>DATE(YEAR(F5681),MONTH(F5681),1)</f>
        <v>45536</v>
      </c>
      <c r="N5681" s="47" t="str">
        <f>IF(B5681="",N5680,B5681)</f>
        <v>Keswick Strategies plc</v>
      </c>
    </row>
    <row r="5682" spans="1:14" ht="15.75" x14ac:dyDescent="0.5">
      <c r="A5682" s="7"/>
      <c r="B5682" s="26"/>
      <c r="C5682" s="26"/>
      <c r="D5682" s="12">
        <v>21777.96</v>
      </c>
      <c r="E5682" s="13" t="s">
        <v>4742</v>
      </c>
      <c r="F5682" s="27">
        <v>45564</v>
      </c>
      <c r="G5682" s="27">
        <v>45474</v>
      </c>
      <c r="H5682" s="14">
        <v>0</v>
      </c>
      <c r="I5682" s="15">
        <v>75</v>
      </c>
      <c r="J5682" s="13" t="s">
        <v>336</v>
      </c>
      <c r="K5682" s="36">
        <f>D5682*VLOOKUP(L5682,Assumptions!$B$5:$C$11,2,FALSE)</f>
        <v>746.98402799999985</v>
      </c>
      <c r="L5682" s="39" t="s">
        <v>4889</v>
      </c>
      <c r="M5682" s="46">
        <f>DATE(YEAR(F5682),MONTH(F5682),1)</f>
        <v>45536</v>
      </c>
      <c r="N5682" s="47" t="str">
        <f>IF(B5682="",N5681,B5682)</f>
        <v>Keswick Strategies plc</v>
      </c>
    </row>
    <row r="5683" spans="1:14" ht="15.75" x14ac:dyDescent="0.5">
      <c r="A5683" s="7"/>
      <c r="B5683" s="26"/>
      <c r="C5683" s="26"/>
      <c r="D5683" s="12">
        <v>19443.38</v>
      </c>
      <c r="E5683" s="13" t="s">
        <v>4743</v>
      </c>
      <c r="F5683" s="27">
        <v>45564</v>
      </c>
      <c r="G5683" s="27">
        <v>45474</v>
      </c>
      <c r="H5683" s="14">
        <v>0</v>
      </c>
      <c r="I5683" s="15">
        <v>75</v>
      </c>
      <c r="J5683" s="13" t="s">
        <v>335</v>
      </c>
      <c r="K5683" s="36">
        <f>D5683*VLOOKUP(L5683,Assumptions!$B$5:$C$11,2,FALSE)</f>
        <v>666.90793399999995</v>
      </c>
      <c r="L5683" s="39" t="s">
        <v>4889</v>
      </c>
      <c r="M5683" s="46">
        <f>DATE(YEAR(F5683),MONTH(F5683),1)</f>
        <v>45536</v>
      </c>
      <c r="N5683" s="47" t="str">
        <f>IF(B5683="",N5682,B5683)</f>
        <v>Keswick Strategies plc</v>
      </c>
    </row>
    <row r="5684" spans="1:14" ht="15.75" x14ac:dyDescent="0.5">
      <c r="A5684" s="7"/>
      <c r="B5684" s="26"/>
      <c r="C5684" s="26"/>
      <c r="D5684" s="12">
        <v>21856.26</v>
      </c>
      <c r="E5684" s="13" t="s">
        <v>4744</v>
      </c>
      <c r="F5684" s="27">
        <v>45564</v>
      </c>
      <c r="G5684" s="27">
        <v>45474</v>
      </c>
      <c r="H5684" s="14">
        <v>0</v>
      </c>
      <c r="I5684" s="15">
        <v>75</v>
      </c>
      <c r="J5684" s="13" t="s">
        <v>334</v>
      </c>
      <c r="K5684" s="36">
        <f>D5684*VLOOKUP(L5684,Assumptions!$B$5:$C$11,2,FALSE)</f>
        <v>749.66971799999988</v>
      </c>
      <c r="L5684" s="39" t="s">
        <v>4889</v>
      </c>
      <c r="M5684" s="46">
        <f>DATE(YEAR(F5684),MONTH(F5684),1)</f>
        <v>45536</v>
      </c>
      <c r="N5684" s="47" t="str">
        <f>IF(B5684="",N5683,B5684)</f>
        <v>Keswick Strategies plc</v>
      </c>
    </row>
    <row r="5685" spans="1:14" ht="15.75" x14ac:dyDescent="0.5">
      <c r="A5685" s="7"/>
      <c r="B5685" s="26"/>
      <c r="C5685" s="26"/>
      <c r="D5685" s="12">
        <v>13683.48</v>
      </c>
      <c r="E5685" s="13" t="s">
        <v>4745</v>
      </c>
      <c r="F5685" s="27">
        <v>45564</v>
      </c>
      <c r="G5685" s="27">
        <v>45474</v>
      </c>
      <c r="H5685" s="14">
        <v>0</v>
      </c>
      <c r="I5685" s="15">
        <v>1</v>
      </c>
      <c r="J5685" s="13" t="s">
        <v>311</v>
      </c>
      <c r="K5685" s="36">
        <f>D5685*VLOOKUP(L5685,Assumptions!$B$5:$C$11,2,FALSE)</f>
        <v>469.34336399999995</v>
      </c>
      <c r="L5685" s="39" t="s">
        <v>4889</v>
      </c>
      <c r="M5685" s="46">
        <f>DATE(YEAR(F5685),MONTH(F5685),1)</f>
        <v>45536</v>
      </c>
      <c r="N5685" s="47" t="str">
        <f>IF(B5685="",N5684,B5685)</f>
        <v>Keswick Strategies plc</v>
      </c>
    </row>
    <row r="5686" spans="1:14" ht="15.75" x14ac:dyDescent="0.5">
      <c r="A5686" s="7"/>
      <c r="B5686" s="26"/>
      <c r="C5686" s="26"/>
      <c r="D5686" s="12">
        <v>22345.86</v>
      </c>
      <c r="E5686" s="13" t="s">
        <v>4746</v>
      </c>
      <c r="F5686" s="27">
        <v>45564</v>
      </c>
      <c r="G5686" s="27">
        <v>45474</v>
      </c>
      <c r="H5686" s="14">
        <v>0</v>
      </c>
      <c r="I5686" s="15">
        <v>1</v>
      </c>
      <c r="J5686" s="13" t="s">
        <v>309</v>
      </c>
      <c r="K5686" s="36">
        <f>D5686*VLOOKUP(L5686,Assumptions!$B$5:$C$11,2,FALSE)</f>
        <v>766.46299799999997</v>
      </c>
      <c r="L5686" s="39" t="s">
        <v>4889</v>
      </c>
      <c r="M5686" s="46">
        <f>DATE(YEAR(F5686),MONTH(F5686),1)</f>
        <v>45536</v>
      </c>
      <c r="N5686" s="47" t="str">
        <f>IF(B5686="",N5685,B5686)</f>
        <v>Keswick Strategies plc</v>
      </c>
    </row>
    <row r="5687" spans="1:14" ht="15.75" x14ac:dyDescent="0.5">
      <c r="A5687" s="7"/>
      <c r="B5687" s="26"/>
      <c r="C5687" s="26"/>
      <c r="D5687" s="12">
        <v>22785.63</v>
      </c>
      <c r="E5687" s="13" t="s">
        <v>4747</v>
      </c>
      <c r="F5687" s="27">
        <v>45564</v>
      </c>
      <c r="G5687" s="27">
        <v>45474</v>
      </c>
      <c r="H5687" s="14">
        <v>0</v>
      </c>
      <c r="I5687" s="15">
        <v>1</v>
      </c>
      <c r="J5687" s="13" t="s">
        <v>310</v>
      </c>
      <c r="K5687" s="36">
        <f>D5687*VLOOKUP(L5687,Assumptions!$B$5:$C$11,2,FALSE)</f>
        <v>781.54710899999998</v>
      </c>
      <c r="L5687" s="39" t="s">
        <v>4889</v>
      </c>
      <c r="M5687" s="46">
        <f>DATE(YEAR(F5687),MONTH(F5687),1)</f>
        <v>45536</v>
      </c>
      <c r="N5687" s="47" t="str">
        <f>IF(B5687="",N5686,B5687)</f>
        <v>Keswick Strategies plc</v>
      </c>
    </row>
    <row r="5688" spans="1:14" ht="15.75" x14ac:dyDescent="0.5">
      <c r="A5688" s="7"/>
      <c r="B5688" s="26"/>
      <c r="C5688" s="26"/>
      <c r="D5688" s="12">
        <v>20736.86</v>
      </c>
      <c r="E5688" s="13" t="s">
        <v>4748</v>
      </c>
      <c r="F5688" s="27">
        <v>45564</v>
      </c>
      <c r="G5688" s="27">
        <v>45474</v>
      </c>
      <c r="H5688" s="14">
        <v>0</v>
      </c>
      <c r="I5688" s="15">
        <v>1</v>
      </c>
      <c r="J5688" s="13" t="s">
        <v>318</v>
      </c>
      <c r="K5688" s="36">
        <f>D5688*VLOOKUP(L5688,Assumptions!$B$5:$C$11,2,FALSE)</f>
        <v>711.27429799999993</v>
      </c>
      <c r="L5688" s="39" t="s">
        <v>4889</v>
      </c>
      <c r="M5688" s="46">
        <f>DATE(YEAR(F5688),MONTH(F5688),1)</f>
        <v>45536</v>
      </c>
      <c r="N5688" s="47" t="str">
        <f>IF(B5688="",N5687,B5688)</f>
        <v>Keswick Strategies plc</v>
      </c>
    </row>
    <row r="5689" spans="1:14" ht="15.75" x14ac:dyDescent="0.5">
      <c r="A5689" s="7"/>
      <c r="B5689" s="26"/>
      <c r="C5689" s="26"/>
      <c r="D5689" s="12">
        <v>59208.76</v>
      </c>
      <c r="E5689" s="13" t="s">
        <v>4749</v>
      </c>
      <c r="F5689" s="27">
        <v>45800</v>
      </c>
      <c r="G5689" s="27">
        <v>45740</v>
      </c>
      <c r="H5689" s="14">
        <v>0</v>
      </c>
      <c r="I5689" s="15">
        <v>100</v>
      </c>
      <c r="J5689" s="13" t="s">
        <v>301</v>
      </c>
      <c r="K5689" s="36">
        <f>D5689*VLOOKUP(L5689,Assumptions!$B$5:$C$11,2,FALSE)</f>
        <v>2030.8604679999999</v>
      </c>
      <c r="L5689" s="39" t="s">
        <v>4889</v>
      </c>
      <c r="M5689" s="46">
        <f>DATE(YEAR(F5689),MONTH(F5689),1)</f>
        <v>45778</v>
      </c>
      <c r="N5689" s="47" t="str">
        <f>IF(B5689="",N5688,B5689)</f>
        <v>Keswick Strategies plc</v>
      </c>
    </row>
    <row r="5690" spans="1:14" ht="15.75" x14ac:dyDescent="0.5">
      <c r="A5690" s="7"/>
      <c r="B5690" s="26"/>
      <c r="C5690" s="26"/>
      <c r="D5690" s="12">
        <v>59466.89</v>
      </c>
      <c r="E5690" s="13" t="s">
        <v>4749</v>
      </c>
      <c r="F5690" s="27">
        <v>45800</v>
      </c>
      <c r="G5690" s="27">
        <v>45740</v>
      </c>
      <c r="H5690" s="14">
        <v>0</v>
      </c>
      <c r="I5690" s="15">
        <v>100</v>
      </c>
      <c r="J5690" s="13" t="s">
        <v>301</v>
      </c>
      <c r="K5690" s="36">
        <f>D5690*VLOOKUP(L5690,Assumptions!$B$5:$C$11,2,FALSE)</f>
        <v>2039.7143269999999</v>
      </c>
      <c r="L5690" s="39" t="s">
        <v>4889</v>
      </c>
      <c r="M5690" s="46">
        <f>DATE(YEAR(F5690),MONTH(F5690),1)</f>
        <v>45778</v>
      </c>
      <c r="N5690" s="47" t="str">
        <f>IF(B5690="",N5689,B5690)</f>
        <v>Keswick Strategies plc</v>
      </c>
    </row>
    <row r="5691" spans="1:14" ht="15.75" x14ac:dyDescent="0.5">
      <c r="A5691" s="7"/>
      <c r="B5691" s="25" t="s">
        <v>277</v>
      </c>
      <c r="C5691" s="25"/>
      <c r="D5691" s="14">
        <v>62583.31</v>
      </c>
      <c r="E5691" s="13" t="s">
        <v>4750</v>
      </c>
      <c r="F5691" s="27">
        <v>44771</v>
      </c>
      <c r="G5691" s="27">
        <v>44595</v>
      </c>
      <c r="H5691" s="14">
        <v>206358.52</v>
      </c>
      <c r="I5691" s="15">
        <v>13</v>
      </c>
      <c r="J5691" s="13" t="s">
        <v>300</v>
      </c>
      <c r="K5691" s="36">
        <f>D5691*VLOOKUP(L5691,Assumptions!$B$5:$C$11,2,FALSE)</f>
        <v>62583.31</v>
      </c>
      <c r="L5691" s="39" t="s">
        <v>4883</v>
      </c>
      <c r="M5691" s="46">
        <f>DATE(YEAR(F5691),MONTH(F5691),1)</f>
        <v>44743</v>
      </c>
      <c r="N5691" s="47" t="str">
        <f>IF(B5691="",N5690,B5691)</f>
        <v>Rosemont Ventures SA</v>
      </c>
    </row>
    <row r="5692" spans="1:14" ht="15.75" x14ac:dyDescent="0.5">
      <c r="A5692" s="7"/>
      <c r="B5692" s="26"/>
      <c r="C5692" s="26"/>
      <c r="D5692" s="14">
        <v>55532.11</v>
      </c>
      <c r="E5692" s="13" t="s">
        <v>4751</v>
      </c>
      <c r="F5692" s="27">
        <v>44771</v>
      </c>
      <c r="G5692" s="27">
        <v>44595</v>
      </c>
      <c r="H5692" s="14">
        <v>207927.77</v>
      </c>
      <c r="I5692" s="15">
        <v>15</v>
      </c>
      <c r="J5692" s="13" t="s">
        <v>301</v>
      </c>
      <c r="K5692" s="36">
        <f>D5692*VLOOKUP(L5692,Assumptions!$B$5:$C$11,2,FALSE)</f>
        <v>55532.11</v>
      </c>
      <c r="L5692" s="39" t="s">
        <v>4883</v>
      </c>
      <c r="M5692" s="46">
        <f>DATE(YEAR(F5692),MONTH(F5692),1)</f>
        <v>44743</v>
      </c>
      <c r="N5692" s="47" t="str">
        <f>IF(B5692="",N5691,B5692)</f>
        <v>Rosemont Ventures SA</v>
      </c>
    </row>
    <row r="5693" spans="1:14" ht="15.75" x14ac:dyDescent="0.5">
      <c r="A5693" s="7"/>
      <c r="B5693" s="26"/>
      <c r="C5693" s="26"/>
      <c r="D5693" s="14">
        <v>49636.62</v>
      </c>
      <c r="E5693" s="13" t="s">
        <v>4752</v>
      </c>
      <c r="F5693" s="27">
        <v>44771</v>
      </c>
      <c r="G5693" s="27">
        <v>44595</v>
      </c>
      <c r="H5693" s="14">
        <v>226742.51</v>
      </c>
      <c r="I5693" s="15">
        <v>15</v>
      </c>
      <c r="J5693" s="13" t="s">
        <v>319</v>
      </c>
      <c r="K5693" s="36">
        <f>D5693*VLOOKUP(L5693,Assumptions!$B$5:$C$11,2,FALSE)</f>
        <v>49636.62</v>
      </c>
      <c r="L5693" s="39" t="s">
        <v>4883</v>
      </c>
      <c r="M5693" s="46">
        <f>DATE(YEAR(F5693),MONTH(F5693),1)</f>
        <v>44743</v>
      </c>
      <c r="N5693" s="47" t="str">
        <f>IF(B5693="",N5692,B5693)</f>
        <v>Rosemont Ventures SA</v>
      </c>
    </row>
    <row r="5694" spans="1:14" ht="15.75" x14ac:dyDescent="0.5">
      <c r="A5694" s="7"/>
      <c r="B5694" s="26"/>
      <c r="C5694" s="26"/>
      <c r="D5694" s="14">
        <v>45032.92</v>
      </c>
      <c r="E5694" s="13" t="s">
        <v>4753</v>
      </c>
      <c r="F5694" s="27">
        <v>44771</v>
      </c>
      <c r="G5694" s="27">
        <v>44595</v>
      </c>
      <c r="H5694" s="14">
        <v>185229.07</v>
      </c>
      <c r="I5694" s="15">
        <v>15</v>
      </c>
      <c r="J5694" s="13" t="s">
        <v>320</v>
      </c>
      <c r="K5694" s="36">
        <f>D5694*VLOOKUP(L5694,Assumptions!$B$5:$C$11,2,FALSE)</f>
        <v>45032.92</v>
      </c>
      <c r="L5694" s="39" t="s">
        <v>4883</v>
      </c>
      <c r="M5694" s="46">
        <f>DATE(YEAR(F5694),MONTH(F5694),1)</f>
        <v>44743</v>
      </c>
      <c r="N5694" s="47" t="str">
        <f>IF(B5694="",N5693,B5694)</f>
        <v>Rosemont Ventures SA</v>
      </c>
    </row>
    <row r="5695" spans="1:14" ht="15.75" x14ac:dyDescent="0.5">
      <c r="A5695" s="7"/>
      <c r="B5695" s="26"/>
      <c r="C5695" s="26"/>
      <c r="D5695" s="14">
        <v>41991.83</v>
      </c>
      <c r="E5695" s="13" t="s">
        <v>4754</v>
      </c>
      <c r="F5695" s="27">
        <v>44771</v>
      </c>
      <c r="G5695" s="27">
        <v>44595</v>
      </c>
      <c r="H5695" s="14">
        <v>149818.45000000001</v>
      </c>
      <c r="I5695" s="15">
        <v>15</v>
      </c>
      <c r="J5695" s="13" t="s">
        <v>331</v>
      </c>
      <c r="K5695" s="36">
        <f>D5695*VLOOKUP(L5695,Assumptions!$B$5:$C$11,2,FALSE)</f>
        <v>41991.83</v>
      </c>
      <c r="L5695" s="39" t="s">
        <v>4883</v>
      </c>
      <c r="M5695" s="46">
        <f>DATE(YEAR(F5695),MONTH(F5695),1)</f>
        <v>44743</v>
      </c>
      <c r="N5695" s="47" t="str">
        <f>IF(B5695="",N5694,B5695)</f>
        <v>Rosemont Ventures SA</v>
      </c>
    </row>
    <row r="5696" spans="1:14" ht="15.75" x14ac:dyDescent="0.5">
      <c r="A5696" s="7"/>
      <c r="B5696" s="26"/>
      <c r="C5696" s="26"/>
      <c r="D5696" s="14">
        <v>39857.39</v>
      </c>
      <c r="E5696" s="13" t="s">
        <v>4755</v>
      </c>
      <c r="F5696" s="27">
        <v>44771</v>
      </c>
      <c r="G5696" s="27">
        <v>44595</v>
      </c>
      <c r="H5696" s="14">
        <v>196051.91</v>
      </c>
      <c r="I5696" s="15">
        <v>15</v>
      </c>
      <c r="J5696" s="13" t="s">
        <v>305</v>
      </c>
      <c r="K5696" s="36">
        <f>D5696*VLOOKUP(L5696,Assumptions!$B$5:$C$11,2,FALSE)</f>
        <v>39857.39</v>
      </c>
      <c r="L5696" s="39" t="s">
        <v>4883</v>
      </c>
      <c r="M5696" s="46">
        <f>DATE(YEAR(F5696),MONTH(F5696),1)</f>
        <v>44743</v>
      </c>
      <c r="N5696" s="47" t="str">
        <f>IF(B5696="",N5695,B5696)</f>
        <v>Rosemont Ventures SA</v>
      </c>
    </row>
    <row r="5697" spans="1:14" ht="15.75" x14ac:dyDescent="0.5">
      <c r="A5697" s="7"/>
      <c r="B5697" s="26"/>
      <c r="C5697" s="26"/>
      <c r="D5697" s="14">
        <v>53927.42</v>
      </c>
      <c r="E5697" s="13" t="s">
        <v>4756</v>
      </c>
      <c r="F5697" s="27">
        <v>44826</v>
      </c>
      <c r="G5697" s="27">
        <v>44595</v>
      </c>
      <c r="H5697" s="14">
        <v>174205.64</v>
      </c>
      <c r="I5697" s="15">
        <v>13</v>
      </c>
      <c r="J5697" s="13" t="s">
        <v>300</v>
      </c>
      <c r="K5697" s="36">
        <f>D5697*VLOOKUP(L5697,Assumptions!$B$5:$C$11,2,FALSE)</f>
        <v>53927.42</v>
      </c>
      <c r="L5697" s="39" t="s">
        <v>4883</v>
      </c>
      <c r="M5697" s="46">
        <f>DATE(YEAR(F5697),MONTH(F5697),1)</f>
        <v>44805</v>
      </c>
      <c r="N5697" s="47" t="str">
        <f>IF(B5697="",N5696,B5697)</f>
        <v>Rosemont Ventures SA</v>
      </c>
    </row>
    <row r="5698" spans="1:14" ht="15.75" x14ac:dyDescent="0.5">
      <c r="A5698" s="7"/>
      <c r="B5698" s="26"/>
      <c r="C5698" s="26"/>
      <c r="D5698" s="14">
        <v>41205.03</v>
      </c>
      <c r="E5698" s="13" t="s">
        <v>4757</v>
      </c>
      <c r="F5698" s="27">
        <v>44826</v>
      </c>
      <c r="G5698" s="27">
        <v>44595</v>
      </c>
      <c r="H5698" s="14">
        <v>175220.36</v>
      </c>
      <c r="I5698" s="15">
        <v>10</v>
      </c>
      <c r="J5698" s="13" t="s">
        <v>305</v>
      </c>
      <c r="K5698" s="36">
        <f>D5698*VLOOKUP(L5698,Assumptions!$B$5:$C$11,2,FALSE)</f>
        <v>41205.03</v>
      </c>
      <c r="L5698" s="39" t="s">
        <v>4883</v>
      </c>
      <c r="M5698" s="46">
        <f>DATE(YEAR(F5698),MONTH(F5698),1)</f>
        <v>44805</v>
      </c>
      <c r="N5698" s="47" t="str">
        <f>IF(B5698="",N5697,B5698)</f>
        <v>Rosemont Ventures SA</v>
      </c>
    </row>
    <row r="5699" spans="1:14" ht="15.75" x14ac:dyDescent="0.5">
      <c r="A5699" s="7"/>
      <c r="B5699" s="26"/>
      <c r="C5699" s="26"/>
      <c r="D5699" s="14">
        <v>53168.18</v>
      </c>
      <c r="E5699" s="13" t="s">
        <v>4758</v>
      </c>
      <c r="F5699" s="27">
        <v>44826</v>
      </c>
      <c r="G5699" s="27">
        <v>44595</v>
      </c>
      <c r="H5699" s="14">
        <v>148847.06</v>
      </c>
      <c r="I5699" s="15">
        <v>10</v>
      </c>
      <c r="J5699" s="13" t="s">
        <v>331</v>
      </c>
      <c r="K5699" s="36">
        <f>D5699*VLOOKUP(L5699,Assumptions!$B$5:$C$11,2,FALSE)</f>
        <v>53168.18</v>
      </c>
      <c r="L5699" s="39" t="s">
        <v>4883</v>
      </c>
      <c r="M5699" s="46">
        <f>DATE(YEAR(F5699),MONTH(F5699),1)</f>
        <v>44805</v>
      </c>
      <c r="N5699" s="47" t="str">
        <f>IF(B5699="",N5698,B5699)</f>
        <v>Rosemont Ventures SA</v>
      </c>
    </row>
    <row r="5700" spans="1:14" ht="15.75" x14ac:dyDescent="0.5">
      <c r="A5700" s="7"/>
      <c r="B5700" s="26"/>
      <c r="C5700" s="26"/>
      <c r="D5700" s="14">
        <v>58564.91</v>
      </c>
      <c r="E5700" s="13" t="s">
        <v>4759</v>
      </c>
      <c r="F5700" s="27">
        <v>44826</v>
      </c>
      <c r="G5700" s="27">
        <v>44595</v>
      </c>
      <c r="H5700" s="14">
        <v>208672.33</v>
      </c>
      <c r="I5700" s="15">
        <v>10</v>
      </c>
      <c r="J5700" s="13" t="s">
        <v>301</v>
      </c>
      <c r="K5700" s="36">
        <f>D5700*VLOOKUP(L5700,Assumptions!$B$5:$C$11,2,FALSE)</f>
        <v>58564.91</v>
      </c>
      <c r="L5700" s="39" t="s">
        <v>4883</v>
      </c>
      <c r="M5700" s="46">
        <f>DATE(YEAR(F5700),MONTH(F5700),1)</f>
        <v>44805</v>
      </c>
      <c r="N5700" s="47" t="str">
        <f>IF(B5700="",N5699,B5700)</f>
        <v>Rosemont Ventures SA</v>
      </c>
    </row>
    <row r="5701" spans="1:14" ht="15.75" x14ac:dyDescent="0.5">
      <c r="A5701" s="7"/>
      <c r="B5701" s="26"/>
      <c r="C5701" s="26"/>
      <c r="D5701" s="14">
        <v>40602.58</v>
      </c>
      <c r="E5701" s="13" t="s">
        <v>4760</v>
      </c>
      <c r="F5701" s="27">
        <v>44826</v>
      </c>
      <c r="G5701" s="27">
        <v>44595</v>
      </c>
      <c r="H5701" s="14">
        <v>166085.75</v>
      </c>
      <c r="I5701" s="15">
        <v>10</v>
      </c>
      <c r="J5701" s="13" t="s">
        <v>319</v>
      </c>
      <c r="K5701" s="36">
        <f>D5701*VLOOKUP(L5701,Assumptions!$B$5:$C$11,2,FALSE)</f>
        <v>40602.58</v>
      </c>
      <c r="L5701" s="39" t="s">
        <v>4883</v>
      </c>
      <c r="M5701" s="46">
        <f>DATE(YEAR(F5701),MONTH(F5701),1)</f>
        <v>44805</v>
      </c>
      <c r="N5701" s="47" t="str">
        <f>IF(B5701="",N5700,B5701)</f>
        <v>Rosemont Ventures SA</v>
      </c>
    </row>
    <row r="5702" spans="1:14" ht="15.75" x14ac:dyDescent="0.5">
      <c r="A5702" s="7"/>
      <c r="B5702" s="26"/>
      <c r="C5702" s="26"/>
      <c r="D5702" s="14">
        <v>36558.949999999997</v>
      </c>
      <c r="E5702" s="13" t="s">
        <v>4761</v>
      </c>
      <c r="F5702" s="27">
        <v>44826</v>
      </c>
      <c r="G5702" s="27">
        <v>44595</v>
      </c>
      <c r="H5702" s="14">
        <v>204033.51</v>
      </c>
      <c r="I5702" s="15">
        <v>10</v>
      </c>
      <c r="J5702" s="13" t="s">
        <v>320</v>
      </c>
      <c r="K5702" s="36">
        <f>D5702*VLOOKUP(L5702,Assumptions!$B$5:$C$11,2,FALSE)</f>
        <v>36558.949999999997</v>
      </c>
      <c r="L5702" s="39" t="s">
        <v>4883</v>
      </c>
      <c r="M5702" s="46">
        <f>DATE(YEAR(F5702),MONTH(F5702),1)</f>
        <v>44805</v>
      </c>
      <c r="N5702" s="47" t="str">
        <f>IF(B5702="",N5701,B5702)</f>
        <v>Rosemont Ventures SA</v>
      </c>
    </row>
    <row r="5703" spans="1:14" ht="15.75" x14ac:dyDescent="0.5">
      <c r="A5703" s="7"/>
      <c r="B5703" s="26"/>
      <c r="C5703" s="26"/>
      <c r="D5703" s="14">
        <v>9776.9500000000007</v>
      </c>
      <c r="E5703" s="13" t="s">
        <v>4762</v>
      </c>
      <c r="F5703" s="27">
        <v>44713</v>
      </c>
      <c r="G5703" s="27">
        <v>44630</v>
      </c>
      <c r="H5703" s="14">
        <v>203082.45</v>
      </c>
      <c r="I5703" s="15">
        <v>2</v>
      </c>
      <c r="J5703" s="13" t="s">
        <v>305</v>
      </c>
      <c r="K5703" s="36">
        <f>D5703*VLOOKUP(L5703,Assumptions!$B$5:$C$11,2,FALSE)</f>
        <v>9776.9500000000007</v>
      </c>
      <c r="L5703" s="39" t="s">
        <v>4883</v>
      </c>
      <c r="M5703" s="46">
        <f>DATE(YEAR(F5703),MONTH(F5703),1)</f>
        <v>44713</v>
      </c>
      <c r="N5703" s="47" t="str">
        <f>IF(B5703="",N5702,B5703)</f>
        <v>Rosemont Ventures SA</v>
      </c>
    </row>
    <row r="5704" spans="1:14" ht="15.75" x14ac:dyDescent="0.5">
      <c r="A5704" s="7"/>
      <c r="B5704" s="26"/>
      <c r="C5704" s="26"/>
      <c r="D5704" s="14">
        <v>10229.799999999999</v>
      </c>
      <c r="E5704" s="13" t="s">
        <v>4763</v>
      </c>
      <c r="F5704" s="27">
        <v>44713</v>
      </c>
      <c r="G5704" s="27">
        <v>44630</v>
      </c>
      <c r="H5704" s="14">
        <v>153274.6</v>
      </c>
      <c r="I5704" s="15">
        <v>3</v>
      </c>
      <c r="J5704" s="13" t="s">
        <v>300</v>
      </c>
      <c r="K5704" s="36">
        <f>D5704*VLOOKUP(L5704,Assumptions!$B$5:$C$11,2,FALSE)</f>
        <v>10229.799999999999</v>
      </c>
      <c r="L5704" s="39" t="s">
        <v>4883</v>
      </c>
      <c r="M5704" s="46">
        <f>DATE(YEAR(F5704),MONTH(F5704),1)</f>
        <v>44713</v>
      </c>
      <c r="N5704" s="47" t="str">
        <f>IF(B5704="",N5703,B5704)</f>
        <v>Rosemont Ventures SA</v>
      </c>
    </row>
    <row r="5705" spans="1:14" ht="15.75" x14ac:dyDescent="0.5">
      <c r="A5705" s="7"/>
      <c r="B5705" s="26"/>
      <c r="C5705" s="26"/>
      <c r="D5705" s="14">
        <v>12648.92</v>
      </c>
      <c r="E5705" s="13" t="s">
        <v>4750</v>
      </c>
      <c r="F5705" s="27">
        <v>44771</v>
      </c>
      <c r="G5705" s="27">
        <v>44630</v>
      </c>
      <c r="H5705" s="14">
        <v>169177.62</v>
      </c>
      <c r="I5705" s="15">
        <v>3</v>
      </c>
      <c r="J5705" s="13" t="s">
        <v>300</v>
      </c>
      <c r="K5705" s="36">
        <f>D5705*VLOOKUP(L5705,Assumptions!$B$5:$C$11,2,FALSE)</f>
        <v>12648.92</v>
      </c>
      <c r="L5705" s="39" t="s">
        <v>4883</v>
      </c>
      <c r="M5705" s="46">
        <f>DATE(YEAR(F5705),MONTH(F5705),1)</f>
        <v>44743</v>
      </c>
      <c r="N5705" s="47" t="str">
        <f>IF(B5705="",N5704,B5705)</f>
        <v>Rosemont Ventures SA</v>
      </c>
    </row>
    <row r="5706" spans="1:14" ht="15.75" x14ac:dyDescent="0.5">
      <c r="A5706" s="7"/>
      <c r="B5706" s="26"/>
      <c r="C5706" s="26"/>
      <c r="D5706" s="14">
        <v>12479.05</v>
      </c>
      <c r="E5706" s="13" t="s">
        <v>4755</v>
      </c>
      <c r="F5706" s="27">
        <v>44771</v>
      </c>
      <c r="G5706" s="27">
        <v>44630</v>
      </c>
      <c r="H5706" s="14">
        <v>149316.84</v>
      </c>
      <c r="I5706" s="15">
        <v>10</v>
      </c>
      <c r="J5706" s="13" t="s">
        <v>305</v>
      </c>
      <c r="K5706" s="36">
        <f>D5706*VLOOKUP(L5706,Assumptions!$B$5:$C$11,2,FALSE)</f>
        <v>12479.05</v>
      </c>
      <c r="L5706" s="39" t="s">
        <v>4883</v>
      </c>
      <c r="M5706" s="46">
        <f>DATE(YEAR(F5706),MONTH(F5706),1)</f>
        <v>44743</v>
      </c>
      <c r="N5706" s="47" t="str">
        <f>IF(B5706="",N5705,B5706)</f>
        <v>Rosemont Ventures SA</v>
      </c>
    </row>
    <row r="5707" spans="1:14" ht="15.75" x14ac:dyDescent="0.5">
      <c r="A5707" s="7"/>
      <c r="B5707" s="26"/>
      <c r="C5707" s="26"/>
      <c r="D5707" s="14">
        <v>59600.5</v>
      </c>
      <c r="E5707" s="13" t="s">
        <v>4764</v>
      </c>
      <c r="F5707" s="27">
        <v>45127</v>
      </c>
      <c r="G5707" s="27">
        <v>44861</v>
      </c>
      <c r="H5707" s="14">
        <v>190276.64</v>
      </c>
      <c r="I5707" s="15">
        <v>13</v>
      </c>
      <c r="J5707" s="13" t="s">
        <v>300</v>
      </c>
      <c r="K5707" s="36">
        <f>D5707*VLOOKUP(L5707,Assumptions!$B$5:$C$11,2,FALSE)</f>
        <v>59600.5</v>
      </c>
      <c r="L5707" s="39" t="s">
        <v>4883</v>
      </c>
      <c r="M5707" s="46">
        <f>DATE(YEAR(F5707),MONTH(F5707),1)</f>
        <v>45108</v>
      </c>
      <c r="N5707" s="47" t="str">
        <f>IF(B5707="",N5706,B5707)</f>
        <v>Rosemont Ventures SA</v>
      </c>
    </row>
    <row r="5708" spans="1:14" ht="15.75" x14ac:dyDescent="0.5">
      <c r="A5708" s="7"/>
      <c r="B5708" s="26"/>
      <c r="C5708" s="26"/>
      <c r="D5708" s="14">
        <v>56434.13</v>
      </c>
      <c r="E5708" s="13" t="s">
        <v>4765</v>
      </c>
      <c r="F5708" s="27">
        <v>45127</v>
      </c>
      <c r="G5708" s="27">
        <v>44861</v>
      </c>
      <c r="H5708" s="14">
        <v>204711.34</v>
      </c>
      <c r="I5708" s="15">
        <v>6</v>
      </c>
      <c r="J5708" s="13" t="s">
        <v>301</v>
      </c>
      <c r="K5708" s="36">
        <f>D5708*VLOOKUP(L5708,Assumptions!$B$5:$C$11,2,FALSE)</f>
        <v>56434.13</v>
      </c>
      <c r="L5708" s="39" t="s">
        <v>4883</v>
      </c>
      <c r="M5708" s="46">
        <f>DATE(YEAR(F5708),MONTH(F5708),1)</f>
        <v>45108</v>
      </c>
      <c r="N5708" s="47" t="str">
        <f>IF(B5708="",N5707,B5708)</f>
        <v>Rosemont Ventures SA</v>
      </c>
    </row>
    <row r="5709" spans="1:14" ht="15.75" x14ac:dyDescent="0.5">
      <c r="A5709" s="7"/>
      <c r="B5709" s="26"/>
      <c r="C5709" s="26"/>
      <c r="D5709" s="14">
        <v>55871.3</v>
      </c>
      <c r="E5709" s="13" t="s">
        <v>4766</v>
      </c>
      <c r="F5709" s="27">
        <v>45127</v>
      </c>
      <c r="G5709" s="27">
        <v>44861</v>
      </c>
      <c r="H5709" s="14">
        <v>160802.54</v>
      </c>
      <c r="I5709" s="15">
        <v>6</v>
      </c>
      <c r="J5709" s="13" t="s">
        <v>305</v>
      </c>
      <c r="K5709" s="36">
        <f>D5709*VLOOKUP(L5709,Assumptions!$B$5:$C$11,2,FALSE)</f>
        <v>55871.3</v>
      </c>
      <c r="L5709" s="39" t="s">
        <v>4883</v>
      </c>
      <c r="M5709" s="46">
        <f>DATE(YEAR(F5709),MONTH(F5709),1)</f>
        <v>45108</v>
      </c>
      <c r="N5709" s="47" t="str">
        <f>IF(B5709="",N5708,B5709)</f>
        <v>Rosemont Ventures SA</v>
      </c>
    </row>
    <row r="5710" spans="1:14" ht="15.75" x14ac:dyDescent="0.5">
      <c r="A5710" s="7"/>
      <c r="B5710" s="26"/>
      <c r="C5710" s="26"/>
      <c r="D5710" s="14">
        <v>40237.03</v>
      </c>
      <c r="E5710" s="13" t="s">
        <v>4767</v>
      </c>
      <c r="F5710" s="27">
        <v>45127</v>
      </c>
      <c r="G5710" s="27">
        <v>44861</v>
      </c>
      <c r="H5710" s="14">
        <v>188614.46</v>
      </c>
      <c r="I5710" s="15">
        <v>6</v>
      </c>
      <c r="J5710" s="13" t="s">
        <v>319</v>
      </c>
      <c r="K5710" s="36">
        <f>D5710*VLOOKUP(L5710,Assumptions!$B$5:$C$11,2,FALSE)</f>
        <v>40237.03</v>
      </c>
      <c r="L5710" s="39" t="s">
        <v>4883</v>
      </c>
      <c r="M5710" s="46">
        <f>DATE(YEAR(F5710),MONTH(F5710),1)</f>
        <v>45108</v>
      </c>
      <c r="N5710" s="47" t="str">
        <f>IF(B5710="",N5709,B5710)</f>
        <v>Rosemont Ventures SA</v>
      </c>
    </row>
    <row r="5711" spans="1:14" ht="15.75" x14ac:dyDescent="0.5">
      <c r="A5711" s="7"/>
      <c r="B5711" s="26"/>
      <c r="C5711" s="26"/>
      <c r="D5711" s="14">
        <v>42818.36</v>
      </c>
      <c r="E5711" s="13" t="s">
        <v>4768</v>
      </c>
      <c r="F5711" s="27">
        <v>45127</v>
      </c>
      <c r="G5711" s="27">
        <v>44861</v>
      </c>
      <c r="H5711" s="14">
        <v>142072.45000000001</v>
      </c>
      <c r="I5711" s="15">
        <v>6</v>
      </c>
      <c r="J5711" s="13" t="s">
        <v>320</v>
      </c>
      <c r="K5711" s="36">
        <f>D5711*VLOOKUP(L5711,Assumptions!$B$5:$C$11,2,FALSE)</f>
        <v>42818.36</v>
      </c>
      <c r="L5711" s="39" t="s">
        <v>4883</v>
      </c>
      <c r="M5711" s="46">
        <f>DATE(YEAR(F5711),MONTH(F5711),1)</f>
        <v>45108</v>
      </c>
      <c r="N5711" s="47" t="str">
        <f>IF(B5711="",N5710,B5711)</f>
        <v>Rosemont Ventures SA</v>
      </c>
    </row>
    <row r="5712" spans="1:14" ht="15.75" x14ac:dyDescent="0.5">
      <c r="A5712" s="7"/>
      <c r="B5712" s="26"/>
      <c r="C5712" s="26"/>
      <c r="D5712" s="14">
        <v>56495.05</v>
      </c>
      <c r="E5712" s="13" t="s">
        <v>4769</v>
      </c>
      <c r="F5712" s="27">
        <v>45127</v>
      </c>
      <c r="G5712" s="27">
        <v>44861</v>
      </c>
      <c r="H5712" s="14">
        <v>196542.86</v>
      </c>
      <c r="I5712" s="15">
        <v>6</v>
      </c>
      <c r="J5712" s="13" t="s">
        <v>331</v>
      </c>
      <c r="K5712" s="36">
        <f>D5712*VLOOKUP(L5712,Assumptions!$B$5:$C$11,2,FALSE)</f>
        <v>56495.05</v>
      </c>
      <c r="L5712" s="39" t="s">
        <v>4883</v>
      </c>
      <c r="M5712" s="46">
        <f>DATE(YEAR(F5712),MONTH(F5712),1)</f>
        <v>45108</v>
      </c>
      <c r="N5712" s="47" t="str">
        <f>IF(B5712="",N5711,B5712)</f>
        <v>Rosemont Ventures SA</v>
      </c>
    </row>
    <row r="5713" spans="1:14" ht="15.75" x14ac:dyDescent="0.5">
      <c r="A5713" s="7"/>
      <c r="B5713" s="26"/>
      <c r="C5713" s="26"/>
      <c r="D5713" s="14">
        <v>45416.58</v>
      </c>
      <c r="E5713" s="13" t="s">
        <v>4770</v>
      </c>
      <c r="F5713" s="27">
        <v>45127</v>
      </c>
      <c r="G5713" s="27">
        <v>44861</v>
      </c>
      <c r="H5713" s="14">
        <v>140612.35999999999</v>
      </c>
      <c r="I5713" s="15">
        <v>1</v>
      </c>
      <c r="J5713" s="13" t="s">
        <v>312</v>
      </c>
      <c r="K5713" s="36">
        <f>D5713*VLOOKUP(L5713,Assumptions!$B$5:$C$11,2,FALSE)</f>
        <v>45416.58</v>
      </c>
      <c r="L5713" s="39" t="s">
        <v>4883</v>
      </c>
      <c r="M5713" s="46">
        <f>DATE(YEAR(F5713),MONTH(F5713),1)</f>
        <v>45108</v>
      </c>
      <c r="N5713" s="47" t="str">
        <f>IF(B5713="",N5712,B5713)</f>
        <v>Rosemont Ventures SA</v>
      </c>
    </row>
    <row r="5714" spans="1:14" ht="15.75" x14ac:dyDescent="0.5">
      <c r="A5714" s="7"/>
      <c r="B5714" s="26"/>
      <c r="C5714" s="26"/>
      <c r="D5714" s="14">
        <v>12081.18</v>
      </c>
      <c r="E5714" s="13" t="s">
        <v>4771</v>
      </c>
      <c r="F5714" s="27">
        <v>45099</v>
      </c>
      <c r="G5714" s="27">
        <v>44893</v>
      </c>
      <c r="H5714" s="14">
        <v>142275.18</v>
      </c>
      <c r="I5714" s="15">
        <v>3</v>
      </c>
      <c r="J5714" s="13" t="s">
        <v>300</v>
      </c>
      <c r="K5714" s="36">
        <f>D5714*VLOOKUP(L5714,Assumptions!$B$5:$C$11,2,FALSE)</f>
        <v>12081.18</v>
      </c>
      <c r="L5714" s="39" t="s">
        <v>4883</v>
      </c>
      <c r="M5714" s="46">
        <f>DATE(YEAR(F5714),MONTH(F5714),1)</f>
        <v>45078</v>
      </c>
      <c r="N5714" s="47" t="str">
        <f>IF(B5714="",N5713,B5714)</f>
        <v>Rosemont Ventures SA</v>
      </c>
    </row>
    <row r="5715" spans="1:14" ht="15.75" x14ac:dyDescent="0.5">
      <c r="A5715" s="7"/>
      <c r="B5715" s="26"/>
      <c r="C5715" s="26"/>
      <c r="D5715" s="14">
        <v>9791.75</v>
      </c>
      <c r="E5715" s="13" t="s">
        <v>4772</v>
      </c>
      <c r="F5715" s="27">
        <v>45099</v>
      </c>
      <c r="G5715" s="27">
        <v>44893</v>
      </c>
      <c r="H5715" s="14">
        <v>137643.41</v>
      </c>
      <c r="I5715" s="15">
        <v>13</v>
      </c>
      <c r="J5715" s="13" t="s">
        <v>305</v>
      </c>
      <c r="K5715" s="36">
        <f>D5715*VLOOKUP(L5715,Assumptions!$B$5:$C$11,2,FALSE)</f>
        <v>9791.75</v>
      </c>
      <c r="L5715" s="39" t="s">
        <v>4883</v>
      </c>
      <c r="M5715" s="46">
        <f>DATE(YEAR(F5715),MONTH(F5715),1)</f>
        <v>45078</v>
      </c>
      <c r="N5715" s="47" t="str">
        <f>IF(B5715="",N5714,B5715)</f>
        <v>Rosemont Ventures SA</v>
      </c>
    </row>
    <row r="5716" spans="1:14" ht="15.75" x14ac:dyDescent="0.5">
      <c r="A5716" s="7"/>
      <c r="B5716" s="26"/>
      <c r="C5716" s="26"/>
      <c r="D5716" s="14">
        <v>13472.05</v>
      </c>
      <c r="E5716" s="13" t="s">
        <v>4773</v>
      </c>
      <c r="F5716" s="27">
        <v>45099</v>
      </c>
      <c r="G5716" s="27">
        <v>44893</v>
      </c>
      <c r="H5716" s="14">
        <v>181830.07</v>
      </c>
      <c r="I5716" s="15">
        <v>1</v>
      </c>
      <c r="J5716" s="13" t="s">
        <v>304</v>
      </c>
      <c r="K5716" s="36">
        <f>D5716*VLOOKUP(L5716,Assumptions!$B$5:$C$11,2,FALSE)</f>
        <v>13472.05</v>
      </c>
      <c r="L5716" s="39" t="s">
        <v>4883</v>
      </c>
      <c r="M5716" s="46">
        <f>DATE(YEAR(F5716),MONTH(F5716),1)</f>
        <v>45078</v>
      </c>
      <c r="N5716" s="47" t="str">
        <f>IF(B5716="",N5715,B5716)</f>
        <v>Rosemont Ventures SA</v>
      </c>
    </row>
    <row r="5717" spans="1:14" ht="15.75" x14ac:dyDescent="0.5">
      <c r="A5717" s="7"/>
      <c r="B5717" s="26"/>
      <c r="C5717" s="26"/>
      <c r="D5717" s="14">
        <v>118.25</v>
      </c>
      <c r="E5717" s="13" t="s">
        <v>4774</v>
      </c>
      <c r="F5717" s="27">
        <v>45179</v>
      </c>
      <c r="G5717" s="27">
        <v>45170</v>
      </c>
      <c r="H5717" s="14">
        <v>178131.45</v>
      </c>
      <c r="I5717" s="15">
        <v>1</v>
      </c>
      <c r="J5717" s="13" t="s">
        <v>301</v>
      </c>
      <c r="K5717" s="36">
        <f>D5717*VLOOKUP(L5717,Assumptions!$B$5:$C$11,2,FALSE)</f>
        <v>118.25</v>
      </c>
      <c r="L5717" s="39" t="s">
        <v>4883</v>
      </c>
      <c r="M5717" s="46">
        <f>DATE(YEAR(F5717),MONTH(F5717),1)</f>
        <v>45170</v>
      </c>
      <c r="N5717" s="47" t="str">
        <f>IF(B5717="",N5716,B5717)</f>
        <v>Rosemont Ventures SA</v>
      </c>
    </row>
    <row r="5718" spans="1:14" ht="15.75" x14ac:dyDescent="0.5">
      <c r="A5718" s="7"/>
      <c r="B5718" s="26"/>
      <c r="C5718" s="26"/>
      <c r="D5718" s="14">
        <v>13686.16</v>
      </c>
      <c r="E5718" s="13" t="s">
        <v>4775</v>
      </c>
      <c r="F5718" s="27">
        <v>45464</v>
      </c>
      <c r="G5718" s="27">
        <v>45226</v>
      </c>
      <c r="H5718" s="14">
        <v>195204.12</v>
      </c>
      <c r="I5718" s="15">
        <v>11</v>
      </c>
      <c r="J5718" s="13" t="s">
        <v>305</v>
      </c>
      <c r="K5718" s="36">
        <f>D5718*VLOOKUP(L5718,Assumptions!$B$5:$C$11,2,FALSE)</f>
        <v>13686.16</v>
      </c>
      <c r="L5718" s="39" t="s">
        <v>4883</v>
      </c>
      <c r="M5718" s="46">
        <f>DATE(YEAR(F5718),MONTH(F5718),1)</f>
        <v>45444</v>
      </c>
      <c r="N5718" s="47" t="str">
        <f>IF(B5718="",N5717,B5718)</f>
        <v>Rosemont Ventures SA</v>
      </c>
    </row>
    <row r="5719" spans="1:14" ht="15.75" x14ac:dyDescent="0.5">
      <c r="A5719" s="7"/>
      <c r="B5719" s="26"/>
      <c r="C5719" s="26"/>
      <c r="D5719" s="14">
        <v>8945.18</v>
      </c>
      <c r="E5719" s="13" t="s">
        <v>4776</v>
      </c>
      <c r="F5719" s="27">
        <v>45464</v>
      </c>
      <c r="G5719" s="27">
        <v>45226</v>
      </c>
      <c r="H5719" s="14">
        <v>144687</v>
      </c>
      <c r="I5719" s="15">
        <v>1</v>
      </c>
      <c r="J5719" s="13" t="s">
        <v>304</v>
      </c>
      <c r="K5719" s="36">
        <f>D5719*VLOOKUP(L5719,Assumptions!$B$5:$C$11,2,FALSE)</f>
        <v>8945.18</v>
      </c>
      <c r="L5719" s="39" t="s">
        <v>4883</v>
      </c>
      <c r="M5719" s="46">
        <f>DATE(YEAR(F5719),MONTH(F5719),1)</f>
        <v>45444</v>
      </c>
      <c r="N5719" s="47" t="str">
        <f>IF(B5719="",N5718,B5719)</f>
        <v>Rosemont Ventures SA</v>
      </c>
    </row>
    <row r="5720" spans="1:14" ht="15.75" x14ac:dyDescent="0.5">
      <c r="A5720" s="7"/>
      <c r="B5720" s="26"/>
      <c r="C5720" s="26"/>
      <c r="D5720" s="14">
        <v>8860.41</v>
      </c>
      <c r="E5720" s="13" t="s">
        <v>4777</v>
      </c>
      <c r="F5720" s="27">
        <v>45464</v>
      </c>
      <c r="G5720" s="27">
        <v>45226</v>
      </c>
      <c r="H5720" s="14">
        <v>177723.71</v>
      </c>
      <c r="I5720" s="15">
        <v>3</v>
      </c>
      <c r="J5720" s="13" t="s">
        <v>300</v>
      </c>
      <c r="K5720" s="36">
        <f>D5720*VLOOKUP(L5720,Assumptions!$B$5:$C$11,2,FALSE)</f>
        <v>8860.41</v>
      </c>
      <c r="L5720" s="39" t="s">
        <v>4883</v>
      </c>
      <c r="M5720" s="46">
        <f>DATE(YEAR(F5720),MONTH(F5720),1)</f>
        <v>45444</v>
      </c>
      <c r="N5720" s="47" t="str">
        <f>IF(B5720="",N5719,B5720)</f>
        <v>Rosemont Ventures SA</v>
      </c>
    </row>
    <row r="5721" spans="1:14" ht="15.75" x14ac:dyDescent="0.5">
      <c r="A5721" s="7"/>
      <c r="B5721" s="26"/>
      <c r="C5721" s="26"/>
      <c r="D5721" s="14">
        <v>55395.79</v>
      </c>
      <c r="E5721" s="13" t="s">
        <v>4778</v>
      </c>
      <c r="F5721" s="27">
        <v>45492</v>
      </c>
      <c r="G5721" s="27">
        <v>45226</v>
      </c>
      <c r="H5721" s="14">
        <v>165870.75</v>
      </c>
      <c r="I5721" s="15">
        <v>5</v>
      </c>
      <c r="J5721" s="13" t="s">
        <v>301</v>
      </c>
      <c r="K5721" s="36">
        <f>D5721*VLOOKUP(L5721,Assumptions!$B$5:$C$11,2,FALSE)</f>
        <v>55395.79</v>
      </c>
      <c r="L5721" s="39" t="s">
        <v>4883</v>
      </c>
      <c r="M5721" s="46">
        <f>DATE(YEAR(F5721),MONTH(F5721),1)</f>
        <v>45474</v>
      </c>
      <c r="N5721" s="47" t="str">
        <f>IF(B5721="",N5720,B5721)</f>
        <v>Rosemont Ventures SA</v>
      </c>
    </row>
    <row r="5722" spans="1:14" ht="15.75" x14ac:dyDescent="0.5">
      <c r="A5722" s="7"/>
      <c r="B5722" s="26"/>
      <c r="C5722" s="26"/>
      <c r="D5722" s="14">
        <v>54292.11</v>
      </c>
      <c r="E5722" s="13" t="s">
        <v>4779</v>
      </c>
      <c r="F5722" s="27">
        <v>45492</v>
      </c>
      <c r="G5722" s="27">
        <v>45226</v>
      </c>
      <c r="H5722" s="14">
        <v>158775.97</v>
      </c>
      <c r="I5722" s="15">
        <v>5</v>
      </c>
      <c r="J5722" s="13" t="s">
        <v>319</v>
      </c>
      <c r="K5722" s="36">
        <f>D5722*VLOOKUP(L5722,Assumptions!$B$5:$C$11,2,FALSE)</f>
        <v>54292.11</v>
      </c>
      <c r="L5722" s="39" t="s">
        <v>4883</v>
      </c>
      <c r="M5722" s="46">
        <f>DATE(YEAR(F5722),MONTH(F5722),1)</f>
        <v>45474</v>
      </c>
      <c r="N5722" s="47" t="str">
        <f>IF(B5722="",N5721,B5722)</f>
        <v>Rosemont Ventures SA</v>
      </c>
    </row>
    <row r="5723" spans="1:14" ht="15.75" x14ac:dyDescent="0.5">
      <c r="A5723" s="7"/>
      <c r="B5723" s="26"/>
      <c r="C5723" s="26"/>
      <c r="D5723" s="14">
        <v>50857.36</v>
      </c>
      <c r="E5723" s="13" t="s">
        <v>4780</v>
      </c>
      <c r="F5723" s="27">
        <v>45492</v>
      </c>
      <c r="G5723" s="27">
        <v>45226</v>
      </c>
      <c r="H5723" s="14">
        <v>222014.1</v>
      </c>
      <c r="I5723" s="15">
        <v>5</v>
      </c>
      <c r="J5723" s="13" t="s">
        <v>320</v>
      </c>
      <c r="K5723" s="36">
        <f>D5723*VLOOKUP(L5723,Assumptions!$B$5:$C$11,2,FALSE)</f>
        <v>50857.36</v>
      </c>
      <c r="L5723" s="39" t="s">
        <v>4883</v>
      </c>
      <c r="M5723" s="46">
        <f>DATE(YEAR(F5723),MONTH(F5723),1)</f>
        <v>45474</v>
      </c>
      <c r="N5723" s="47" t="str">
        <f>IF(B5723="",N5722,B5723)</f>
        <v>Rosemont Ventures SA</v>
      </c>
    </row>
    <row r="5724" spans="1:14" ht="15.75" x14ac:dyDescent="0.5">
      <c r="A5724" s="7"/>
      <c r="B5724" s="26"/>
      <c r="C5724" s="26"/>
      <c r="D5724" s="14">
        <v>42453.37</v>
      </c>
      <c r="E5724" s="13" t="s">
        <v>4781</v>
      </c>
      <c r="F5724" s="27">
        <v>45492</v>
      </c>
      <c r="G5724" s="27">
        <v>45226</v>
      </c>
      <c r="H5724" s="14">
        <v>213071.04</v>
      </c>
      <c r="I5724" s="15">
        <v>5</v>
      </c>
      <c r="J5724" s="13" t="s">
        <v>331</v>
      </c>
      <c r="K5724" s="36">
        <f>D5724*VLOOKUP(L5724,Assumptions!$B$5:$C$11,2,FALSE)</f>
        <v>42453.37</v>
      </c>
      <c r="L5724" s="39" t="s">
        <v>4883</v>
      </c>
      <c r="M5724" s="46">
        <f>DATE(YEAR(F5724),MONTH(F5724),1)</f>
        <v>45474</v>
      </c>
      <c r="N5724" s="47" t="str">
        <f>IF(B5724="",N5723,B5724)</f>
        <v>Rosemont Ventures SA</v>
      </c>
    </row>
    <row r="5725" spans="1:14" ht="15.75" x14ac:dyDescent="0.5">
      <c r="A5725" s="7"/>
      <c r="B5725" s="26"/>
      <c r="C5725" s="26"/>
      <c r="D5725" s="14">
        <v>39278.120000000003</v>
      </c>
      <c r="E5725" s="13" t="s">
        <v>4782</v>
      </c>
      <c r="F5725" s="27">
        <v>45492</v>
      </c>
      <c r="G5725" s="27">
        <v>45226</v>
      </c>
      <c r="H5725" s="14">
        <v>213355.79</v>
      </c>
      <c r="I5725" s="15">
        <v>5</v>
      </c>
      <c r="J5725" s="13" t="s">
        <v>305</v>
      </c>
      <c r="K5725" s="36">
        <f>D5725*VLOOKUP(L5725,Assumptions!$B$5:$C$11,2,FALSE)</f>
        <v>39278.120000000003</v>
      </c>
      <c r="L5725" s="39" t="s">
        <v>4883</v>
      </c>
      <c r="M5725" s="46">
        <f>DATE(YEAR(F5725),MONTH(F5725),1)</f>
        <v>45474</v>
      </c>
      <c r="N5725" s="47" t="str">
        <f>IF(B5725="",N5724,B5725)</f>
        <v>Rosemont Ventures SA</v>
      </c>
    </row>
    <row r="5726" spans="1:14" ht="15.75" x14ac:dyDescent="0.5">
      <c r="A5726" s="7"/>
      <c r="B5726" s="26"/>
      <c r="C5726" s="26"/>
      <c r="D5726" s="14">
        <v>43904.22</v>
      </c>
      <c r="E5726" s="13" t="s">
        <v>4783</v>
      </c>
      <c r="F5726" s="27">
        <v>45492</v>
      </c>
      <c r="G5726" s="27">
        <v>45226</v>
      </c>
      <c r="H5726" s="14">
        <v>199577.27</v>
      </c>
      <c r="I5726" s="15">
        <v>13</v>
      </c>
      <c r="J5726" s="13" t="s">
        <v>300</v>
      </c>
      <c r="K5726" s="36">
        <f>D5726*VLOOKUP(L5726,Assumptions!$B$5:$C$11,2,FALSE)</f>
        <v>43904.22</v>
      </c>
      <c r="L5726" s="39" t="s">
        <v>4883</v>
      </c>
      <c r="M5726" s="46">
        <f>DATE(YEAR(F5726),MONTH(F5726),1)</f>
        <v>45474</v>
      </c>
      <c r="N5726" s="47" t="str">
        <f>IF(B5726="",N5725,B5726)</f>
        <v>Rosemont Ventures SA</v>
      </c>
    </row>
    <row r="5727" spans="1:14" ht="15.75" x14ac:dyDescent="0.5">
      <c r="A5727" s="7"/>
      <c r="B5727" s="26"/>
      <c r="C5727" s="26"/>
      <c r="D5727" s="14">
        <v>51965.89</v>
      </c>
      <c r="E5727" s="13" t="s">
        <v>4784</v>
      </c>
      <c r="F5727" s="27">
        <v>45492</v>
      </c>
      <c r="G5727" s="27">
        <v>45226</v>
      </c>
      <c r="H5727" s="14">
        <v>157060.22</v>
      </c>
      <c r="I5727" s="15">
        <v>1</v>
      </c>
      <c r="J5727" s="13" t="s">
        <v>304</v>
      </c>
      <c r="K5727" s="36">
        <f>D5727*VLOOKUP(L5727,Assumptions!$B$5:$C$11,2,FALSE)</f>
        <v>51965.89</v>
      </c>
      <c r="L5727" s="39" t="s">
        <v>4883</v>
      </c>
      <c r="M5727" s="46">
        <f>DATE(YEAR(F5727),MONTH(F5727),1)</f>
        <v>45474</v>
      </c>
      <c r="N5727" s="47" t="str">
        <f>IF(B5727="",N5726,B5727)</f>
        <v>Rosemont Ventures SA</v>
      </c>
    </row>
    <row r="5728" spans="1:14" ht="15.75" x14ac:dyDescent="0.5">
      <c r="A5728" s="7"/>
      <c r="B5728" s="26"/>
      <c r="C5728" s="26"/>
      <c r="D5728" s="14">
        <v>165.06</v>
      </c>
      <c r="E5728" s="13" t="s">
        <v>4785</v>
      </c>
      <c r="F5728" s="27">
        <v>45395</v>
      </c>
      <c r="G5728" s="27">
        <v>45394</v>
      </c>
      <c r="H5728" s="14">
        <v>209855.37</v>
      </c>
      <c r="I5728" s="15">
        <v>1</v>
      </c>
      <c r="J5728" s="13" t="s">
        <v>301</v>
      </c>
      <c r="K5728" s="36">
        <f>D5728*VLOOKUP(L5728,Assumptions!$B$5:$C$11,2,FALSE)</f>
        <v>165.06</v>
      </c>
      <c r="L5728" s="39" t="s">
        <v>4883</v>
      </c>
      <c r="M5728" s="46">
        <f>DATE(YEAR(F5728),MONTH(F5728),1)</f>
        <v>45383</v>
      </c>
      <c r="N5728" s="47" t="str">
        <f>IF(B5728="",N5727,B5728)</f>
        <v>Rosemont Ventures SA</v>
      </c>
    </row>
    <row r="5729" spans="1:14" ht="15.75" x14ac:dyDescent="0.5">
      <c r="A5729" s="7"/>
      <c r="B5729" s="26"/>
      <c r="C5729" s="26"/>
      <c r="D5729" s="14">
        <v>46823.03</v>
      </c>
      <c r="E5729" s="13" t="s">
        <v>4786</v>
      </c>
      <c r="F5729" s="27">
        <v>45880</v>
      </c>
      <c r="G5729" s="27">
        <v>45698</v>
      </c>
      <c r="H5729" s="14">
        <v>157783.31</v>
      </c>
      <c r="I5729" s="15">
        <v>5</v>
      </c>
      <c r="J5729" s="13" t="s">
        <v>319</v>
      </c>
      <c r="K5729" s="36">
        <f>D5729*VLOOKUP(L5729,Assumptions!$B$5:$C$11,2,FALSE)</f>
        <v>46823.03</v>
      </c>
      <c r="L5729" s="39" t="s">
        <v>4883</v>
      </c>
      <c r="M5729" s="46">
        <f>DATE(YEAR(F5729),MONTH(F5729),1)</f>
        <v>45870</v>
      </c>
      <c r="N5729" s="47" t="str">
        <f>IF(B5729="",N5728,B5729)</f>
        <v>Rosemont Ventures SA</v>
      </c>
    </row>
    <row r="5730" spans="1:14" ht="15.75" x14ac:dyDescent="0.5">
      <c r="A5730" s="7"/>
      <c r="B5730" s="26"/>
      <c r="C5730" s="26"/>
      <c r="D5730" s="14">
        <v>42106.96</v>
      </c>
      <c r="E5730" s="13" t="s">
        <v>4787</v>
      </c>
      <c r="F5730" s="27">
        <v>45880</v>
      </c>
      <c r="G5730" s="27">
        <v>45698</v>
      </c>
      <c r="H5730" s="14">
        <v>162342.93</v>
      </c>
      <c r="I5730" s="15">
        <v>5</v>
      </c>
      <c r="J5730" s="13" t="s">
        <v>301</v>
      </c>
      <c r="K5730" s="36">
        <f>D5730*VLOOKUP(L5730,Assumptions!$B$5:$C$11,2,FALSE)</f>
        <v>42106.96</v>
      </c>
      <c r="L5730" s="39" t="s">
        <v>4883</v>
      </c>
      <c r="M5730" s="46">
        <f>DATE(YEAR(F5730),MONTH(F5730),1)</f>
        <v>45870</v>
      </c>
      <c r="N5730" s="47" t="str">
        <f>IF(B5730="",N5729,B5730)</f>
        <v>Rosemont Ventures SA</v>
      </c>
    </row>
    <row r="5731" spans="1:14" ht="15.75" x14ac:dyDescent="0.5">
      <c r="A5731" s="7"/>
      <c r="B5731" s="26"/>
      <c r="C5731" s="26"/>
      <c r="D5731" s="14">
        <v>44557.85</v>
      </c>
      <c r="E5731" s="13" t="s">
        <v>4788</v>
      </c>
      <c r="F5731" s="27">
        <v>45880</v>
      </c>
      <c r="G5731" s="27">
        <v>45698</v>
      </c>
      <c r="H5731" s="14">
        <v>168947.86</v>
      </c>
      <c r="I5731" s="15">
        <v>5</v>
      </c>
      <c r="J5731" s="13" t="s">
        <v>331</v>
      </c>
      <c r="K5731" s="36">
        <f>D5731*VLOOKUP(L5731,Assumptions!$B$5:$C$11,2,FALSE)</f>
        <v>44557.85</v>
      </c>
      <c r="L5731" s="39" t="s">
        <v>4883</v>
      </c>
      <c r="M5731" s="46">
        <f>DATE(YEAR(F5731),MONTH(F5731),1)</f>
        <v>45870</v>
      </c>
      <c r="N5731" s="47" t="str">
        <f>IF(B5731="",N5730,B5731)</f>
        <v>Rosemont Ventures SA</v>
      </c>
    </row>
    <row r="5732" spans="1:14" ht="15.75" x14ac:dyDescent="0.5">
      <c r="A5732" s="7"/>
      <c r="B5732" s="26"/>
      <c r="C5732" s="26"/>
      <c r="D5732" s="14">
        <v>45548.89</v>
      </c>
      <c r="E5732" s="13" t="s">
        <v>4789</v>
      </c>
      <c r="F5732" s="27">
        <v>45880</v>
      </c>
      <c r="G5732" s="27">
        <v>45698</v>
      </c>
      <c r="H5732" s="14">
        <v>186471.37</v>
      </c>
      <c r="I5732" s="15">
        <v>5</v>
      </c>
      <c r="J5732" s="13" t="s">
        <v>320</v>
      </c>
      <c r="K5732" s="36">
        <f>D5732*VLOOKUP(L5732,Assumptions!$B$5:$C$11,2,FALSE)</f>
        <v>45548.89</v>
      </c>
      <c r="L5732" s="39" t="s">
        <v>4883</v>
      </c>
      <c r="M5732" s="46">
        <f>DATE(YEAR(F5732),MONTH(F5732),1)</f>
        <v>45870</v>
      </c>
      <c r="N5732" s="47" t="str">
        <f>IF(B5732="",N5731,B5732)</f>
        <v>Rosemont Ventures SA</v>
      </c>
    </row>
    <row r="5733" spans="1:14" ht="15.75" x14ac:dyDescent="0.5">
      <c r="A5733" s="7"/>
      <c r="B5733" s="26"/>
      <c r="C5733" s="26"/>
      <c r="D5733" s="14">
        <v>43636.09</v>
      </c>
      <c r="E5733" s="13" t="s">
        <v>4790</v>
      </c>
      <c r="F5733" s="27">
        <v>45880</v>
      </c>
      <c r="G5733" s="27">
        <v>45698</v>
      </c>
      <c r="H5733" s="14">
        <v>224988.31</v>
      </c>
      <c r="I5733" s="15">
        <v>13</v>
      </c>
      <c r="J5733" s="13" t="s">
        <v>300</v>
      </c>
      <c r="K5733" s="36">
        <f>D5733*VLOOKUP(L5733,Assumptions!$B$5:$C$11,2,FALSE)</f>
        <v>43636.09</v>
      </c>
      <c r="L5733" s="39" t="s">
        <v>4883</v>
      </c>
      <c r="M5733" s="46">
        <f>DATE(YEAR(F5733),MONTH(F5733),1)</f>
        <v>45870</v>
      </c>
      <c r="N5733" s="47" t="str">
        <f>IF(B5733="",N5732,B5733)</f>
        <v>Rosemont Ventures SA</v>
      </c>
    </row>
    <row r="5734" spans="1:14" ht="15.75" x14ac:dyDescent="0.5">
      <c r="A5734" s="7"/>
      <c r="B5734" s="26"/>
      <c r="C5734" s="26"/>
      <c r="D5734" s="14">
        <v>56678.59</v>
      </c>
      <c r="E5734" s="13" t="s">
        <v>4791</v>
      </c>
      <c r="F5734" s="27">
        <v>45880</v>
      </c>
      <c r="G5734" s="27">
        <v>45698</v>
      </c>
      <c r="H5734" s="14">
        <v>159776.13</v>
      </c>
      <c r="I5734" s="15">
        <v>5</v>
      </c>
      <c r="J5734" s="13" t="s">
        <v>305</v>
      </c>
      <c r="K5734" s="36">
        <f>D5734*VLOOKUP(L5734,Assumptions!$B$5:$C$11,2,FALSE)</f>
        <v>56678.59</v>
      </c>
      <c r="L5734" s="39" t="s">
        <v>4883</v>
      </c>
      <c r="M5734" s="46">
        <f>DATE(YEAR(F5734),MONTH(F5734),1)</f>
        <v>45870</v>
      </c>
      <c r="N5734" s="47" t="str">
        <f>IF(B5734="",N5733,B5734)</f>
        <v>Rosemont Ventures SA</v>
      </c>
    </row>
    <row r="5735" spans="1:14" ht="15.75" x14ac:dyDescent="0.5">
      <c r="A5735" s="7"/>
      <c r="B5735" s="26"/>
      <c r="C5735" s="26"/>
      <c r="D5735" s="14">
        <v>48750.55</v>
      </c>
      <c r="E5735" s="13" t="s">
        <v>4792</v>
      </c>
      <c r="F5735" s="27">
        <v>45880</v>
      </c>
      <c r="G5735" s="27">
        <v>45698</v>
      </c>
      <c r="H5735" s="14">
        <v>212349.67</v>
      </c>
      <c r="I5735" s="15">
        <v>1</v>
      </c>
      <c r="J5735" s="13" t="s">
        <v>304</v>
      </c>
      <c r="K5735" s="36">
        <f>D5735*VLOOKUP(L5735,Assumptions!$B$5:$C$11,2,FALSE)</f>
        <v>48750.55</v>
      </c>
      <c r="L5735" s="39" t="s">
        <v>4883</v>
      </c>
      <c r="M5735" s="46">
        <f>DATE(YEAR(F5735),MONTH(F5735),1)</f>
        <v>45870</v>
      </c>
      <c r="N5735" s="47" t="str">
        <f>IF(B5735="",N5734,B5735)</f>
        <v>Rosemont Ventures SA</v>
      </c>
    </row>
    <row r="5736" spans="1:14" ht="15.75" x14ac:dyDescent="0.5">
      <c r="A5736" s="7"/>
      <c r="B5736" s="26"/>
      <c r="C5736" s="26"/>
      <c r="D5736" s="14">
        <v>13038.01</v>
      </c>
      <c r="E5736" s="13" t="s">
        <v>4793</v>
      </c>
      <c r="F5736" s="27">
        <v>45824</v>
      </c>
      <c r="G5736" s="27">
        <v>45698</v>
      </c>
      <c r="H5736" s="14">
        <v>150963.44</v>
      </c>
      <c r="I5736" s="15">
        <v>17</v>
      </c>
      <c r="J5736" s="13" t="s">
        <v>305</v>
      </c>
      <c r="K5736" s="36">
        <f>D5736*VLOOKUP(L5736,Assumptions!$B$5:$C$11,2,FALSE)</f>
        <v>13038.01</v>
      </c>
      <c r="L5736" s="39" t="s">
        <v>4883</v>
      </c>
      <c r="M5736" s="46">
        <f>DATE(YEAR(F5736),MONTH(F5736),1)</f>
        <v>45809</v>
      </c>
      <c r="N5736" s="47" t="str">
        <f>IF(B5736="",N5735,B5736)</f>
        <v>Rosemont Ventures SA</v>
      </c>
    </row>
    <row r="5737" spans="1:14" ht="15.75" x14ac:dyDescent="0.5">
      <c r="A5737" s="7"/>
      <c r="B5737" s="26"/>
      <c r="C5737" s="26"/>
      <c r="D5737" s="14">
        <v>10232.280000000001</v>
      </c>
      <c r="E5737" s="13" t="s">
        <v>4794</v>
      </c>
      <c r="F5737" s="27">
        <v>45824</v>
      </c>
      <c r="G5737" s="27">
        <v>45698</v>
      </c>
      <c r="H5737" s="14">
        <v>138601.85</v>
      </c>
      <c r="I5737" s="15">
        <v>3</v>
      </c>
      <c r="J5737" s="13" t="s">
        <v>300</v>
      </c>
      <c r="K5737" s="36">
        <f>D5737*VLOOKUP(L5737,Assumptions!$B$5:$C$11,2,FALSE)</f>
        <v>10232.280000000001</v>
      </c>
      <c r="L5737" s="39" t="s">
        <v>4883</v>
      </c>
      <c r="M5737" s="46">
        <f>DATE(YEAR(F5737),MONTH(F5737),1)</f>
        <v>45809</v>
      </c>
      <c r="N5737" s="47" t="str">
        <f>IF(B5737="",N5736,B5737)</f>
        <v>Rosemont Ventures SA</v>
      </c>
    </row>
    <row r="5738" spans="1:14" ht="15.75" x14ac:dyDescent="0.5">
      <c r="A5738" s="7"/>
      <c r="B5738" s="26"/>
      <c r="C5738" s="26"/>
      <c r="D5738" s="14">
        <v>12092.52</v>
      </c>
      <c r="E5738" s="13" t="s">
        <v>4795</v>
      </c>
      <c r="F5738" s="27">
        <v>45824</v>
      </c>
      <c r="G5738" s="27">
        <v>45698</v>
      </c>
      <c r="H5738" s="14">
        <v>195897.68</v>
      </c>
      <c r="I5738" s="15">
        <v>1</v>
      </c>
      <c r="J5738" s="13" t="s">
        <v>304</v>
      </c>
      <c r="K5738" s="36">
        <f>D5738*VLOOKUP(L5738,Assumptions!$B$5:$C$11,2,FALSE)</f>
        <v>12092.52</v>
      </c>
      <c r="L5738" s="39" t="s">
        <v>4883</v>
      </c>
      <c r="M5738" s="46">
        <f>DATE(YEAR(F5738),MONTH(F5738),1)</f>
        <v>45809</v>
      </c>
      <c r="N5738" s="47" t="str">
        <f>IF(B5738="",N5737,B5738)</f>
        <v>Rosemont Ventures SA</v>
      </c>
    </row>
    <row r="5739" spans="1:14" ht="15.75" x14ac:dyDescent="0.5">
      <c r="A5739" s="7"/>
      <c r="B5739" s="26"/>
      <c r="C5739" s="26"/>
      <c r="D5739" s="14">
        <v>276.74</v>
      </c>
      <c r="E5739" s="13" t="s">
        <v>4796</v>
      </c>
      <c r="F5739" s="27">
        <v>45778</v>
      </c>
      <c r="G5739" s="27">
        <v>45776</v>
      </c>
      <c r="H5739" s="14">
        <v>163772.82</v>
      </c>
      <c r="I5739" s="15">
        <v>1</v>
      </c>
      <c r="J5739" s="13" t="s">
        <v>301</v>
      </c>
      <c r="K5739" s="36">
        <f>D5739*VLOOKUP(L5739,Assumptions!$B$5:$C$11,2,FALSE)</f>
        <v>276.74</v>
      </c>
      <c r="L5739" s="39" t="s">
        <v>4883</v>
      </c>
      <c r="M5739" s="46">
        <f>DATE(YEAR(F5739),MONTH(F5739),1)</f>
        <v>45778</v>
      </c>
      <c r="N5739" s="47" t="str">
        <f>IF(B5739="",N5738,B5739)</f>
        <v>Rosemont Ventures SA</v>
      </c>
    </row>
    <row r="5740" spans="1:14" ht="15.75" x14ac:dyDescent="0.5">
      <c r="A5740" s="7"/>
      <c r="B5740" s="25" t="s">
        <v>278</v>
      </c>
      <c r="C5740" s="25"/>
      <c r="D5740" s="14">
        <v>104.65</v>
      </c>
      <c r="E5740" s="13" t="s">
        <v>4797</v>
      </c>
      <c r="F5740" s="27">
        <v>45621</v>
      </c>
      <c r="G5740" s="27">
        <v>45531</v>
      </c>
      <c r="H5740" s="14">
        <v>0</v>
      </c>
      <c r="I5740" s="15">
        <v>1</v>
      </c>
      <c r="J5740" s="13" t="s">
        <v>318</v>
      </c>
      <c r="K5740" s="36">
        <f>D5740*VLOOKUP(L5740,Assumptions!$B$5:$C$11,2,FALSE)</f>
        <v>104.65</v>
      </c>
      <c r="L5740" s="39" t="s">
        <v>4883</v>
      </c>
      <c r="M5740" s="46">
        <f>DATE(YEAR(F5740),MONTH(F5740),1)</f>
        <v>45597</v>
      </c>
      <c r="N5740" s="47" t="str">
        <f>IF(B5740="",N5739,B5740)</f>
        <v>Orwell Management LLP</v>
      </c>
    </row>
    <row r="5741" spans="1:14" ht="15.75" x14ac:dyDescent="0.5">
      <c r="A5741" s="7"/>
      <c r="B5741" s="26"/>
      <c r="C5741" s="26"/>
      <c r="D5741" s="14">
        <v>627.98</v>
      </c>
      <c r="E5741" s="13" t="s">
        <v>4798</v>
      </c>
      <c r="F5741" s="27">
        <v>45778</v>
      </c>
      <c r="G5741" s="27">
        <v>45736</v>
      </c>
      <c r="H5741" s="14">
        <v>0</v>
      </c>
      <c r="I5741" s="15">
        <v>1</v>
      </c>
      <c r="J5741" s="13" t="s">
        <v>346</v>
      </c>
      <c r="K5741" s="36">
        <f>D5741*VLOOKUP(L5741,Assumptions!$B$5:$C$11,2,FALSE)</f>
        <v>627.98</v>
      </c>
      <c r="L5741" s="39" t="s">
        <v>4883</v>
      </c>
      <c r="M5741" s="46">
        <f>DATE(YEAR(F5741),MONTH(F5741),1)</f>
        <v>45778</v>
      </c>
      <c r="N5741" s="47" t="str">
        <f>IF(B5741="",N5740,B5741)</f>
        <v>Orwell Management LLP</v>
      </c>
    </row>
    <row r="5742" spans="1:14" ht="15.75" x14ac:dyDescent="0.5">
      <c r="A5742" s="7"/>
      <c r="B5742" s="25" t="s">
        <v>279</v>
      </c>
      <c r="C5742" s="25"/>
      <c r="D5742" s="14">
        <v>2961.17</v>
      </c>
      <c r="E5742" s="13" t="s">
        <v>4799</v>
      </c>
      <c r="F5742" s="27">
        <v>44837</v>
      </c>
      <c r="G5742" s="27">
        <v>44832</v>
      </c>
      <c r="H5742" s="14">
        <v>3985.1</v>
      </c>
      <c r="I5742" s="15">
        <v>1</v>
      </c>
      <c r="J5742" s="13" t="s">
        <v>300</v>
      </c>
      <c r="K5742" s="36">
        <f>D5742*VLOOKUP(L5742,Assumptions!$B$5:$C$11,2,FALSE)</f>
        <v>2961.17</v>
      </c>
      <c r="L5742" s="39" t="s">
        <v>4883</v>
      </c>
      <c r="M5742" s="46">
        <f>DATE(YEAR(F5742),MONTH(F5742),1)</f>
        <v>44835</v>
      </c>
      <c r="N5742" s="47" t="str">
        <f>IF(B5742="",N5741,B5742)</f>
        <v>Ashford Management</v>
      </c>
    </row>
    <row r="5743" spans="1:14" ht="15.75" x14ac:dyDescent="0.5">
      <c r="A5743" s="7"/>
      <c r="B5743" s="26"/>
      <c r="C5743" s="26"/>
      <c r="D5743" s="14">
        <v>4246.57</v>
      </c>
      <c r="E5743" s="13" t="s">
        <v>4799</v>
      </c>
      <c r="F5743" s="27">
        <v>44837</v>
      </c>
      <c r="G5743" s="27">
        <v>44832</v>
      </c>
      <c r="H5743" s="14">
        <v>2523.9</v>
      </c>
      <c r="I5743" s="15">
        <v>1</v>
      </c>
      <c r="J5743" s="13" t="s">
        <v>300</v>
      </c>
      <c r="K5743" s="36">
        <f>D5743*VLOOKUP(L5743,Assumptions!$B$5:$C$11,2,FALSE)</f>
        <v>4246.57</v>
      </c>
      <c r="L5743" s="39" t="s">
        <v>4883</v>
      </c>
      <c r="M5743" s="46">
        <f>DATE(YEAR(F5743),MONTH(F5743),1)</f>
        <v>44835</v>
      </c>
      <c r="N5743" s="47" t="str">
        <f>IF(B5743="",N5742,B5743)</f>
        <v>Ashford Management</v>
      </c>
    </row>
    <row r="5744" spans="1:14" ht="15.75" x14ac:dyDescent="0.5">
      <c r="A5744" s="7"/>
      <c r="B5744" s="25" t="s">
        <v>280</v>
      </c>
      <c r="C5744" s="25"/>
      <c r="D5744" s="12">
        <v>19370.97</v>
      </c>
      <c r="E5744" s="13" t="s">
        <v>4800</v>
      </c>
      <c r="F5744" s="27">
        <v>45320</v>
      </c>
      <c r="G5744" s="27">
        <v>45142</v>
      </c>
      <c r="H5744" s="14">
        <v>0</v>
      </c>
      <c r="I5744" s="15">
        <v>12</v>
      </c>
      <c r="J5744" s="13" t="s">
        <v>305</v>
      </c>
      <c r="K5744" s="36">
        <f>D5744*VLOOKUP(L5744,Assumptions!$B$5:$C$11,2,FALSE)</f>
        <v>664.42427099999998</v>
      </c>
      <c r="L5744" s="39" t="s">
        <v>4889</v>
      </c>
      <c r="M5744" s="46">
        <f>DATE(YEAR(F5744),MONTH(F5744),1)</f>
        <v>45292</v>
      </c>
      <c r="N5744" s="47" t="str">
        <f>IF(B5744="",N5743,B5744)</f>
        <v>Underhill Group LLP</v>
      </c>
    </row>
    <row r="5745" spans="1:14" ht="15.75" x14ac:dyDescent="0.5">
      <c r="A5745" s="7"/>
      <c r="B5745" s="26"/>
      <c r="C5745" s="26"/>
      <c r="D5745" s="12">
        <v>21420.66</v>
      </c>
      <c r="E5745" s="13" t="s">
        <v>4801</v>
      </c>
      <c r="F5745" s="27">
        <v>45320</v>
      </c>
      <c r="G5745" s="27">
        <v>45142</v>
      </c>
      <c r="H5745" s="14">
        <v>0</v>
      </c>
      <c r="I5745" s="15">
        <v>1</v>
      </c>
      <c r="J5745" s="13" t="s">
        <v>304</v>
      </c>
      <c r="K5745" s="36">
        <f>D5745*VLOOKUP(L5745,Assumptions!$B$5:$C$11,2,FALSE)</f>
        <v>734.72863799999993</v>
      </c>
      <c r="L5745" s="39" t="s">
        <v>4889</v>
      </c>
      <c r="M5745" s="46">
        <f>DATE(YEAR(F5745),MONTH(F5745),1)</f>
        <v>45292</v>
      </c>
      <c r="N5745" s="47" t="str">
        <f>IF(B5745="",N5744,B5745)</f>
        <v>Underhill Group LLP</v>
      </c>
    </row>
    <row r="5746" spans="1:14" ht="15.75" x14ac:dyDescent="0.5">
      <c r="A5746" s="7"/>
      <c r="B5746" s="26"/>
      <c r="C5746" s="26"/>
      <c r="D5746" s="12">
        <v>15994.8</v>
      </c>
      <c r="E5746" s="13" t="s">
        <v>4802</v>
      </c>
      <c r="F5746" s="27">
        <v>45320</v>
      </c>
      <c r="G5746" s="27">
        <v>45142</v>
      </c>
      <c r="H5746" s="14">
        <v>0</v>
      </c>
      <c r="I5746" s="15">
        <v>3</v>
      </c>
      <c r="J5746" s="13" t="s">
        <v>300</v>
      </c>
      <c r="K5746" s="36">
        <f>D5746*VLOOKUP(L5746,Assumptions!$B$5:$C$11,2,FALSE)</f>
        <v>548.62163999999996</v>
      </c>
      <c r="L5746" s="39" t="s">
        <v>4889</v>
      </c>
      <c r="M5746" s="46">
        <f>DATE(YEAR(F5746),MONTH(F5746),1)</f>
        <v>45292</v>
      </c>
      <c r="N5746" s="47" t="str">
        <f>IF(B5746="",N5745,B5746)</f>
        <v>Underhill Group LLP</v>
      </c>
    </row>
    <row r="5747" spans="1:14" ht="15.75" x14ac:dyDescent="0.5">
      <c r="A5747" s="7"/>
      <c r="B5747" s="25" t="s">
        <v>281</v>
      </c>
      <c r="C5747" s="25"/>
      <c r="D5747" s="14">
        <v>0</v>
      </c>
      <c r="E5747" s="13" t="s">
        <v>4803</v>
      </c>
      <c r="F5747" s="27">
        <v>45226</v>
      </c>
      <c r="G5747" s="27">
        <v>45209</v>
      </c>
      <c r="H5747" s="14">
        <v>0</v>
      </c>
      <c r="I5747" s="15">
        <v>0.5</v>
      </c>
      <c r="J5747" s="13" t="s">
        <v>374</v>
      </c>
      <c r="K5747" s="36">
        <f>D5747*VLOOKUP(L5747,Assumptions!$B$5:$C$11,2,FALSE)</f>
        <v>0</v>
      </c>
      <c r="L5747" s="39" t="s">
        <v>4883</v>
      </c>
      <c r="M5747" s="46">
        <f>DATE(YEAR(F5747),MONTH(F5747),1)</f>
        <v>45200</v>
      </c>
      <c r="N5747" s="47" t="str">
        <f>IF(B5747="",N5746,B5747)</f>
        <v>Ashford Markets SA</v>
      </c>
    </row>
    <row r="5748" spans="1:14" ht="15.75" x14ac:dyDescent="0.5">
      <c r="A5748" s="7"/>
      <c r="B5748" s="25" t="s">
        <v>282</v>
      </c>
      <c r="C5748" s="25"/>
      <c r="D5748" s="14">
        <v>3449.17</v>
      </c>
      <c r="E5748" s="13" t="s">
        <v>4804</v>
      </c>
      <c r="F5748" s="27">
        <v>45434</v>
      </c>
      <c r="G5748" s="27">
        <v>45376</v>
      </c>
      <c r="H5748" s="14">
        <v>0</v>
      </c>
      <c r="I5748" s="15">
        <v>1</v>
      </c>
      <c r="J5748" s="13" t="s">
        <v>300</v>
      </c>
      <c r="K5748" s="36">
        <f>D5748*VLOOKUP(L5748,Assumptions!$B$5:$C$11,2,FALSE)</f>
        <v>3449.17</v>
      </c>
      <c r="L5748" s="39" t="s">
        <v>4883</v>
      </c>
      <c r="M5748" s="46">
        <f>DATE(YEAR(F5748),MONTH(F5748),1)</f>
        <v>45413</v>
      </c>
      <c r="N5748" s="47" t="str">
        <f>IF(B5748="",N5747,B5748)</f>
        <v>Xander Partners AG</v>
      </c>
    </row>
    <row r="5749" spans="1:14" ht="15.75" x14ac:dyDescent="0.5">
      <c r="A5749" s="7"/>
      <c r="B5749" s="26"/>
      <c r="C5749" s="26"/>
      <c r="D5749" s="14">
        <v>3805.08</v>
      </c>
      <c r="E5749" s="13" t="s">
        <v>4805</v>
      </c>
      <c r="F5749" s="27">
        <v>45637</v>
      </c>
      <c r="G5749" s="27">
        <v>45597</v>
      </c>
      <c r="H5749" s="14">
        <v>0</v>
      </c>
      <c r="I5749" s="15">
        <v>1</v>
      </c>
      <c r="J5749" s="13" t="s">
        <v>300</v>
      </c>
      <c r="K5749" s="36">
        <f>D5749*VLOOKUP(L5749,Assumptions!$B$5:$C$11,2,FALSE)</f>
        <v>3805.08</v>
      </c>
      <c r="L5749" s="39" t="s">
        <v>4883</v>
      </c>
      <c r="M5749" s="46">
        <f>DATE(YEAR(F5749),MONTH(F5749),1)</f>
        <v>45627</v>
      </c>
      <c r="N5749" s="47" t="str">
        <f>IF(B5749="",N5748,B5749)</f>
        <v>Xander Partners AG</v>
      </c>
    </row>
    <row r="5750" spans="1:14" ht="15.75" x14ac:dyDescent="0.5">
      <c r="A5750" s="7"/>
      <c r="B5750" s="25" t="s">
        <v>283</v>
      </c>
      <c r="C5750" s="25"/>
      <c r="D5750" s="14">
        <v>148.38</v>
      </c>
      <c r="E5750" s="13" t="s">
        <v>4806</v>
      </c>
      <c r="F5750" s="27">
        <v>45600</v>
      </c>
      <c r="G5750" s="27">
        <v>45443</v>
      </c>
      <c r="H5750" s="14">
        <v>0</v>
      </c>
      <c r="I5750" s="15">
        <v>1</v>
      </c>
      <c r="J5750" s="13" t="s">
        <v>318</v>
      </c>
      <c r="K5750" s="36">
        <f>D5750*VLOOKUP(L5750,Assumptions!$B$5:$C$11,2,FALSE)</f>
        <v>148.38</v>
      </c>
      <c r="L5750" s="39" t="s">
        <v>4883</v>
      </c>
      <c r="M5750" s="46">
        <f>DATE(YEAR(F5750),MONTH(F5750),1)</f>
        <v>45597</v>
      </c>
      <c r="N5750" s="47" t="str">
        <f>IF(B5750="",N5749,B5750)</f>
        <v>Briar Bancorp</v>
      </c>
    </row>
    <row r="5751" spans="1:14" ht="15.75" x14ac:dyDescent="0.5">
      <c r="A5751" s="7"/>
      <c r="B5751" s="25" t="s">
        <v>284</v>
      </c>
      <c r="C5751" s="25"/>
      <c r="D5751" s="14">
        <v>2189.7600000000002</v>
      </c>
      <c r="E5751" s="13" t="s">
        <v>4807</v>
      </c>
      <c r="F5751" s="27">
        <v>44651</v>
      </c>
      <c r="G5751" s="27">
        <v>44623</v>
      </c>
      <c r="H5751" s="14">
        <v>2060.67</v>
      </c>
      <c r="I5751" s="15">
        <v>1</v>
      </c>
      <c r="J5751" s="13" t="s">
        <v>300</v>
      </c>
      <c r="K5751" s="36">
        <f>D5751*VLOOKUP(L5751,Assumptions!$B$5:$C$11,2,FALSE)</f>
        <v>2189.7600000000002</v>
      </c>
      <c r="L5751" s="39" t="s">
        <v>4883</v>
      </c>
      <c r="M5751" s="46">
        <f>DATE(YEAR(F5751),MONTH(F5751),1)</f>
        <v>44621</v>
      </c>
      <c r="N5751" s="47" t="str">
        <f>IF(B5751="",N5750,B5751)</f>
        <v>Ogilvy Group Inc</v>
      </c>
    </row>
    <row r="5752" spans="1:14" ht="15.75" x14ac:dyDescent="0.5">
      <c r="A5752" s="7"/>
      <c r="B5752" s="26"/>
      <c r="C5752" s="26"/>
      <c r="D5752" s="14">
        <v>1689.8</v>
      </c>
      <c r="E5752" s="13" t="s">
        <v>4808</v>
      </c>
      <c r="F5752" s="27">
        <v>45582</v>
      </c>
      <c r="G5752" s="27">
        <v>45313</v>
      </c>
      <c r="H5752" s="14">
        <v>2512.1999999999998</v>
      </c>
      <c r="I5752" s="15">
        <v>2</v>
      </c>
      <c r="J5752" s="13" t="s">
        <v>307</v>
      </c>
      <c r="K5752" s="36">
        <f>D5752*VLOOKUP(L5752,Assumptions!$B$5:$C$11,2,FALSE)</f>
        <v>1689.8</v>
      </c>
      <c r="L5752" s="39" t="s">
        <v>4883</v>
      </c>
      <c r="M5752" s="46">
        <f>DATE(YEAR(F5752),MONTH(F5752),1)</f>
        <v>45566</v>
      </c>
      <c r="N5752" s="47" t="str">
        <f>IF(B5752="",N5751,B5752)</f>
        <v>Ogilvy Group Inc</v>
      </c>
    </row>
    <row r="5753" spans="1:14" ht="15.75" x14ac:dyDescent="0.5">
      <c r="A5753" s="7"/>
      <c r="B5753" s="25" t="s">
        <v>285</v>
      </c>
      <c r="C5753" s="25"/>
      <c r="D5753" s="12">
        <v>7630.46</v>
      </c>
      <c r="E5753" s="13" t="s">
        <v>4809</v>
      </c>
      <c r="F5753" s="27">
        <v>45178</v>
      </c>
      <c r="G5753" s="27">
        <v>45161</v>
      </c>
      <c r="H5753" s="14">
        <v>6308.33</v>
      </c>
      <c r="I5753" s="15">
        <v>2</v>
      </c>
      <c r="J5753" s="13" t="s">
        <v>300</v>
      </c>
      <c r="K5753" s="36">
        <f>D5753*VLOOKUP(L5753,Assumptions!$B$5:$C$11,2,FALSE)</f>
        <v>261.72477799999996</v>
      </c>
      <c r="L5753" s="39" t="s">
        <v>4889</v>
      </c>
      <c r="M5753" s="46">
        <f>DATE(YEAR(F5753),MONTH(F5753),1)</f>
        <v>45170</v>
      </c>
      <c r="N5753" s="47" t="str">
        <f>IF(B5753="",N5752,B5753)</f>
        <v>Dunmore Partners LLC</v>
      </c>
    </row>
    <row r="5754" spans="1:14" ht="15.75" x14ac:dyDescent="0.5">
      <c r="A5754" s="7"/>
      <c r="B5754" s="26"/>
      <c r="C5754" s="26"/>
      <c r="D5754" s="12">
        <v>7855.45</v>
      </c>
      <c r="E5754" s="13" t="s">
        <v>4810</v>
      </c>
      <c r="F5754" s="27">
        <v>45178</v>
      </c>
      <c r="G5754" s="27">
        <v>45161</v>
      </c>
      <c r="H5754" s="14">
        <v>5224.2</v>
      </c>
      <c r="I5754" s="15">
        <v>85</v>
      </c>
      <c r="J5754" s="13" t="s">
        <v>301</v>
      </c>
      <c r="K5754" s="36">
        <f>D5754*VLOOKUP(L5754,Assumptions!$B$5:$C$11,2,FALSE)</f>
        <v>269.44193499999994</v>
      </c>
      <c r="L5754" s="39" t="s">
        <v>4889</v>
      </c>
      <c r="M5754" s="46">
        <f>DATE(YEAR(F5754),MONTH(F5754),1)</f>
        <v>45170</v>
      </c>
      <c r="N5754" s="47" t="str">
        <f>IF(B5754="",N5753,B5754)</f>
        <v>Dunmore Partners LLC</v>
      </c>
    </row>
    <row r="5755" spans="1:14" ht="15.75" x14ac:dyDescent="0.5">
      <c r="A5755" s="7"/>
      <c r="B5755" s="26"/>
      <c r="C5755" s="26"/>
      <c r="D5755" s="12">
        <v>9410.06</v>
      </c>
      <c r="E5755" s="13" t="s">
        <v>4809</v>
      </c>
      <c r="F5755" s="27">
        <v>45178</v>
      </c>
      <c r="G5755" s="27">
        <v>45161</v>
      </c>
      <c r="H5755" s="14">
        <v>5893.87</v>
      </c>
      <c r="I5755" s="15">
        <v>1</v>
      </c>
      <c r="J5755" s="13" t="s">
        <v>300</v>
      </c>
      <c r="K5755" s="36">
        <f>D5755*VLOOKUP(L5755,Assumptions!$B$5:$C$11,2,FALSE)</f>
        <v>322.76505799999995</v>
      </c>
      <c r="L5755" s="39" t="s">
        <v>4889</v>
      </c>
      <c r="M5755" s="46">
        <f>DATE(YEAR(F5755),MONTH(F5755),1)</f>
        <v>45170</v>
      </c>
      <c r="N5755" s="47" t="str">
        <f>IF(B5755="",N5754,B5755)</f>
        <v>Dunmore Partners LLC</v>
      </c>
    </row>
    <row r="5756" spans="1:14" ht="15.75" x14ac:dyDescent="0.5">
      <c r="A5756" s="7"/>
      <c r="B5756" s="26"/>
      <c r="C5756" s="26"/>
      <c r="D5756" s="12">
        <v>8351.4599999999991</v>
      </c>
      <c r="E5756" s="13" t="s">
        <v>4811</v>
      </c>
      <c r="F5756" s="27">
        <v>45577</v>
      </c>
      <c r="G5756" s="27">
        <v>45534</v>
      </c>
      <c r="H5756" s="14">
        <v>4701.25</v>
      </c>
      <c r="I5756" s="15">
        <v>2</v>
      </c>
      <c r="J5756" s="13" t="s">
        <v>300</v>
      </c>
      <c r="K5756" s="36">
        <f>D5756*VLOOKUP(L5756,Assumptions!$B$5:$C$11,2,FALSE)</f>
        <v>286.45507799999996</v>
      </c>
      <c r="L5756" s="39" t="s">
        <v>4889</v>
      </c>
      <c r="M5756" s="46">
        <f>DATE(YEAR(F5756),MONTH(F5756),1)</f>
        <v>45566</v>
      </c>
      <c r="N5756" s="47" t="str">
        <f>IF(B5756="",N5755,B5756)</f>
        <v>Dunmore Partners LLC</v>
      </c>
    </row>
    <row r="5757" spans="1:14" ht="15.75" x14ac:dyDescent="0.5">
      <c r="A5757" s="7"/>
      <c r="B5757" s="26"/>
      <c r="C5757" s="26"/>
      <c r="D5757" s="12">
        <v>8694.68</v>
      </c>
      <c r="E5757" s="13" t="s">
        <v>4812</v>
      </c>
      <c r="F5757" s="27">
        <v>45577</v>
      </c>
      <c r="G5757" s="27">
        <v>45534</v>
      </c>
      <c r="H5757" s="14">
        <v>5271.29</v>
      </c>
      <c r="I5757" s="15">
        <v>49</v>
      </c>
      <c r="J5757" s="13" t="s">
        <v>301</v>
      </c>
      <c r="K5757" s="36">
        <f>D5757*VLOOKUP(L5757,Assumptions!$B$5:$C$11,2,FALSE)</f>
        <v>298.22752399999996</v>
      </c>
      <c r="L5757" s="39" t="s">
        <v>4889</v>
      </c>
      <c r="M5757" s="46">
        <f>DATE(YEAR(F5757),MONTH(F5757),1)</f>
        <v>45566</v>
      </c>
      <c r="N5757" s="47" t="str">
        <f>IF(B5757="",N5756,B5757)</f>
        <v>Dunmore Partners LLC</v>
      </c>
    </row>
    <row r="5758" spans="1:14" ht="15.75" x14ac:dyDescent="0.5">
      <c r="A5758" s="7"/>
      <c r="B5758" s="26"/>
      <c r="C5758" s="26"/>
      <c r="D5758" s="12">
        <v>7056.94</v>
      </c>
      <c r="E5758" s="13" t="s">
        <v>4813</v>
      </c>
      <c r="F5758" s="27">
        <v>45577</v>
      </c>
      <c r="G5758" s="27">
        <v>45534</v>
      </c>
      <c r="H5758" s="14">
        <v>5464.1</v>
      </c>
      <c r="I5758" s="15">
        <v>1</v>
      </c>
      <c r="J5758" s="13" t="s">
        <v>311</v>
      </c>
      <c r="K5758" s="36">
        <f>D5758*VLOOKUP(L5758,Assumptions!$B$5:$C$11,2,FALSE)</f>
        <v>242.05304199999998</v>
      </c>
      <c r="L5758" s="39" t="s">
        <v>4889</v>
      </c>
      <c r="M5758" s="46">
        <f>DATE(YEAR(F5758),MONTH(F5758),1)</f>
        <v>45566</v>
      </c>
      <c r="N5758" s="47" t="str">
        <f>IF(B5758="",N5757,B5758)</f>
        <v>Dunmore Partners LLC</v>
      </c>
    </row>
    <row r="5759" spans="1:14" ht="15.75" x14ac:dyDescent="0.5">
      <c r="A5759" s="7"/>
      <c r="B5759" s="26"/>
      <c r="C5759" s="26"/>
      <c r="D5759" s="12">
        <v>7086.77</v>
      </c>
      <c r="E5759" s="13" t="s">
        <v>4814</v>
      </c>
      <c r="F5759" s="27">
        <v>45577</v>
      </c>
      <c r="G5759" s="27">
        <v>45534</v>
      </c>
      <c r="H5759" s="14">
        <v>5266.99</v>
      </c>
      <c r="I5759" s="15">
        <v>1</v>
      </c>
      <c r="J5759" s="13" t="s">
        <v>310</v>
      </c>
      <c r="K5759" s="36">
        <f>D5759*VLOOKUP(L5759,Assumptions!$B$5:$C$11,2,FALSE)</f>
        <v>243.076211</v>
      </c>
      <c r="L5759" s="39" t="s">
        <v>4889</v>
      </c>
      <c r="M5759" s="46">
        <f>DATE(YEAR(F5759),MONTH(F5759),1)</f>
        <v>45566</v>
      </c>
      <c r="N5759" s="47" t="str">
        <f>IF(B5759="",N5758,B5759)</f>
        <v>Dunmore Partners LLC</v>
      </c>
    </row>
    <row r="5760" spans="1:14" ht="15.75" x14ac:dyDescent="0.5">
      <c r="A5760" s="7"/>
      <c r="B5760" s="26"/>
      <c r="C5760" s="26"/>
      <c r="D5760" s="12">
        <v>6086.35</v>
      </c>
      <c r="E5760" s="13" t="s">
        <v>4815</v>
      </c>
      <c r="F5760" s="27">
        <v>45577</v>
      </c>
      <c r="G5760" s="27">
        <v>45534</v>
      </c>
      <c r="H5760" s="14">
        <v>6430.88</v>
      </c>
      <c r="I5760" s="15">
        <v>1</v>
      </c>
      <c r="J5760" s="13" t="s">
        <v>318</v>
      </c>
      <c r="K5760" s="36">
        <f>D5760*VLOOKUP(L5760,Assumptions!$B$5:$C$11,2,FALSE)</f>
        <v>208.76180499999998</v>
      </c>
      <c r="L5760" s="39" t="s">
        <v>4889</v>
      </c>
      <c r="M5760" s="46">
        <f>DATE(YEAR(F5760),MONTH(F5760),1)</f>
        <v>45566</v>
      </c>
      <c r="N5760" s="47" t="str">
        <f>IF(B5760="",N5759,B5760)</f>
        <v>Dunmore Partners LLC</v>
      </c>
    </row>
    <row r="5761" spans="1:14" ht="15.75" x14ac:dyDescent="0.5">
      <c r="A5761" s="7"/>
      <c r="B5761" s="26"/>
      <c r="C5761" s="26"/>
      <c r="D5761" s="12">
        <v>10209.450000000001</v>
      </c>
      <c r="E5761" s="13" t="s">
        <v>4816</v>
      </c>
      <c r="F5761" s="27">
        <v>45577</v>
      </c>
      <c r="G5761" s="27">
        <v>45534</v>
      </c>
      <c r="H5761" s="14">
        <v>5548.61</v>
      </c>
      <c r="I5761" s="15">
        <v>1</v>
      </c>
      <c r="J5761" s="13" t="s">
        <v>309</v>
      </c>
      <c r="K5761" s="36">
        <f>D5761*VLOOKUP(L5761,Assumptions!$B$5:$C$11,2,FALSE)</f>
        <v>350.18413499999997</v>
      </c>
      <c r="L5761" s="39" t="s">
        <v>4889</v>
      </c>
      <c r="M5761" s="46">
        <f>DATE(YEAR(F5761),MONTH(F5761),1)</f>
        <v>45566</v>
      </c>
      <c r="N5761" s="47" t="str">
        <f>IF(B5761="",N5760,B5761)</f>
        <v>Dunmore Partners LLC</v>
      </c>
    </row>
    <row r="5762" spans="1:14" ht="15.75" x14ac:dyDescent="0.5">
      <c r="A5762" s="7"/>
      <c r="B5762" s="26"/>
      <c r="C5762" s="26"/>
      <c r="D5762" s="12">
        <v>6859.46</v>
      </c>
      <c r="E5762" s="13" t="s">
        <v>4811</v>
      </c>
      <c r="F5762" s="27">
        <v>45577</v>
      </c>
      <c r="G5762" s="27">
        <v>45534</v>
      </c>
      <c r="H5762" s="14">
        <v>4885.45</v>
      </c>
      <c r="I5762" s="15">
        <v>1</v>
      </c>
      <c r="J5762" s="13" t="s">
        <v>300</v>
      </c>
      <c r="K5762" s="36">
        <f>D5762*VLOOKUP(L5762,Assumptions!$B$5:$C$11,2,FALSE)</f>
        <v>235.27947799999998</v>
      </c>
      <c r="L5762" s="39" t="s">
        <v>4889</v>
      </c>
      <c r="M5762" s="46">
        <f>DATE(YEAR(F5762),MONTH(F5762),1)</f>
        <v>45566</v>
      </c>
      <c r="N5762" s="47" t="str">
        <f>IF(B5762="",N5761,B5762)</f>
        <v>Dunmore Partners LLC</v>
      </c>
    </row>
    <row r="5763" spans="1:14" ht="15.75" x14ac:dyDescent="0.5">
      <c r="A5763" s="7"/>
      <c r="B5763" s="26"/>
      <c r="C5763" s="26"/>
      <c r="D5763" s="12">
        <v>7318.84</v>
      </c>
      <c r="E5763" s="13" t="s">
        <v>4815</v>
      </c>
      <c r="F5763" s="27">
        <v>45577</v>
      </c>
      <c r="G5763" s="27">
        <v>45534</v>
      </c>
      <c r="H5763" s="14">
        <v>6647.04</v>
      </c>
      <c r="I5763" s="15">
        <v>1</v>
      </c>
      <c r="J5763" s="13" t="s">
        <v>318</v>
      </c>
      <c r="K5763" s="36">
        <f>D5763*VLOOKUP(L5763,Assumptions!$B$5:$C$11,2,FALSE)</f>
        <v>251.03621199999998</v>
      </c>
      <c r="L5763" s="39" t="s">
        <v>4889</v>
      </c>
      <c r="M5763" s="46">
        <f>DATE(YEAR(F5763),MONTH(F5763),1)</f>
        <v>45566</v>
      </c>
      <c r="N5763" s="47" t="str">
        <f>IF(B5763="",N5762,B5763)</f>
        <v>Dunmore Partners LLC</v>
      </c>
    </row>
    <row r="5764" spans="1:14" ht="15.75" x14ac:dyDescent="0.5">
      <c r="A5764" s="7"/>
      <c r="B5764" s="26"/>
      <c r="C5764" s="26"/>
      <c r="D5764" s="12">
        <v>7474.78</v>
      </c>
      <c r="E5764" s="13" t="s">
        <v>4815</v>
      </c>
      <c r="F5764" s="27">
        <v>45577</v>
      </c>
      <c r="G5764" s="27">
        <v>45534</v>
      </c>
      <c r="H5764" s="14">
        <v>6844.46</v>
      </c>
      <c r="I5764" s="15">
        <v>1</v>
      </c>
      <c r="J5764" s="13" t="s">
        <v>318</v>
      </c>
      <c r="K5764" s="36">
        <f>D5764*VLOOKUP(L5764,Assumptions!$B$5:$C$11,2,FALSE)</f>
        <v>256.38495399999999</v>
      </c>
      <c r="L5764" s="39" t="s">
        <v>4889</v>
      </c>
      <c r="M5764" s="46">
        <f>DATE(YEAR(F5764),MONTH(F5764),1)</f>
        <v>45566</v>
      </c>
      <c r="N5764" s="47" t="str">
        <f>IF(B5764="",N5763,B5764)</f>
        <v>Dunmore Partners LLC</v>
      </c>
    </row>
    <row r="5765" spans="1:14" ht="15.75" x14ac:dyDescent="0.5">
      <c r="A5765" s="7"/>
      <c r="B5765" s="26"/>
      <c r="C5765" s="26"/>
      <c r="D5765" s="12">
        <v>9425.5300000000007</v>
      </c>
      <c r="E5765" s="13" t="s">
        <v>4817</v>
      </c>
      <c r="F5765" s="27">
        <v>45941</v>
      </c>
      <c r="G5765" s="27">
        <v>45737</v>
      </c>
      <c r="H5765" s="14">
        <v>6701</v>
      </c>
      <c r="I5765" s="15">
        <v>2</v>
      </c>
      <c r="J5765" s="13" t="s">
        <v>300</v>
      </c>
      <c r="K5765" s="36">
        <f>D5765*VLOOKUP(L5765,Assumptions!$B$5:$C$11,2,FALSE)</f>
        <v>323.29567900000001</v>
      </c>
      <c r="L5765" s="39" t="s">
        <v>4889</v>
      </c>
      <c r="M5765" s="46">
        <f>DATE(YEAR(F5765),MONTH(F5765),1)</f>
        <v>45931</v>
      </c>
      <c r="N5765" s="47" t="str">
        <f>IF(B5765="",N5764,B5765)</f>
        <v>Dunmore Partners LLC</v>
      </c>
    </row>
    <row r="5766" spans="1:14" ht="15.75" x14ac:dyDescent="0.5">
      <c r="A5766" s="7"/>
      <c r="B5766" s="26"/>
      <c r="C5766" s="26"/>
      <c r="D5766" s="12">
        <v>9222.42</v>
      </c>
      <c r="E5766" s="13" t="s">
        <v>4818</v>
      </c>
      <c r="F5766" s="27">
        <v>45941</v>
      </c>
      <c r="G5766" s="27">
        <v>45737</v>
      </c>
      <c r="H5766" s="14">
        <v>6805.87</v>
      </c>
      <c r="I5766" s="15">
        <v>50</v>
      </c>
      <c r="J5766" s="13" t="s">
        <v>301</v>
      </c>
      <c r="K5766" s="36">
        <f>D5766*VLOOKUP(L5766,Assumptions!$B$5:$C$11,2,FALSE)</f>
        <v>316.32900599999999</v>
      </c>
      <c r="L5766" s="39" t="s">
        <v>4889</v>
      </c>
      <c r="M5766" s="46">
        <f>DATE(YEAR(F5766),MONTH(F5766),1)</f>
        <v>45931</v>
      </c>
      <c r="N5766" s="47" t="str">
        <f>IF(B5766="",N5765,B5766)</f>
        <v>Dunmore Partners LLC</v>
      </c>
    </row>
    <row r="5767" spans="1:14" ht="15.75" x14ac:dyDescent="0.5">
      <c r="A5767" s="7"/>
      <c r="B5767" s="26"/>
      <c r="C5767" s="26"/>
      <c r="D5767" s="12">
        <v>8824.9699999999993</v>
      </c>
      <c r="E5767" s="13" t="s">
        <v>4819</v>
      </c>
      <c r="F5767" s="27">
        <v>45941</v>
      </c>
      <c r="G5767" s="27">
        <v>45737</v>
      </c>
      <c r="H5767" s="14">
        <v>5983.39</v>
      </c>
      <c r="I5767" s="15">
        <v>1</v>
      </c>
      <c r="J5767" s="13" t="s">
        <v>311</v>
      </c>
      <c r="K5767" s="36">
        <f>D5767*VLOOKUP(L5767,Assumptions!$B$5:$C$11,2,FALSE)</f>
        <v>302.69647099999997</v>
      </c>
      <c r="L5767" s="39" t="s">
        <v>4889</v>
      </c>
      <c r="M5767" s="46">
        <f>DATE(YEAR(F5767),MONTH(F5767),1)</f>
        <v>45931</v>
      </c>
      <c r="N5767" s="47" t="str">
        <f>IF(B5767="",N5766,B5767)</f>
        <v>Dunmore Partners LLC</v>
      </c>
    </row>
    <row r="5768" spans="1:14" ht="15.75" x14ac:dyDescent="0.5">
      <c r="A5768" s="7"/>
      <c r="B5768" s="26"/>
      <c r="C5768" s="26"/>
      <c r="D5768" s="12">
        <v>2229.9499999999998</v>
      </c>
      <c r="E5768" s="13" t="s">
        <v>4820</v>
      </c>
      <c r="F5768" s="27">
        <v>45927</v>
      </c>
      <c r="G5768" s="27">
        <v>45778</v>
      </c>
      <c r="H5768" s="14">
        <v>7205.46</v>
      </c>
      <c r="I5768" s="15">
        <v>1</v>
      </c>
      <c r="J5768" s="13" t="s">
        <v>307</v>
      </c>
      <c r="K5768" s="36">
        <f>D5768*VLOOKUP(L5768,Assumptions!$B$5:$C$11,2,FALSE)</f>
        <v>76.487284999999986</v>
      </c>
      <c r="L5768" s="39" t="s">
        <v>4889</v>
      </c>
      <c r="M5768" s="46">
        <f>DATE(YEAR(F5768),MONTH(F5768),1)</f>
        <v>45901</v>
      </c>
      <c r="N5768" s="47" t="str">
        <f>IF(B5768="",N5767,B5768)</f>
        <v>Dunmore Partners LLC</v>
      </c>
    </row>
    <row r="5769" spans="1:14" ht="15.75" x14ac:dyDescent="0.5">
      <c r="A5769" s="7"/>
      <c r="B5769" s="25" t="s">
        <v>286</v>
      </c>
      <c r="C5769" s="25"/>
      <c r="D5769" s="14">
        <v>89.74</v>
      </c>
      <c r="E5769" s="13" t="s">
        <v>4821</v>
      </c>
      <c r="F5769" s="27">
        <v>45572</v>
      </c>
      <c r="G5769" s="27">
        <v>45443</v>
      </c>
      <c r="H5769" s="14">
        <v>0</v>
      </c>
      <c r="I5769" s="15">
        <v>1</v>
      </c>
      <c r="J5769" s="13" t="s">
        <v>318</v>
      </c>
      <c r="K5769" s="36">
        <f>D5769*VLOOKUP(L5769,Assumptions!$B$5:$C$11,2,FALSE)</f>
        <v>89.74</v>
      </c>
      <c r="L5769" s="39" t="s">
        <v>4883</v>
      </c>
      <c r="M5769" s="46">
        <f>DATE(YEAR(F5769),MONTH(F5769),1)</f>
        <v>45566</v>
      </c>
      <c r="N5769" s="47" t="str">
        <f>IF(B5769="",N5768,B5769)</f>
        <v>Sandringham Strategies AG</v>
      </c>
    </row>
    <row r="5770" spans="1:14" ht="15.75" x14ac:dyDescent="0.5">
      <c r="A5770" s="7"/>
      <c r="B5770" s="25" t="s">
        <v>287</v>
      </c>
      <c r="C5770" s="25"/>
      <c r="D5770" s="12">
        <v>9400.56</v>
      </c>
      <c r="E5770" s="13" t="s">
        <v>4822</v>
      </c>
      <c r="F5770" s="27">
        <v>45870</v>
      </c>
      <c r="G5770" s="27">
        <v>45792</v>
      </c>
      <c r="H5770" s="14">
        <v>0</v>
      </c>
      <c r="I5770" s="15">
        <v>90</v>
      </c>
      <c r="J5770" s="13" t="s">
        <v>301</v>
      </c>
      <c r="K5770" s="36">
        <f>D5770*VLOOKUP(L5770,Assumptions!$B$5:$C$11,2,FALSE)</f>
        <v>322.43920799999995</v>
      </c>
      <c r="L5770" s="39" t="s">
        <v>4889</v>
      </c>
      <c r="M5770" s="46">
        <f>DATE(YEAR(F5770),MONTH(F5770),1)</f>
        <v>45870</v>
      </c>
      <c r="N5770" s="47" t="str">
        <f>IF(B5770="",N5769,B5770)</f>
        <v>Parkside Capital plc</v>
      </c>
    </row>
    <row r="5771" spans="1:14" ht="15.75" x14ac:dyDescent="0.5">
      <c r="A5771" s="7"/>
      <c r="B5771" s="26"/>
      <c r="C5771" s="26"/>
      <c r="D5771" s="12">
        <v>8061.14</v>
      </c>
      <c r="E5771" s="13" t="s">
        <v>4823</v>
      </c>
      <c r="F5771" s="27">
        <v>45911</v>
      </c>
      <c r="G5771" s="27">
        <v>45819</v>
      </c>
      <c r="H5771" s="14">
        <v>0</v>
      </c>
      <c r="I5771" s="15">
        <v>1</v>
      </c>
      <c r="J5771" s="13" t="s">
        <v>300</v>
      </c>
      <c r="K5771" s="36">
        <f>D5771*VLOOKUP(L5771,Assumptions!$B$5:$C$11,2,FALSE)</f>
        <v>276.49710199999998</v>
      </c>
      <c r="L5771" s="39" t="s">
        <v>4889</v>
      </c>
      <c r="M5771" s="46">
        <f>DATE(YEAR(F5771),MONTH(F5771),1)</f>
        <v>45901</v>
      </c>
      <c r="N5771" s="47" t="str">
        <f>IF(B5771="",N5770,B5771)</f>
        <v>Parkside Capital plc</v>
      </c>
    </row>
    <row r="5772" spans="1:14" ht="15.75" x14ac:dyDescent="0.5">
      <c r="A5772" s="7"/>
      <c r="B5772" s="26"/>
      <c r="C5772" s="26"/>
      <c r="D5772" s="12">
        <v>10176.5</v>
      </c>
      <c r="E5772" s="13" t="s">
        <v>4824</v>
      </c>
      <c r="F5772" s="27">
        <v>45911</v>
      </c>
      <c r="G5772" s="27">
        <v>45819</v>
      </c>
      <c r="H5772" s="14">
        <v>0</v>
      </c>
      <c r="I5772" s="15">
        <v>100</v>
      </c>
      <c r="J5772" s="13" t="s">
        <v>301</v>
      </c>
      <c r="K5772" s="36">
        <f>D5772*VLOOKUP(L5772,Assumptions!$B$5:$C$11,2,FALSE)</f>
        <v>349.05394999999999</v>
      </c>
      <c r="L5772" s="39" t="s">
        <v>4889</v>
      </c>
      <c r="M5772" s="46">
        <f>DATE(YEAR(F5772),MONTH(F5772),1)</f>
        <v>45901</v>
      </c>
      <c r="N5772" s="47" t="str">
        <f>IF(B5772="",N5771,B5772)</f>
        <v>Parkside Capital plc</v>
      </c>
    </row>
    <row r="5773" spans="1:14" ht="15.75" x14ac:dyDescent="0.5">
      <c r="A5773" s="7"/>
      <c r="B5773" s="25" t="s">
        <v>288</v>
      </c>
      <c r="C5773" s="25"/>
      <c r="D5773" s="14">
        <v>492.26</v>
      </c>
      <c r="E5773" s="13" t="s">
        <v>4825</v>
      </c>
      <c r="F5773" s="27">
        <v>44831</v>
      </c>
      <c r="G5773" s="27">
        <v>44790</v>
      </c>
      <c r="H5773" s="14">
        <v>405.7</v>
      </c>
      <c r="I5773" s="15">
        <v>1</v>
      </c>
      <c r="J5773" s="13" t="s">
        <v>308</v>
      </c>
      <c r="K5773" s="36">
        <f>D5773*VLOOKUP(L5773,Assumptions!$B$5:$C$11,2,FALSE)</f>
        <v>492.26</v>
      </c>
      <c r="L5773" s="39" t="s">
        <v>4883</v>
      </c>
      <c r="M5773" s="46">
        <f>DATE(YEAR(F5773),MONTH(F5773),1)</f>
        <v>44805</v>
      </c>
      <c r="N5773" s="47" t="str">
        <f>IF(B5773="",N5772,B5773)</f>
        <v>Dearborn Markets Ltd</v>
      </c>
    </row>
    <row r="5774" spans="1:14" ht="15.75" x14ac:dyDescent="0.5">
      <c r="A5774" s="7"/>
      <c r="B5774" s="25" t="s">
        <v>289</v>
      </c>
      <c r="C5774" s="25"/>
      <c r="D5774" s="14">
        <v>15429.08</v>
      </c>
      <c r="E5774" s="13" t="s">
        <v>4826</v>
      </c>
      <c r="F5774" s="27">
        <v>44586</v>
      </c>
      <c r="G5774" s="27">
        <v>44524</v>
      </c>
      <c r="H5774" s="14">
        <v>13632.41</v>
      </c>
      <c r="I5774" s="15">
        <v>3</v>
      </c>
      <c r="J5774" s="13" t="s">
        <v>300</v>
      </c>
      <c r="K5774" s="36">
        <f>D5774*VLOOKUP(L5774,Assumptions!$B$5:$C$11,2,FALSE)</f>
        <v>15429.08</v>
      </c>
      <c r="L5774" s="39" t="s">
        <v>4883</v>
      </c>
      <c r="M5774" s="46">
        <f>DATE(YEAR(F5774),MONTH(F5774),1)</f>
        <v>44562</v>
      </c>
      <c r="N5774" s="47" t="str">
        <f>IF(B5774="",N5773,B5774)</f>
        <v>Winslow Markets SA</v>
      </c>
    </row>
    <row r="5775" spans="1:14" ht="15.75" x14ac:dyDescent="0.5">
      <c r="A5775" s="7"/>
      <c r="B5775" s="26"/>
      <c r="C5775" s="26"/>
      <c r="D5775" s="14">
        <v>12646.54</v>
      </c>
      <c r="E5775" s="13" t="s">
        <v>4827</v>
      </c>
      <c r="F5775" s="27">
        <v>44586</v>
      </c>
      <c r="G5775" s="27">
        <v>44524</v>
      </c>
      <c r="H5775" s="14">
        <v>11907.49</v>
      </c>
      <c r="I5775" s="15">
        <v>6</v>
      </c>
      <c r="J5775" s="13" t="s">
        <v>308</v>
      </c>
      <c r="K5775" s="36">
        <f>D5775*VLOOKUP(L5775,Assumptions!$B$5:$C$11,2,FALSE)</f>
        <v>12646.54</v>
      </c>
      <c r="L5775" s="39" t="s">
        <v>4883</v>
      </c>
      <c r="M5775" s="46">
        <f>DATE(YEAR(F5775),MONTH(F5775),1)</f>
        <v>44562</v>
      </c>
      <c r="N5775" s="47" t="str">
        <f>IF(B5775="",N5774,B5775)</f>
        <v>Winslow Markets SA</v>
      </c>
    </row>
    <row r="5776" spans="1:14" ht="15.75" x14ac:dyDescent="0.5">
      <c r="A5776" s="7"/>
      <c r="B5776" s="26"/>
      <c r="C5776" s="26"/>
      <c r="D5776" s="14">
        <v>10410.35</v>
      </c>
      <c r="E5776" s="13" t="s">
        <v>4828</v>
      </c>
      <c r="F5776" s="27">
        <v>44586</v>
      </c>
      <c r="G5776" s="27">
        <v>44524</v>
      </c>
      <c r="H5776" s="14">
        <v>16650.21</v>
      </c>
      <c r="I5776" s="15">
        <v>3</v>
      </c>
      <c r="J5776" s="13" t="s">
        <v>314</v>
      </c>
      <c r="K5776" s="36">
        <f>D5776*VLOOKUP(L5776,Assumptions!$B$5:$C$11,2,FALSE)</f>
        <v>10410.35</v>
      </c>
      <c r="L5776" s="39" t="s">
        <v>4883</v>
      </c>
      <c r="M5776" s="46">
        <f>DATE(YEAR(F5776),MONTH(F5776),1)</f>
        <v>44562</v>
      </c>
      <c r="N5776" s="47" t="str">
        <f>IF(B5776="",N5775,B5776)</f>
        <v>Winslow Markets SA</v>
      </c>
    </row>
    <row r="5777" spans="1:14" ht="15.75" x14ac:dyDescent="0.5">
      <c r="A5777" s="7"/>
      <c r="B5777" s="25" t="s">
        <v>290</v>
      </c>
      <c r="C5777" s="25"/>
      <c r="D5777" s="12">
        <v>3288.96</v>
      </c>
      <c r="E5777" s="13" t="s">
        <v>4829</v>
      </c>
      <c r="F5777" s="27">
        <v>45812</v>
      </c>
      <c r="G5777" s="27">
        <v>45764</v>
      </c>
      <c r="H5777" s="14">
        <v>0</v>
      </c>
      <c r="I5777" s="15">
        <v>21</v>
      </c>
      <c r="J5777" s="13" t="s">
        <v>301</v>
      </c>
      <c r="K5777" s="36">
        <f>D5777*VLOOKUP(L5777,Assumptions!$B$5:$C$11,2,FALSE)</f>
        <v>112.81132799999999</v>
      </c>
      <c r="L5777" s="39" t="s">
        <v>4889</v>
      </c>
      <c r="M5777" s="46">
        <f>DATE(YEAR(F5777),MONTH(F5777),1)</f>
        <v>45809</v>
      </c>
      <c r="N5777" s="47" t="str">
        <f>IF(B5777="",N5776,B5777)</f>
        <v>Larkspur Investments LLC</v>
      </c>
    </row>
    <row r="5778" spans="1:14" ht="15.75" x14ac:dyDescent="0.5">
      <c r="A5778" s="7"/>
      <c r="B5778" s="26"/>
      <c r="C5778" s="26"/>
      <c r="D5778" s="12">
        <v>1200.23</v>
      </c>
      <c r="E5778" s="13" t="s">
        <v>4830</v>
      </c>
      <c r="F5778" s="27">
        <v>45798</v>
      </c>
      <c r="G5778" s="27">
        <v>45764</v>
      </c>
      <c r="H5778" s="14">
        <v>0</v>
      </c>
      <c r="I5778" s="15">
        <v>20</v>
      </c>
      <c r="J5778" s="13" t="s">
        <v>301</v>
      </c>
      <c r="K5778" s="36">
        <f>D5778*VLOOKUP(L5778,Assumptions!$B$5:$C$11,2,FALSE)</f>
        <v>41.167888999999995</v>
      </c>
      <c r="L5778" s="39" t="s">
        <v>4889</v>
      </c>
      <c r="M5778" s="46">
        <f>DATE(YEAR(F5778),MONTH(F5778),1)</f>
        <v>45778</v>
      </c>
      <c r="N5778" s="47" t="str">
        <f>IF(B5778="",N5777,B5778)</f>
        <v>Larkspur Investments LLC</v>
      </c>
    </row>
    <row r="5779" spans="1:14" ht="15.75" x14ac:dyDescent="0.5">
      <c r="A5779" s="7"/>
      <c r="B5779" s="25" t="s">
        <v>291</v>
      </c>
      <c r="C5779" s="25"/>
      <c r="D5779" s="14">
        <v>101.29</v>
      </c>
      <c r="E5779" s="13" t="s">
        <v>4831</v>
      </c>
      <c r="F5779" s="27">
        <v>45664</v>
      </c>
      <c r="G5779" s="27">
        <v>45582</v>
      </c>
      <c r="H5779" s="14">
        <v>0</v>
      </c>
      <c r="I5779" s="15">
        <v>1</v>
      </c>
      <c r="J5779" s="13" t="s">
        <v>318</v>
      </c>
      <c r="K5779" s="36">
        <f>D5779*VLOOKUP(L5779,Assumptions!$B$5:$C$11,2,FALSE)</f>
        <v>101.29</v>
      </c>
      <c r="L5779" s="39" t="s">
        <v>4883</v>
      </c>
      <c r="M5779" s="46">
        <f>DATE(YEAR(F5779),MONTH(F5779),1)</f>
        <v>45658</v>
      </c>
      <c r="N5779" s="47" t="str">
        <f>IF(B5779="",N5778,B5779)</f>
        <v>Fairhaven Wealth Inc</v>
      </c>
    </row>
    <row r="5780" spans="1:14" ht="15.75" x14ac:dyDescent="0.5">
      <c r="A5780" s="7"/>
      <c r="B5780" s="25" t="s">
        <v>292</v>
      </c>
      <c r="C5780" s="25"/>
      <c r="D5780" s="14">
        <v>118.3</v>
      </c>
      <c r="E5780" s="13" t="s">
        <v>4832</v>
      </c>
      <c r="F5780" s="27">
        <v>45574</v>
      </c>
      <c r="G5780" s="27">
        <v>45209</v>
      </c>
      <c r="H5780" s="14">
        <v>0</v>
      </c>
      <c r="I5780" s="15">
        <v>1</v>
      </c>
      <c r="J5780" s="13" t="s">
        <v>318</v>
      </c>
      <c r="K5780" s="36">
        <f>D5780*VLOOKUP(L5780,Assumptions!$B$5:$C$11,2,FALSE)</f>
        <v>118.3</v>
      </c>
      <c r="L5780" s="39" t="s">
        <v>4883</v>
      </c>
      <c r="M5780" s="46">
        <f>DATE(YEAR(F5780),MONTH(F5780),1)</f>
        <v>45566</v>
      </c>
      <c r="N5780" s="47" t="str">
        <f>IF(B5780="",N5779,B5780)</f>
        <v>Varsity Wealth AG</v>
      </c>
    </row>
    <row r="5781" spans="1:14" ht="15.75" x14ac:dyDescent="0.5">
      <c r="A5781" s="7"/>
      <c r="B5781" s="25" t="s">
        <v>293</v>
      </c>
      <c r="C5781" s="25"/>
      <c r="D5781" s="14">
        <v>16624.43</v>
      </c>
      <c r="E5781" s="13" t="s">
        <v>4833</v>
      </c>
      <c r="F5781" s="27">
        <v>44938</v>
      </c>
      <c r="G5781" s="27">
        <v>44789</v>
      </c>
      <c r="H5781" s="14">
        <v>17501.099999999999</v>
      </c>
      <c r="I5781" s="15">
        <v>4</v>
      </c>
      <c r="J5781" s="13" t="s">
        <v>300</v>
      </c>
      <c r="K5781" s="36">
        <f>D5781*VLOOKUP(L5781,Assumptions!$B$5:$C$11,2,FALSE)</f>
        <v>16624.43</v>
      </c>
      <c r="L5781" s="39" t="s">
        <v>4883</v>
      </c>
      <c r="M5781" s="46">
        <f>DATE(YEAR(F5781),MONTH(F5781),1)</f>
        <v>44927</v>
      </c>
      <c r="N5781" s="47" t="str">
        <f>IF(B5781="",N5780,B5781)</f>
        <v>Evergreen Resources SA</v>
      </c>
    </row>
    <row r="5782" spans="1:14" ht="15.75" x14ac:dyDescent="0.5">
      <c r="A5782" s="7"/>
      <c r="B5782" s="26"/>
      <c r="C5782" s="26"/>
      <c r="D5782" s="14">
        <v>11824.16</v>
      </c>
      <c r="E5782" s="13" t="s">
        <v>4834</v>
      </c>
      <c r="F5782" s="27">
        <v>44938</v>
      </c>
      <c r="G5782" s="27">
        <v>44789</v>
      </c>
      <c r="H5782" s="14">
        <v>10194.02</v>
      </c>
      <c r="I5782" s="15">
        <v>5</v>
      </c>
      <c r="J5782" s="13" t="s">
        <v>325</v>
      </c>
      <c r="K5782" s="36">
        <f>D5782*VLOOKUP(L5782,Assumptions!$B$5:$C$11,2,FALSE)</f>
        <v>11824.16</v>
      </c>
      <c r="L5782" s="39" t="s">
        <v>4883</v>
      </c>
      <c r="M5782" s="46">
        <f>DATE(YEAR(F5782),MONTH(F5782),1)</f>
        <v>44927</v>
      </c>
      <c r="N5782" s="47" t="str">
        <f>IF(B5782="",N5781,B5782)</f>
        <v>Evergreen Resources SA</v>
      </c>
    </row>
    <row r="5783" spans="1:14" ht="15.75" x14ac:dyDescent="0.5">
      <c r="A5783" s="7"/>
      <c r="B5783" s="25" t="s">
        <v>294</v>
      </c>
      <c r="C5783" s="25"/>
      <c r="D5783" s="14">
        <v>7562.76</v>
      </c>
      <c r="E5783" s="13" t="s">
        <v>4835</v>
      </c>
      <c r="F5783" s="27">
        <v>44834</v>
      </c>
      <c r="G5783" s="27">
        <v>44811</v>
      </c>
      <c r="H5783" s="14">
        <v>10038.129999999999</v>
      </c>
      <c r="I5783" s="15">
        <v>4</v>
      </c>
      <c r="J5783" s="13" t="s">
        <v>307</v>
      </c>
      <c r="K5783" s="36">
        <f>D5783*VLOOKUP(L5783,Assumptions!$B$5:$C$11,2,FALSE)</f>
        <v>7562.76</v>
      </c>
      <c r="L5783" s="39" t="s">
        <v>4883</v>
      </c>
      <c r="M5783" s="46">
        <f>DATE(YEAR(F5783),MONTH(F5783),1)</f>
        <v>44805</v>
      </c>
      <c r="N5783" s="47" t="str">
        <f>IF(B5783="",N5782,B5783)</f>
        <v>Xander Equity plc</v>
      </c>
    </row>
    <row r="5784" spans="1:14" ht="15.75" x14ac:dyDescent="0.5">
      <c r="A5784" s="7"/>
      <c r="B5784" s="26"/>
      <c r="C5784" s="26"/>
      <c r="D5784" s="14">
        <v>9404.9</v>
      </c>
      <c r="E5784" s="13" t="s">
        <v>4836</v>
      </c>
      <c r="F5784" s="27">
        <v>44834</v>
      </c>
      <c r="G5784" s="27">
        <v>44811</v>
      </c>
      <c r="H5784" s="14">
        <v>13669.22</v>
      </c>
      <c r="I5784" s="15">
        <v>3</v>
      </c>
      <c r="J5784" s="13" t="s">
        <v>325</v>
      </c>
      <c r="K5784" s="36">
        <f>D5784*VLOOKUP(L5784,Assumptions!$B$5:$C$11,2,FALSE)</f>
        <v>9404.9</v>
      </c>
      <c r="L5784" s="39" t="s">
        <v>4883</v>
      </c>
      <c r="M5784" s="46">
        <f>DATE(YEAR(F5784),MONTH(F5784),1)</f>
        <v>44805</v>
      </c>
      <c r="N5784" s="47" t="str">
        <f>IF(B5784="",N5783,B5784)</f>
        <v>Xander Equity plc</v>
      </c>
    </row>
    <row r="5785" spans="1:14" ht="15.75" x14ac:dyDescent="0.5">
      <c r="A5785" s="7"/>
      <c r="B5785" s="26"/>
      <c r="C5785" s="26"/>
      <c r="D5785" s="14">
        <v>4181.82</v>
      </c>
      <c r="E5785" s="13" t="s">
        <v>4837</v>
      </c>
      <c r="F5785" s="27">
        <v>44864</v>
      </c>
      <c r="G5785" s="27">
        <v>44846</v>
      </c>
      <c r="H5785" s="14">
        <v>15947.76</v>
      </c>
      <c r="I5785" s="15">
        <v>2</v>
      </c>
      <c r="J5785" s="13" t="s">
        <v>307</v>
      </c>
      <c r="K5785" s="36">
        <f>D5785*VLOOKUP(L5785,Assumptions!$B$5:$C$11,2,FALSE)</f>
        <v>4181.82</v>
      </c>
      <c r="L5785" s="39" t="s">
        <v>4883</v>
      </c>
      <c r="M5785" s="46">
        <f>DATE(YEAR(F5785),MONTH(F5785),1)</f>
        <v>44835</v>
      </c>
      <c r="N5785" s="47" t="str">
        <f>IF(B5785="",N5784,B5785)</f>
        <v>Xander Equity plc</v>
      </c>
    </row>
    <row r="5786" spans="1:14" ht="15.75" x14ac:dyDescent="0.5">
      <c r="A5786" s="7"/>
      <c r="B5786" s="25" t="s">
        <v>295</v>
      </c>
      <c r="C5786" s="25"/>
      <c r="D5786" s="14">
        <v>19671.599999999999</v>
      </c>
      <c r="E5786" s="13" t="s">
        <v>4838</v>
      </c>
      <c r="F5786" s="27">
        <v>45394</v>
      </c>
      <c r="G5786" s="27">
        <v>45264</v>
      </c>
      <c r="H5786" s="14">
        <v>0</v>
      </c>
      <c r="I5786" s="15">
        <v>10</v>
      </c>
      <c r="J5786" s="13" t="s">
        <v>307</v>
      </c>
      <c r="K5786" s="36">
        <f>D5786*VLOOKUP(L5786,Assumptions!$B$5:$C$11,2,FALSE)</f>
        <v>19671.599999999999</v>
      </c>
      <c r="L5786" s="39" t="s">
        <v>4883</v>
      </c>
      <c r="M5786" s="46">
        <f>DATE(YEAR(F5786),MONTH(F5786),1)</f>
        <v>45383</v>
      </c>
      <c r="N5786" s="47" t="str">
        <f>IF(B5786="",N5785,B5786)</f>
        <v>Ravenscroft Equity</v>
      </c>
    </row>
    <row r="5787" spans="1:14" ht="15.75" x14ac:dyDescent="0.5">
      <c r="A5787" s="7"/>
      <c r="B5787" s="26"/>
      <c r="C5787" s="26"/>
      <c r="D5787" s="14">
        <v>23875.19</v>
      </c>
      <c r="E5787" s="13" t="s">
        <v>4839</v>
      </c>
      <c r="F5787" s="27">
        <v>45348</v>
      </c>
      <c r="G5787" s="27">
        <v>45264</v>
      </c>
      <c r="H5787" s="14">
        <v>0</v>
      </c>
      <c r="I5787" s="15">
        <v>10</v>
      </c>
      <c r="J5787" s="13" t="s">
        <v>307</v>
      </c>
      <c r="K5787" s="36">
        <f>D5787*VLOOKUP(L5787,Assumptions!$B$5:$C$11,2,FALSE)</f>
        <v>23875.19</v>
      </c>
      <c r="L5787" s="39" t="s">
        <v>4883</v>
      </c>
      <c r="M5787" s="46">
        <f>DATE(YEAR(F5787),MONTH(F5787),1)</f>
        <v>45323</v>
      </c>
      <c r="N5787" s="47" t="str">
        <f>IF(B5787="",N5786,B5787)</f>
        <v>Ravenscroft Equity</v>
      </c>
    </row>
    <row r="5788" spans="1:14" ht="15.75" x14ac:dyDescent="0.5">
      <c r="A5788" s="7"/>
      <c r="B5788" s="26"/>
      <c r="C5788" s="26"/>
      <c r="D5788" s="14">
        <v>10951.28</v>
      </c>
      <c r="E5788" s="13" t="s">
        <v>4840</v>
      </c>
      <c r="F5788" s="27">
        <v>45468</v>
      </c>
      <c r="G5788" s="27">
        <v>45323</v>
      </c>
      <c r="H5788" s="14">
        <v>0</v>
      </c>
      <c r="I5788" s="15">
        <v>3</v>
      </c>
      <c r="J5788" s="13" t="s">
        <v>300</v>
      </c>
      <c r="K5788" s="36">
        <f>D5788*VLOOKUP(L5788,Assumptions!$B$5:$C$11,2,FALSE)</f>
        <v>10951.28</v>
      </c>
      <c r="L5788" s="39" t="s">
        <v>4883</v>
      </c>
      <c r="M5788" s="46">
        <f>DATE(YEAR(F5788),MONTH(F5788),1)</f>
        <v>45444</v>
      </c>
      <c r="N5788" s="47" t="str">
        <f>IF(B5788="",N5787,B5788)</f>
        <v>Ravenscroft Equity</v>
      </c>
    </row>
    <row r="5789" spans="1:14" ht="15.75" x14ac:dyDescent="0.5">
      <c r="A5789" s="7"/>
      <c r="B5789" s="26"/>
      <c r="C5789" s="26"/>
      <c r="D5789" s="14">
        <v>11741.14</v>
      </c>
      <c r="E5789" s="13" t="s">
        <v>4841</v>
      </c>
      <c r="F5789" s="27">
        <v>45468</v>
      </c>
      <c r="G5789" s="27">
        <v>45323</v>
      </c>
      <c r="H5789" s="14">
        <v>0</v>
      </c>
      <c r="I5789" s="15">
        <v>1</v>
      </c>
      <c r="J5789" s="13" t="s">
        <v>312</v>
      </c>
      <c r="K5789" s="36">
        <f>D5789*VLOOKUP(L5789,Assumptions!$B$5:$C$11,2,FALSE)</f>
        <v>11741.14</v>
      </c>
      <c r="L5789" s="39" t="s">
        <v>4883</v>
      </c>
      <c r="M5789" s="46">
        <f>DATE(YEAR(F5789),MONTH(F5789),1)</f>
        <v>45444</v>
      </c>
      <c r="N5789" s="47" t="str">
        <f>IF(B5789="",N5788,B5789)</f>
        <v>Ravenscroft Equity</v>
      </c>
    </row>
    <row r="5790" spans="1:14" ht="15.75" x14ac:dyDescent="0.5">
      <c r="A5790" s="7"/>
      <c r="B5790" s="26"/>
      <c r="C5790" s="26"/>
      <c r="D5790" s="14">
        <v>13557.54</v>
      </c>
      <c r="E5790" s="13" t="s">
        <v>4842</v>
      </c>
      <c r="F5790" s="27">
        <v>45468</v>
      </c>
      <c r="G5790" s="27">
        <v>45323</v>
      </c>
      <c r="H5790" s="14">
        <v>0</v>
      </c>
      <c r="I5790" s="15">
        <v>19</v>
      </c>
      <c r="J5790" s="13" t="s">
        <v>328</v>
      </c>
      <c r="K5790" s="36">
        <f>D5790*VLOOKUP(L5790,Assumptions!$B$5:$C$11,2,FALSE)</f>
        <v>13557.54</v>
      </c>
      <c r="L5790" s="39" t="s">
        <v>4883</v>
      </c>
      <c r="M5790" s="46">
        <f>DATE(YEAR(F5790),MONTH(F5790),1)</f>
        <v>45444</v>
      </c>
      <c r="N5790" s="47" t="str">
        <f>IF(B5790="",N5789,B5790)</f>
        <v>Ravenscroft Equity</v>
      </c>
    </row>
    <row r="5791" spans="1:14" ht="15.75" x14ac:dyDescent="0.5">
      <c r="A5791" s="7"/>
      <c r="B5791" s="26"/>
      <c r="C5791" s="26"/>
      <c r="D5791" s="14">
        <v>10487.43</v>
      </c>
      <c r="E5791" s="13" t="s">
        <v>4843</v>
      </c>
      <c r="F5791" s="27">
        <v>45468</v>
      </c>
      <c r="G5791" s="27">
        <v>45323</v>
      </c>
      <c r="H5791" s="14">
        <v>0</v>
      </c>
      <c r="I5791" s="15">
        <v>19</v>
      </c>
      <c r="J5791" s="13" t="s">
        <v>322</v>
      </c>
      <c r="K5791" s="36">
        <f>D5791*VLOOKUP(L5791,Assumptions!$B$5:$C$11,2,FALSE)</f>
        <v>10487.43</v>
      </c>
      <c r="L5791" s="39" t="s">
        <v>4883</v>
      </c>
      <c r="M5791" s="46">
        <f>DATE(YEAR(F5791),MONTH(F5791),1)</f>
        <v>45444</v>
      </c>
      <c r="N5791" s="47" t="str">
        <f>IF(B5791="",N5790,B5791)</f>
        <v>Ravenscroft Equity</v>
      </c>
    </row>
    <row r="5792" spans="1:14" ht="15.75" x14ac:dyDescent="0.5">
      <c r="A5792" s="7"/>
      <c r="B5792" s="26"/>
      <c r="C5792" s="26"/>
      <c r="D5792" s="14">
        <v>18733</v>
      </c>
      <c r="E5792" s="13" t="s">
        <v>4840</v>
      </c>
      <c r="F5792" s="27">
        <v>45447</v>
      </c>
      <c r="G5792" s="27">
        <v>45323</v>
      </c>
      <c r="H5792" s="14">
        <v>0</v>
      </c>
      <c r="I5792" s="15">
        <v>3</v>
      </c>
      <c r="J5792" s="13" t="s">
        <v>300</v>
      </c>
      <c r="K5792" s="36">
        <f>D5792*VLOOKUP(L5792,Assumptions!$B$5:$C$11,2,FALSE)</f>
        <v>18733</v>
      </c>
      <c r="L5792" s="39" t="s">
        <v>4883</v>
      </c>
      <c r="M5792" s="46">
        <f>DATE(YEAR(F5792),MONTH(F5792),1)</f>
        <v>45444</v>
      </c>
      <c r="N5792" s="47" t="str">
        <f>IF(B5792="",N5791,B5792)</f>
        <v>Ravenscroft Equity</v>
      </c>
    </row>
    <row r="5793" spans="1:14" ht="15.75" x14ac:dyDescent="0.5">
      <c r="A5793" s="7"/>
      <c r="B5793" s="26"/>
      <c r="C5793" s="26"/>
      <c r="D5793" s="14">
        <v>12317.62</v>
      </c>
      <c r="E5793" s="13" t="s">
        <v>4841</v>
      </c>
      <c r="F5793" s="27">
        <v>45447</v>
      </c>
      <c r="G5793" s="27">
        <v>45323</v>
      </c>
      <c r="H5793" s="14">
        <v>0</v>
      </c>
      <c r="I5793" s="15">
        <v>1</v>
      </c>
      <c r="J5793" s="13" t="s">
        <v>312</v>
      </c>
      <c r="K5793" s="36">
        <f>D5793*VLOOKUP(L5793,Assumptions!$B$5:$C$11,2,FALSE)</f>
        <v>12317.62</v>
      </c>
      <c r="L5793" s="39" t="s">
        <v>4883</v>
      </c>
      <c r="M5793" s="46">
        <f>DATE(YEAR(F5793),MONTH(F5793),1)</f>
        <v>45444</v>
      </c>
      <c r="N5793" s="47" t="str">
        <f>IF(B5793="",N5792,B5793)</f>
        <v>Ravenscroft Equity</v>
      </c>
    </row>
    <row r="5794" spans="1:14" ht="15.75" x14ac:dyDescent="0.5">
      <c r="A5794" s="7"/>
      <c r="B5794" s="26"/>
      <c r="C5794" s="26"/>
      <c r="D5794" s="14">
        <v>14238.42</v>
      </c>
      <c r="E5794" s="13" t="s">
        <v>4842</v>
      </c>
      <c r="F5794" s="27">
        <v>45447</v>
      </c>
      <c r="G5794" s="27">
        <v>45323</v>
      </c>
      <c r="H5794" s="14">
        <v>0</v>
      </c>
      <c r="I5794" s="15">
        <v>14</v>
      </c>
      <c r="J5794" s="13" t="s">
        <v>328</v>
      </c>
      <c r="K5794" s="36">
        <f>D5794*VLOOKUP(L5794,Assumptions!$B$5:$C$11,2,FALSE)</f>
        <v>14238.42</v>
      </c>
      <c r="L5794" s="39" t="s">
        <v>4883</v>
      </c>
      <c r="M5794" s="46">
        <f>DATE(YEAR(F5794),MONTH(F5794),1)</f>
        <v>45444</v>
      </c>
      <c r="N5794" s="47" t="str">
        <f>IF(B5794="",N5793,B5794)</f>
        <v>Ravenscroft Equity</v>
      </c>
    </row>
    <row r="5795" spans="1:14" ht="15.75" x14ac:dyDescent="0.5">
      <c r="A5795" s="7"/>
      <c r="B5795" s="26"/>
      <c r="C5795" s="26"/>
      <c r="D5795" s="14">
        <v>11061.69</v>
      </c>
      <c r="E5795" s="13" t="s">
        <v>4843</v>
      </c>
      <c r="F5795" s="27">
        <v>45447</v>
      </c>
      <c r="G5795" s="27">
        <v>45323</v>
      </c>
      <c r="H5795" s="14">
        <v>0</v>
      </c>
      <c r="I5795" s="15">
        <v>14</v>
      </c>
      <c r="J5795" s="13" t="s">
        <v>322</v>
      </c>
      <c r="K5795" s="36">
        <f>D5795*VLOOKUP(L5795,Assumptions!$B$5:$C$11,2,FALSE)</f>
        <v>11061.69</v>
      </c>
      <c r="L5795" s="39" t="s">
        <v>4883</v>
      </c>
      <c r="M5795" s="46">
        <f>DATE(YEAR(F5795),MONTH(F5795),1)</f>
        <v>45444</v>
      </c>
      <c r="N5795" s="47" t="str">
        <f>IF(B5795="",N5794,B5795)</f>
        <v>Ravenscroft Equity</v>
      </c>
    </row>
    <row r="5796" spans="1:14" ht="15.75" x14ac:dyDescent="0.5">
      <c r="A5796" s="7"/>
      <c r="B5796" s="26"/>
      <c r="C5796" s="26"/>
      <c r="D5796" s="14">
        <v>14496.65</v>
      </c>
      <c r="E5796" s="13" t="s">
        <v>4844</v>
      </c>
      <c r="F5796" s="27">
        <v>45447</v>
      </c>
      <c r="G5796" s="27">
        <v>45323</v>
      </c>
      <c r="H5796" s="14">
        <v>0</v>
      </c>
      <c r="I5796" s="15">
        <v>3</v>
      </c>
      <c r="J5796" s="13" t="s">
        <v>330</v>
      </c>
      <c r="K5796" s="36">
        <f>D5796*VLOOKUP(L5796,Assumptions!$B$5:$C$11,2,FALSE)</f>
        <v>14496.65</v>
      </c>
      <c r="L5796" s="39" t="s">
        <v>4883</v>
      </c>
      <c r="M5796" s="46">
        <f>DATE(YEAR(F5796),MONTH(F5796),1)</f>
        <v>45444</v>
      </c>
      <c r="N5796" s="47" t="str">
        <f>IF(B5796="",N5795,B5796)</f>
        <v>Ravenscroft Equity</v>
      </c>
    </row>
    <row r="5797" spans="1:14" ht="15.75" x14ac:dyDescent="0.5">
      <c r="A5797" s="7"/>
      <c r="B5797" s="26"/>
      <c r="C5797" s="26"/>
      <c r="D5797" s="14">
        <v>3543.72</v>
      </c>
      <c r="E5797" s="13" t="s">
        <v>4845</v>
      </c>
      <c r="F5797" s="27">
        <v>45391</v>
      </c>
      <c r="G5797" s="27">
        <v>45330</v>
      </c>
      <c r="H5797" s="14">
        <v>0</v>
      </c>
      <c r="I5797" s="15">
        <v>1</v>
      </c>
      <c r="J5797" s="13" t="s">
        <v>300</v>
      </c>
      <c r="K5797" s="36">
        <f>D5797*VLOOKUP(L5797,Assumptions!$B$5:$C$11,2,FALSE)</f>
        <v>3543.72</v>
      </c>
      <c r="L5797" s="39" t="s">
        <v>4883</v>
      </c>
      <c r="M5797" s="46">
        <f>DATE(YEAR(F5797),MONTH(F5797),1)</f>
        <v>45383</v>
      </c>
      <c r="N5797" s="47" t="str">
        <f>IF(B5797="",N5796,B5797)</f>
        <v>Ravenscroft Equity</v>
      </c>
    </row>
    <row r="5798" spans="1:14" ht="15.75" x14ac:dyDescent="0.5">
      <c r="A5798" s="7"/>
      <c r="B5798" s="26"/>
      <c r="C5798" s="26"/>
      <c r="D5798" s="14">
        <v>11260.3</v>
      </c>
      <c r="E5798" s="13" t="s">
        <v>4846</v>
      </c>
      <c r="F5798" s="27">
        <v>45811</v>
      </c>
      <c r="G5798" s="27">
        <v>45670</v>
      </c>
      <c r="H5798" s="14">
        <v>0</v>
      </c>
      <c r="I5798" s="15">
        <v>3</v>
      </c>
      <c r="J5798" s="13" t="s">
        <v>300</v>
      </c>
      <c r="K5798" s="36">
        <f>D5798*VLOOKUP(L5798,Assumptions!$B$5:$C$11,2,FALSE)</f>
        <v>11260.3</v>
      </c>
      <c r="L5798" s="39" t="s">
        <v>4883</v>
      </c>
      <c r="M5798" s="46">
        <f>DATE(YEAR(F5798),MONTH(F5798),1)</f>
        <v>45809</v>
      </c>
      <c r="N5798" s="47" t="str">
        <f>IF(B5798="",N5797,B5798)</f>
        <v>Ravenscroft Equity</v>
      </c>
    </row>
    <row r="5799" spans="1:14" ht="15.75" x14ac:dyDescent="0.5">
      <c r="A5799" s="7"/>
      <c r="B5799" s="26"/>
      <c r="C5799" s="26"/>
      <c r="D5799" s="14">
        <v>18646.900000000001</v>
      </c>
      <c r="E5799" s="13" t="s">
        <v>4847</v>
      </c>
      <c r="F5799" s="27">
        <v>45811</v>
      </c>
      <c r="G5799" s="27">
        <v>45670</v>
      </c>
      <c r="H5799" s="14">
        <v>0</v>
      </c>
      <c r="I5799" s="15">
        <v>3</v>
      </c>
      <c r="J5799" s="13" t="s">
        <v>330</v>
      </c>
      <c r="K5799" s="36">
        <f>D5799*VLOOKUP(L5799,Assumptions!$B$5:$C$11,2,FALSE)</f>
        <v>18646.900000000001</v>
      </c>
      <c r="L5799" s="39" t="s">
        <v>4883</v>
      </c>
      <c r="M5799" s="46">
        <f>DATE(YEAR(F5799),MONTH(F5799),1)</f>
        <v>45809</v>
      </c>
      <c r="N5799" s="47" t="str">
        <f>IF(B5799="",N5798,B5799)</f>
        <v>Ravenscroft Equity</v>
      </c>
    </row>
    <row r="5800" spans="1:14" ht="15.75" x14ac:dyDescent="0.5">
      <c r="A5800" s="7"/>
      <c r="B5800" s="26"/>
      <c r="C5800" s="26"/>
      <c r="D5800" s="14">
        <v>13808.74</v>
      </c>
      <c r="E5800" s="13" t="s">
        <v>4848</v>
      </c>
      <c r="F5800" s="27">
        <v>45811</v>
      </c>
      <c r="G5800" s="27">
        <v>45670</v>
      </c>
      <c r="H5800" s="14">
        <v>0</v>
      </c>
      <c r="I5800" s="15">
        <v>8</v>
      </c>
      <c r="J5800" s="13" t="s">
        <v>328</v>
      </c>
      <c r="K5800" s="36">
        <f>D5800*VLOOKUP(L5800,Assumptions!$B$5:$C$11,2,FALSE)</f>
        <v>13808.74</v>
      </c>
      <c r="L5800" s="39" t="s">
        <v>4883</v>
      </c>
      <c r="M5800" s="46">
        <f>DATE(YEAR(F5800),MONTH(F5800),1)</f>
        <v>45809</v>
      </c>
      <c r="N5800" s="47" t="str">
        <f>IF(B5800="",N5799,B5800)</f>
        <v>Ravenscroft Equity</v>
      </c>
    </row>
    <row r="5801" spans="1:14" ht="15.75" x14ac:dyDescent="0.5">
      <c r="A5801" s="7"/>
      <c r="B5801" s="26"/>
      <c r="C5801" s="26"/>
      <c r="D5801" s="14">
        <v>18019.009999999998</v>
      </c>
      <c r="E5801" s="13" t="s">
        <v>4849</v>
      </c>
      <c r="F5801" s="27">
        <v>45811</v>
      </c>
      <c r="G5801" s="27">
        <v>45670</v>
      </c>
      <c r="H5801" s="14">
        <v>0</v>
      </c>
      <c r="I5801" s="15">
        <v>8</v>
      </c>
      <c r="J5801" s="13" t="s">
        <v>322</v>
      </c>
      <c r="K5801" s="36">
        <f>D5801*VLOOKUP(L5801,Assumptions!$B$5:$C$11,2,FALSE)</f>
        <v>18019.009999999998</v>
      </c>
      <c r="L5801" s="39" t="s">
        <v>4883</v>
      </c>
      <c r="M5801" s="46">
        <f>DATE(YEAR(F5801),MONTH(F5801),1)</f>
        <v>45809</v>
      </c>
      <c r="N5801" s="47" t="str">
        <f>IF(B5801="",N5800,B5801)</f>
        <v>Ravenscroft Equity</v>
      </c>
    </row>
    <row r="5802" spans="1:14" ht="15.75" x14ac:dyDescent="0.5">
      <c r="A5802" s="7"/>
      <c r="B5802" s="26"/>
      <c r="C5802" s="26"/>
      <c r="D5802" s="14">
        <v>18481.060000000001</v>
      </c>
      <c r="E5802" s="13" t="s">
        <v>4850</v>
      </c>
      <c r="F5802" s="27">
        <v>45811</v>
      </c>
      <c r="G5802" s="27">
        <v>45670</v>
      </c>
      <c r="H5802" s="14">
        <v>0</v>
      </c>
      <c r="I5802" s="15">
        <v>1</v>
      </c>
      <c r="J5802" s="13" t="s">
        <v>312</v>
      </c>
      <c r="K5802" s="36">
        <f>D5802*VLOOKUP(L5802,Assumptions!$B$5:$C$11,2,FALSE)</f>
        <v>18481.060000000001</v>
      </c>
      <c r="L5802" s="39" t="s">
        <v>4883</v>
      </c>
      <c r="M5802" s="46">
        <f>DATE(YEAR(F5802),MONTH(F5802),1)</f>
        <v>45809</v>
      </c>
      <c r="N5802" s="47" t="str">
        <f>IF(B5802="",N5801,B5802)</f>
        <v>Ravenscroft Equity</v>
      </c>
    </row>
    <row r="5803" spans="1:14" ht="15.75" x14ac:dyDescent="0.5">
      <c r="A5803" s="7"/>
      <c r="B5803" s="26"/>
      <c r="C5803" s="26"/>
      <c r="D5803" s="14">
        <v>10758.28</v>
      </c>
      <c r="E5803" s="13" t="s">
        <v>4851</v>
      </c>
      <c r="F5803" s="27">
        <v>45755</v>
      </c>
      <c r="G5803" s="27">
        <v>45670</v>
      </c>
      <c r="H5803" s="14">
        <v>0</v>
      </c>
      <c r="I5803" s="15">
        <v>1</v>
      </c>
      <c r="J5803" s="13" t="s">
        <v>300</v>
      </c>
      <c r="K5803" s="36">
        <f>D5803*VLOOKUP(L5803,Assumptions!$B$5:$C$11,2,FALSE)</f>
        <v>10758.28</v>
      </c>
      <c r="L5803" s="39" t="s">
        <v>4883</v>
      </c>
      <c r="M5803" s="46">
        <f>DATE(YEAR(F5803),MONTH(F5803),1)</f>
        <v>45748</v>
      </c>
      <c r="N5803" s="47" t="str">
        <f>IF(B5803="",N5802,B5803)</f>
        <v>Ravenscroft Equity</v>
      </c>
    </row>
    <row r="5804" spans="1:14" ht="15.75" x14ac:dyDescent="0.5">
      <c r="A5804" s="7"/>
      <c r="B5804" s="26"/>
      <c r="C5804" s="26"/>
      <c r="D5804" s="14">
        <v>9002.19</v>
      </c>
      <c r="E5804" s="13" t="s">
        <v>4852</v>
      </c>
      <c r="F5804" s="27">
        <v>45755</v>
      </c>
      <c r="G5804" s="27">
        <v>45670</v>
      </c>
      <c r="H5804" s="14">
        <v>0</v>
      </c>
      <c r="I5804" s="15">
        <v>1</v>
      </c>
      <c r="J5804" s="13" t="s">
        <v>348</v>
      </c>
      <c r="K5804" s="36">
        <f>D5804*VLOOKUP(L5804,Assumptions!$B$5:$C$11,2,FALSE)</f>
        <v>9002.19</v>
      </c>
      <c r="L5804" s="39" t="s">
        <v>4883</v>
      </c>
      <c r="M5804" s="46">
        <f>DATE(YEAR(F5804),MONTH(F5804),1)</f>
        <v>45748</v>
      </c>
      <c r="N5804" s="47" t="str">
        <f>IF(B5804="",N5803,B5804)</f>
        <v>Ravenscroft Equity</v>
      </c>
    </row>
    <row r="5805" spans="1:14" ht="15.75" x14ac:dyDescent="0.5">
      <c r="A5805" s="7"/>
      <c r="B5805" s="26"/>
      <c r="C5805" s="26"/>
      <c r="D5805" s="14">
        <v>20637.2</v>
      </c>
      <c r="E5805" s="13" t="s">
        <v>4846</v>
      </c>
      <c r="F5805" s="27">
        <v>45832</v>
      </c>
      <c r="G5805" s="27">
        <v>45670</v>
      </c>
      <c r="H5805" s="14">
        <v>0</v>
      </c>
      <c r="I5805" s="15">
        <v>3</v>
      </c>
      <c r="J5805" s="13" t="s">
        <v>300</v>
      </c>
      <c r="K5805" s="36">
        <f>D5805*VLOOKUP(L5805,Assumptions!$B$5:$C$11,2,FALSE)</f>
        <v>20637.2</v>
      </c>
      <c r="L5805" s="39" t="s">
        <v>4883</v>
      </c>
      <c r="M5805" s="46">
        <f>DATE(YEAR(F5805),MONTH(F5805),1)</f>
        <v>45809</v>
      </c>
      <c r="N5805" s="47" t="str">
        <f>IF(B5805="",N5804,B5805)</f>
        <v>Ravenscroft Equity</v>
      </c>
    </row>
    <row r="5806" spans="1:14" ht="15.75" x14ac:dyDescent="0.5">
      <c r="A5806" s="7"/>
      <c r="B5806" s="26"/>
      <c r="C5806" s="26"/>
      <c r="D5806" s="14">
        <v>17418.43</v>
      </c>
      <c r="E5806" s="13" t="s">
        <v>4848</v>
      </c>
      <c r="F5806" s="27">
        <v>45832</v>
      </c>
      <c r="G5806" s="27">
        <v>45670</v>
      </c>
      <c r="H5806" s="14">
        <v>0</v>
      </c>
      <c r="I5806" s="15">
        <v>15</v>
      </c>
      <c r="J5806" s="13" t="s">
        <v>328</v>
      </c>
      <c r="K5806" s="36">
        <f>D5806*VLOOKUP(L5806,Assumptions!$B$5:$C$11,2,FALSE)</f>
        <v>17418.43</v>
      </c>
      <c r="L5806" s="39" t="s">
        <v>4883</v>
      </c>
      <c r="M5806" s="46">
        <f>DATE(YEAR(F5806),MONTH(F5806),1)</f>
        <v>45809</v>
      </c>
      <c r="N5806" s="47" t="str">
        <f>IF(B5806="",N5805,B5806)</f>
        <v>Ravenscroft Equity</v>
      </c>
    </row>
    <row r="5807" spans="1:14" ht="15.75" x14ac:dyDescent="0.5">
      <c r="A5807" s="7"/>
      <c r="B5807" s="26"/>
      <c r="C5807" s="26"/>
      <c r="D5807" s="14">
        <v>18768.189999999999</v>
      </c>
      <c r="E5807" s="13" t="s">
        <v>4849</v>
      </c>
      <c r="F5807" s="27">
        <v>45832</v>
      </c>
      <c r="G5807" s="27">
        <v>45670</v>
      </c>
      <c r="H5807" s="14">
        <v>0</v>
      </c>
      <c r="I5807" s="15">
        <v>15</v>
      </c>
      <c r="J5807" s="13" t="s">
        <v>322</v>
      </c>
      <c r="K5807" s="36">
        <f>D5807*VLOOKUP(L5807,Assumptions!$B$5:$C$11,2,FALSE)</f>
        <v>18768.189999999999</v>
      </c>
      <c r="L5807" s="39" t="s">
        <v>4883</v>
      </c>
      <c r="M5807" s="46">
        <f>DATE(YEAR(F5807),MONTH(F5807),1)</f>
        <v>45809</v>
      </c>
      <c r="N5807" s="47" t="str">
        <f>IF(B5807="",N5806,B5807)</f>
        <v>Ravenscroft Equity</v>
      </c>
    </row>
    <row r="5808" spans="1:14" ht="15.75" x14ac:dyDescent="0.5">
      <c r="A5808" s="7"/>
      <c r="B5808" s="26"/>
      <c r="C5808" s="26"/>
      <c r="D5808" s="14">
        <v>20512.72</v>
      </c>
      <c r="E5808" s="13" t="s">
        <v>4853</v>
      </c>
      <c r="F5808" s="27">
        <v>45832</v>
      </c>
      <c r="G5808" s="27">
        <v>45670</v>
      </c>
      <c r="H5808" s="14">
        <v>0</v>
      </c>
      <c r="I5808" s="15">
        <v>1</v>
      </c>
      <c r="J5808" s="13" t="s">
        <v>348</v>
      </c>
      <c r="K5808" s="36">
        <f>D5808*VLOOKUP(L5808,Assumptions!$B$5:$C$11,2,FALSE)</f>
        <v>20512.72</v>
      </c>
      <c r="L5808" s="39" t="s">
        <v>4883</v>
      </c>
      <c r="M5808" s="46">
        <f>DATE(YEAR(F5808),MONTH(F5808),1)</f>
        <v>45809</v>
      </c>
      <c r="N5808" s="47" t="str">
        <f>IF(B5808="",N5807,B5808)</f>
        <v>Ravenscroft Equity</v>
      </c>
    </row>
    <row r="5809" spans="1:14" ht="15.75" x14ac:dyDescent="0.5">
      <c r="A5809" s="7"/>
      <c r="B5809" s="26"/>
      <c r="C5809" s="26"/>
      <c r="D5809" s="14">
        <v>18074.04</v>
      </c>
      <c r="E5809" s="13" t="s">
        <v>4854</v>
      </c>
      <c r="F5809" s="27">
        <v>45832</v>
      </c>
      <c r="G5809" s="27">
        <v>45670</v>
      </c>
      <c r="H5809" s="14">
        <v>0</v>
      </c>
      <c r="I5809" s="15">
        <v>1</v>
      </c>
      <c r="J5809" s="13" t="s">
        <v>311</v>
      </c>
      <c r="K5809" s="36">
        <f>D5809*VLOOKUP(L5809,Assumptions!$B$5:$C$11,2,FALSE)</f>
        <v>18074.04</v>
      </c>
      <c r="L5809" s="39" t="s">
        <v>4883</v>
      </c>
      <c r="M5809" s="46">
        <f>DATE(YEAR(F5809),MONTH(F5809),1)</f>
        <v>45809</v>
      </c>
      <c r="N5809" s="47" t="str">
        <f>IF(B5809="",N5808,B5809)</f>
        <v>Ravenscroft Equity</v>
      </c>
    </row>
    <row r="5810" spans="1:14" ht="15.75" x14ac:dyDescent="0.5">
      <c r="A5810" s="7"/>
      <c r="B5810" s="26"/>
      <c r="C5810" s="26"/>
      <c r="D5810" s="14">
        <v>19713.84</v>
      </c>
      <c r="E5810" s="13" t="s">
        <v>4850</v>
      </c>
      <c r="F5810" s="27">
        <v>45832</v>
      </c>
      <c r="G5810" s="27">
        <v>45670</v>
      </c>
      <c r="H5810" s="14">
        <v>0</v>
      </c>
      <c r="I5810" s="15">
        <v>1</v>
      </c>
      <c r="J5810" s="13" t="s">
        <v>312</v>
      </c>
      <c r="K5810" s="36">
        <f>D5810*VLOOKUP(L5810,Assumptions!$B$5:$C$11,2,FALSE)</f>
        <v>19713.84</v>
      </c>
      <c r="L5810" s="39" t="s">
        <v>4883</v>
      </c>
      <c r="M5810" s="46">
        <f>DATE(YEAR(F5810),MONTH(F5810),1)</f>
        <v>45809</v>
      </c>
      <c r="N5810" s="47" t="str">
        <f>IF(B5810="",N5809,B5810)</f>
        <v>Ravenscroft Equity</v>
      </c>
    </row>
    <row r="5811" spans="1:14" ht="15.75" x14ac:dyDescent="0.5">
      <c r="A5811" s="7"/>
      <c r="B5811" s="26"/>
      <c r="C5811" s="26"/>
      <c r="D5811" s="14">
        <v>66572.63</v>
      </c>
      <c r="E5811" s="13" t="s">
        <v>4855</v>
      </c>
      <c r="F5811" s="27">
        <v>45769</v>
      </c>
      <c r="G5811" s="27">
        <v>45719</v>
      </c>
      <c r="H5811" s="14">
        <v>0</v>
      </c>
      <c r="I5811" s="15">
        <v>14</v>
      </c>
      <c r="J5811" s="13" t="s">
        <v>340</v>
      </c>
      <c r="K5811" s="36">
        <f>D5811*VLOOKUP(L5811,Assumptions!$B$5:$C$11,2,FALSE)</f>
        <v>66572.63</v>
      </c>
      <c r="L5811" s="39" t="s">
        <v>4883</v>
      </c>
      <c r="M5811" s="46">
        <f>DATE(YEAR(F5811),MONTH(F5811),1)</f>
        <v>45748</v>
      </c>
      <c r="N5811" s="47" t="str">
        <f>IF(B5811="",N5810,B5811)</f>
        <v>Ravenscroft Equity</v>
      </c>
    </row>
    <row r="5812" spans="1:14" ht="15.75" x14ac:dyDescent="0.5">
      <c r="A5812" s="7"/>
      <c r="B5812" s="26"/>
      <c r="C5812" s="26"/>
      <c r="D5812" s="14">
        <v>76676.44</v>
      </c>
      <c r="E5812" s="13" t="s">
        <v>4855</v>
      </c>
      <c r="F5812" s="27">
        <v>45769</v>
      </c>
      <c r="G5812" s="27">
        <v>45719</v>
      </c>
      <c r="H5812" s="14">
        <v>0</v>
      </c>
      <c r="I5812" s="15">
        <v>21</v>
      </c>
      <c r="J5812" s="13" t="s">
        <v>340</v>
      </c>
      <c r="K5812" s="36">
        <f>D5812*VLOOKUP(L5812,Assumptions!$B$5:$C$11,2,FALSE)</f>
        <v>76676.44</v>
      </c>
      <c r="L5812" s="39" t="s">
        <v>4883</v>
      </c>
      <c r="M5812" s="46">
        <f>DATE(YEAR(F5812),MONTH(F5812),1)</f>
        <v>45748</v>
      </c>
      <c r="N5812" s="47" t="str">
        <f>IF(B5812="",N5811,B5812)</f>
        <v>Ravenscroft Equity</v>
      </c>
    </row>
    <row r="5813" spans="1:14" ht="15.75" x14ac:dyDescent="0.5">
      <c r="A5813" s="7"/>
      <c r="B5813" s="26"/>
      <c r="C5813" s="26"/>
      <c r="D5813" s="14">
        <v>68429.81</v>
      </c>
      <c r="E5813" s="13" t="s">
        <v>4855</v>
      </c>
      <c r="F5813" s="27">
        <v>45769</v>
      </c>
      <c r="G5813" s="27">
        <v>45719</v>
      </c>
      <c r="H5813" s="14">
        <v>0</v>
      </c>
      <c r="I5813" s="15">
        <v>17</v>
      </c>
      <c r="J5813" s="13" t="s">
        <v>340</v>
      </c>
      <c r="K5813" s="36">
        <f>D5813*VLOOKUP(L5813,Assumptions!$B$5:$C$11,2,FALSE)</f>
        <v>68429.81</v>
      </c>
      <c r="L5813" s="39" t="s">
        <v>4883</v>
      </c>
      <c r="M5813" s="46">
        <f>DATE(YEAR(F5813),MONTH(F5813),1)</f>
        <v>45748</v>
      </c>
      <c r="N5813" s="47" t="str">
        <f>IF(B5813="",N5812,B5813)</f>
        <v>Ravenscroft Equity</v>
      </c>
    </row>
    <row r="5814" spans="1:14" ht="15.75" x14ac:dyDescent="0.5">
      <c r="A5814" s="7"/>
      <c r="B5814" s="26"/>
      <c r="C5814" s="26"/>
      <c r="D5814" s="14">
        <v>10380.42</v>
      </c>
      <c r="E5814" s="13" t="s">
        <v>4856</v>
      </c>
      <c r="F5814" s="27">
        <v>45905</v>
      </c>
      <c r="G5814" s="27">
        <v>45804</v>
      </c>
      <c r="H5814" s="14">
        <v>0</v>
      </c>
      <c r="I5814" s="15">
        <v>5</v>
      </c>
      <c r="J5814" s="13" t="s">
        <v>340</v>
      </c>
      <c r="K5814" s="36">
        <f>D5814*VLOOKUP(L5814,Assumptions!$B$5:$C$11,2,FALSE)</f>
        <v>10380.42</v>
      </c>
      <c r="L5814" s="39" t="s">
        <v>4883</v>
      </c>
      <c r="M5814" s="46">
        <f>DATE(YEAR(F5814),MONTH(F5814),1)</f>
        <v>45901</v>
      </c>
      <c r="N5814" s="47" t="str">
        <f>IF(B5814="",N5813,B5814)</f>
        <v>Ravenscroft Equity</v>
      </c>
    </row>
    <row r="5815" spans="1:14" ht="15.75" x14ac:dyDescent="0.5">
      <c r="A5815" s="7"/>
      <c r="B5815" s="25" t="s">
        <v>296</v>
      </c>
      <c r="C5815" s="25"/>
      <c r="D5815" s="12">
        <v>8141.05</v>
      </c>
      <c r="E5815" s="13" t="s">
        <v>4857</v>
      </c>
      <c r="F5815" s="27">
        <v>45422</v>
      </c>
      <c r="G5815" s="27">
        <v>45327</v>
      </c>
      <c r="H5815" s="14">
        <v>0</v>
      </c>
      <c r="I5815" s="15">
        <v>1</v>
      </c>
      <c r="J5815" s="13" t="s">
        <v>327</v>
      </c>
      <c r="K5815" s="36">
        <f>D5815*VLOOKUP(L5815,Assumptions!$B$5:$C$11,2,FALSE)</f>
        <v>279.23801499999996</v>
      </c>
      <c r="L5815" s="39" t="s">
        <v>4889</v>
      </c>
      <c r="M5815" s="46">
        <f>DATE(YEAR(F5815),MONTH(F5815),1)</f>
        <v>45413</v>
      </c>
      <c r="N5815" s="47" t="str">
        <f>IF(B5815="",N5814,B5815)</f>
        <v>Vantage Group LLC</v>
      </c>
    </row>
    <row r="5816" spans="1:14" ht="15.75" x14ac:dyDescent="0.5">
      <c r="A5816" s="7"/>
      <c r="B5816" s="26"/>
      <c r="C5816" s="26"/>
      <c r="D5816" s="12">
        <v>7052.92</v>
      </c>
      <c r="E5816" s="13" t="s">
        <v>4858</v>
      </c>
      <c r="F5816" s="27">
        <v>45422</v>
      </c>
      <c r="G5816" s="27">
        <v>45327</v>
      </c>
      <c r="H5816" s="14">
        <v>0</v>
      </c>
      <c r="I5816" s="15">
        <v>18</v>
      </c>
      <c r="J5816" s="13" t="s">
        <v>305</v>
      </c>
      <c r="K5816" s="36">
        <f>D5816*VLOOKUP(L5816,Assumptions!$B$5:$C$11,2,FALSE)</f>
        <v>241.915156</v>
      </c>
      <c r="L5816" s="39" t="s">
        <v>4889</v>
      </c>
      <c r="M5816" s="46">
        <f>DATE(YEAR(F5816),MONTH(F5816),1)</f>
        <v>45413</v>
      </c>
      <c r="N5816" s="47" t="str">
        <f>IF(B5816="",N5815,B5816)</f>
        <v>Vantage Group LLC</v>
      </c>
    </row>
    <row r="5817" spans="1:14" ht="15.75" x14ac:dyDescent="0.5">
      <c r="A5817" s="7"/>
      <c r="B5817" s="26"/>
      <c r="C5817" s="26"/>
      <c r="D5817" s="12">
        <v>9619.94</v>
      </c>
      <c r="E5817" s="13" t="s">
        <v>4859</v>
      </c>
      <c r="F5817" s="27">
        <v>45422</v>
      </c>
      <c r="G5817" s="27">
        <v>45327</v>
      </c>
      <c r="H5817" s="14">
        <v>0</v>
      </c>
      <c r="I5817" s="15">
        <v>1</v>
      </c>
      <c r="J5817" s="13" t="s">
        <v>304</v>
      </c>
      <c r="K5817" s="36">
        <f>D5817*VLOOKUP(L5817,Assumptions!$B$5:$C$11,2,FALSE)</f>
        <v>329.96394199999997</v>
      </c>
      <c r="L5817" s="39" t="s">
        <v>4889</v>
      </c>
      <c r="M5817" s="46">
        <f>DATE(YEAR(F5817),MONTH(F5817),1)</f>
        <v>45413</v>
      </c>
      <c r="N5817" s="47" t="str">
        <f>IF(B5817="",N5816,B5817)</f>
        <v>Vantage Group LLC</v>
      </c>
    </row>
    <row r="5818" spans="1:14" ht="15.75" x14ac:dyDescent="0.5">
      <c r="A5818" s="7"/>
      <c r="B5818" s="26"/>
      <c r="C5818" s="26"/>
      <c r="D5818" s="12">
        <v>6473.6</v>
      </c>
      <c r="E5818" s="13" t="s">
        <v>4860</v>
      </c>
      <c r="F5818" s="27">
        <v>45422</v>
      </c>
      <c r="G5818" s="27">
        <v>45327</v>
      </c>
      <c r="H5818" s="14">
        <v>0</v>
      </c>
      <c r="I5818" s="15">
        <v>20</v>
      </c>
      <c r="J5818" s="13" t="s">
        <v>322</v>
      </c>
      <c r="K5818" s="36">
        <f>D5818*VLOOKUP(L5818,Assumptions!$B$5:$C$11,2,FALSE)</f>
        <v>222.04447999999999</v>
      </c>
      <c r="L5818" s="39" t="s">
        <v>4889</v>
      </c>
      <c r="M5818" s="46">
        <f>DATE(YEAR(F5818),MONTH(F5818),1)</f>
        <v>45413</v>
      </c>
      <c r="N5818" s="47" t="str">
        <f>IF(B5818="",N5817,B5818)</f>
        <v>Vantage Group LLC</v>
      </c>
    </row>
    <row r="5819" spans="1:14" ht="15.75" x14ac:dyDescent="0.5">
      <c r="A5819" s="7"/>
      <c r="B5819" s="26"/>
      <c r="C5819" s="26"/>
      <c r="D5819" s="12">
        <v>6179.76</v>
      </c>
      <c r="E5819" s="13" t="s">
        <v>4861</v>
      </c>
      <c r="F5819" s="27">
        <v>45422</v>
      </c>
      <c r="G5819" s="27">
        <v>45327</v>
      </c>
      <c r="H5819" s="14">
        <v>0</v>
      </c>
      <c r="I5819" s="15">
        <v>20</v>
      </c>
      <c r="J5819" s="13" t="s">
        <v>333</v>
      </c>
      <c r="K5819" s="36">
        <f>D5819*VLOOKUP(L5819,Assumptions!$B$5:$C$11,2,FALSE)</f>
        <v>211.965768</v>
      </c>
      <c r="L5819" s="39" t="s">
        <v>4889</v>
      </c>
      <c r="M5819" s="46">
        <f>DATE(YEAR(F5819),MONTH(F5819),1)</f>
        <v>45413</v>
      </c>
      <c r="N5819" s="47" t="str">
        <f>IF(B5819="",N5818,B5819)</f>
        <v>Vantage Group LLC</v>
      </c>
    </row>
    <row r="5820" spans="1:14" ht="15.75" x14ac:dyDescent="0.5">
      <c r="A5820" s="7"/>
      <c r="B5820" s="26"/>
      <c r="C5820" s="26"/>
      <c r="D5820" s="12">
        <v>10288.450000000001</v>
      </c>
      <c r="E5820" s="13" t="s">
        <v>4862</v>
      </c>
      <c r="F5820" s="27">
        <v>45422</v>
      </c>
      <c r="G5820" s="27">
        <v>45327</v>
      </c>
      <c r="H5820" s="14">
        <v>0</v>
      </c>
      <c r="I5820" s="15">
        <v>20</v>
      </c>
      <c r="J5820" s="13" t="s">
        <v>334</v>
      </c>
      <c r="K5820" s="36">
        <f>D5820*VLOOKUP(L5820,Assumptions!$B$5:$C$11,2,FALSE)</f>
        <v>352.89383499999997</v>
      </c>
      <c r="L5820" s="39" t="s">
        <v>4889</v>
      </c>
      <c r="M5820" s="46">
        <f>DATE(YEAR(F5820),MONTH(F5820),1)</f>
        <v>45413</v>
      </c>
      <c r="N5820" s="47" t="str">
        <f>IF(B5820="",N5819,B5820)</f>
        <v>Vantage Group LLC</v>
      </c>
    </row>
    <row r="5821" spans="1:14" ht="15.75" x14ac:dyDescent="0.5">
      <c r="A5821" s="7"/>
      <c r="B5821" s="26"/>
      <c r="C5821" s="26"/>
      <c r="D5821" s="12">
        <v>9865.75</v>
      </c>
      <c r="E5821" s="13" t="s">
        <v>4863</v>
      </c>
      <c r="F5821" s="27">
        <v>45422</v>
      </c>
      <c r="G5821" s="27">
        <v>45327</v>
      </c>
      <c r="H5821" s="14">
        <v>0</v>
      </c>
      <c r="I5821" s="15">
        <v>1</v>
      </c>
      <c r="J5821" s="13" t="s">
        <v>310</v>
      </c>
      <c r="K5821" s="36">
        <f>D5821*VLOOKUP(L5821,Assumptions!$B$5:$C$11,2,FALSE)</f>
        <v>338.39522499999998</v>
      </c>
      <c r="L5821" s="39" t="s">
        <v>4889</v>
      </c>
      <c r="M5821" s="46">
        <f>DATE(YEAR(F5821),MONTH(F5821),1)</f>
        <v>45413</v>
      </c>
      <c r="N5821" s="47" t="str">
        <f>IF(B5821="",N5820,B5821)</f>
        <v>Vantage Group LLC</v>
      </c>
    </row>
    <row r="5822" spans="1:14" ht="15.75" x14ac:dyDescent="0.5">
      <c r="A5822" s="7"/>
      <c r="B5822" s="26"/>
      <c r="C5822" s="26"/>
      <c r="D5822" s="12">
        <v>10405.17</v>
      </c>
      <c r="E5822" s="13" t="s">
        <v>4864</v>
      </c>
      <c r="F5822" s="27">
        <v>45422</v>
      </c>
      <c r="G5822" s="27">
        <v>45327</v>
      </c>
      <c r="H5822" s="14">
        <v>0</v>
      </c>
      <c r="I5822" s="15">
        <v>1</v>
      </c>
      <c r="J5822" s="13" t="s">
        <v>309</v>
      </c>
      <c r="K5822" s="36">
        <f>D5822*VLOOKUP(L5822,Assumptions!$B$5:$C$11,2,FALSE)</f>
        <v>356.89733099999995</v>
      </c>
      <c r="L5822" s="39" t="s">
        <v>4889</v>
      </c>
      <c r="M5822" s="46">
        <f>DATE(YEAR(F5822),MONTH(F5822),1)</f>
        <v>45413</v>
      </c>
      <c r="N5822" s="47" t="str">
        <f>IF(B5822="",N5821,B5822)</f>
        <v>Vantage Group LLC</v>
      </c>
    </row>
    <row r="5823" spans="1:14" ht="15.75" x14ac:dyDescent="0.5">
      <c r="A5823" s="7"/>
      <c r="B5823" s="26"/>
      <c r="C5823" s="26"/>
      <c r="D5823" s="12">
        <v>9826.0400000000009</v>
      </c>
      <c r="E5823" s="13" t="s">
        <v>4865</v>
      </c>
      <c r="F5823" s="27">
        <v>45422</v>
      </c>
      <c r="G5823" s="27">
        <v>45327</v>
      </c>
      <c r="H5823" s="14">
        <v>0</v>
      </c>
      <c r="I5823" s="15">
        <v>1</v>
      </c>
      <c r="J5823" s="13" t="s">
        <v>318</v>
      </c>
      <c r="K5823" s="36">
        <f>D5823*VLOOKUP(L5823,Assumptions!$B$5:$C$11,2,FALSE)</f>
        <v>337.03317199999998</v>
      </c>
      <c r="L5823" s="39" t="s">
        <v>4889</v>
      </c>
      <c r="M5823" s="46">
        <f>DATE(YEAR(F5823),MONTH(F5823),1)</f>
        <v>45413</v>
      </c>
      <c r="N5823" s="47" t="str">
        <f>IF(B5823="",N5822,B5823)</f>
        <v>Vantage Group LLC</v>
      </c>
    </row>
    <row r="5824" spans="1:14" ht="15.75" x14ac:dyDescent="0.5">
      <c r="A5824" s="7"/>
      <c r="B5824" s="25" t="s">
        <v>297</v>
      </c>
      <c r="C5824" s="25"/>
      <c r="D5824" s="14">
        <v>359.87</v>
      </c>
      <c r="E5824" s="13" t="s">
        <v>4866</v>
      </c>
      <c r="F5824" s="27">
        <v>44578</v>
      </c>
      <c r="G5824" s="27">
        <v>44575</v>
      </c>
      <c r="H5824" s="14">
        <v>321.86</v>
      </c>
      <c r="I5824" s="15">
        <v>3</v>
      </c>
      <c r="J5824" s="13" t="s">
        <v>369</v>
      </c>
      <c r="K5824" s="36">
        <f>D5824*VLOOKUP(L5824,Assumptions!$B$5:$C$11,2,FALSE)</f>
        <v>359.87</v>
      </c>
      <c r="L5824" s="39" t="s">
        <v>4883</v>
      </c>
      <c r="M5824" s="46">
        <f>DATE(YEAR(F5824),MONTH(F5824),1)</f>
        <v>44562</v>
      </c>
      <c r="N5824" s="47" t="str">
        <f>IF(B5824="",N5823,B5824)</f>
        <v>Varsity Private AG</v>
      </c>
    </row>
    <row r="5825" spans="1:14" ht="15.75" x14ac:dyDescent="0.5">
      <c r="A5825" s="7"/>
      <c r="B5825" s="25" t="s">
        <v>298</v>
      </c>
      <c r="C5825" s="25"/>
      <c r="D5825" s="12">
        <v>15500.89</v>
      </c>
      <c r="E5825" s="13" t="s">
        <v>4867</v>
      </c>
      <c r="F5825" s="27">
        <v>45482</v>
      </c>
      <c r="G5825" s="27">
        <v>45441</v>
      </c>
      <c r="H5825" s="14">
        <v>0</v>
      </c>
      <c r="I5825" s="15">
        <v>1</v>
      </c>
      <c r="J5825" s="13" t="s">
        <v>304</v>
      </c>
      <c r="K5825" s="36">
        <f>D5825*VLOOKUP(L5825,Assumptions!$B$5:$C$11,2,FALSE)</f>
        <v>531.68052699999998</v>
      </c>
      <c r="L5825" s="39" t="s">
        <v>4889</v>
      </c>
      <c r="M5825" s="46">
        <f>DATE(YEAR(F5825),MONTH(F5825),1)</f>
        <v>45474</v>
      </c>
      <c r="N5825" s="47" t="str">
        <f>IF(B5825="",N5824,B5825)</f>
        <v>Harrow Securities Ltd</v>
      </c>
    </row>
    <row r="5826" spans="1:14" ht="15.75" x14ac:dyDescent="0.5">
      <c r="A5826" s="7"/>
      <c r="B5826" s="26"/>
      <c r="C5826" s="26"/>
      <c r="D5826" s="12">
        <v>20274.73</v>
      </c>
      <c r="E5826" s="13" t="s">
        <v>4868</v>
      </c>
      <c r="F5826" s="27">
        <v>45482</v>
      </c>
      <c r="G5826" s="27">
        <v>45441</v>
      </c>
      <c r="H5826" s="14">
        <v>0</v>
      </c>
      <c r="I5826" s="15">
        <v>12</v>
      </c>
      <c r="J5826" s="13" t="s">
        <v>305</v>
      </c>
      <c r="K5826" s="36">
        <f>D5826*VLOOKUP(L5826,Assumptions!$B$5:$C$11,2,FALSE)</f>
        <v>695.42323899999997</v>
      </c>
      <c r="L5826" s="39" t="s">
        <v>4889</v>
      </c>
      <c r="M5826" s="46">
        <f>DATE(YEAR(F5826),MONTH(F5826),1)</f>
        <v>45474</v>
      </c>
      <c r="N5826" s="47" t="str">
        <f>IF(B5826="",N5825,B5826)</f>
        <v>Harrow Securities Ltd</v>
      </c>
    </row>
    <row r="5827" spans="1:14" ht="15.75" x14ac:dyDescent="0.5">
      <c r="A5827" s="7"/>
      <c r="B5827" s="26"/>
      <c r="C5827" s="26"/>
      <c r="D5827" s="12">
        <v>19991.84</v>
      </c>
      <c r="E5827" s="13" t="s">
        <v>4869</v>
      </c>
      <c r="F5827" s="27">
        <v>45482</v>
      </c>
      <c r="G5827" s="27">
        <v>45441</v>
      </c>
      <c r="H5827" s="14">
        <v>0</v>
      </c>
      <c r="I5827" s="15">
        <v>19</v>
      </c>
      <c r="J5827" s="13" t="s">
        <v>336</v>
      </c>
      <c r="K5827" s="36">
        <f>D5827*VLOOKUP(L5827,Assumptions!$B$5:$C$11,2,FALSE)</f>
        <v>685.72011199999997</v>
      </c>
      <c r="L5827" s="39" t="s">
        <v>4889</v>
      </c>
      <c r="M5827" s="46">
        <f>DATE(YEAR(F5827),MONTH(F5827),1)</f>
        <v>45474</v>
      </c>
      <c r="N5827" s="47" t="str">
        <f>IF(B5827="",N5826,B5827)</f>
        <v>Harrow Securities Ltd</v>
      </c>
    </row>
    <row r="5828" spans="1:14" ht="15.75" x14ac:dyDescent="0.5">
      <c r="A5828" s="7"/>
      <c r="B5828" s="26"/>
      <c r="C5828" s="26"/>
      <c r="D5828" s="12">
        <v>17198.13</v>
      </c>
      <c r="E5828" s="13" t="s">
        <v>4870</v>
      </c>
      <c r="F5828" s="27">
        <v>45482</v>
      </c>
      <c r="G5828" s="27">
        <v>45441</v>
      </c>
      <c r="H5828" s="14">
        <v>0</v>
      </c>
      <c r="I5828" s="15">
        <v>19</v>
      </c>
      <c r="J5828" s="13" t="s">
        <v>333</v>
      </c>
      <c r="K5828" s="36">
        <f>D5828*VLOOKUP(L5828,Assumptions!$B$5:$C$11,2,FALSE)</f>
        <v>589.89585899999997</v>
      </c>
      <c r="L5828" s="39" t="s">
        <v>4889</v>
      </c>
      <c r="M5828" s="46">
        <f>DATE(YEAR(F5828),MONTH(F5828),1)</f>
        <v>45474</v>
      </c>
      <c r="N5828" s="47" t="str">
        <f>IF(B5828="",N5827,B5828)</f>
        <v>Harrow Securities Ltd</v>
      </c>
    </row>
    <row r="5829" spans="1:14" ht="15.75" x14ac:dyDescent="0.5">
      <c r="A5829" s="7"/>
      <c r="B5829" s="26"/>
      <c r="C5829" s="26"/>
      <c r="D5829" s="12">
        <v>14890.14</v>
      </c>
      <c r="E5829" s="13" t="s">
        <v>4871</v>
      </c>
      <c r="F5829" s="27">
        <v>45482</v>
      </c>
      <c r="G5829" s="27">
        <v>45441</v>
      </c>
      <c r="H5829" s="14">
        <v>0</v>
      </c>
      <c r="I5829" s="15">
        <v>19</v>
      </c>
      <c r="J5829" s="13" t="s">
        <v>328</v>
      </c>
      <c r="K5829" s="36">
        <f>D5829*VLOOKUP(L5829,Assumptions!$B$5:$C$11,2,FALSE)</f>
        <v>510.73180199999996</v>
      </c>
      <c r="L5829" s="39" t="s">
        <v>4889</v>
      </c>
      <c r="M5829" s="46">
        <f>DATE(YEAR(F5829),MONTH(F5829),1)</f>
        <v>45474</v>
      </c>
      <c r="N5829" s="47" t="str">
        <f>IF(B5829="",N5828,B5829)</f>
        <v>Harrow Securities Ltd</v>
      </c>
    </row>
    <row r="5830" spans="1:14" ht="15.75" x14ac:dyDescent="0.5">
      <c r="A5830" s="7"/>
      <c r="B5830" s="26"/>
      <c r="C5830" s="26"/>
      <c r="D5830" s="12">
        <v>16143.48</v>
      </c>
      <c r="E5830" s="13" t="s">
        <v>4872</v>
      </c>
      <c r="F5830" s="27">
        <v>45482</v>
      </c>
      <c r="G5830" s="27">
        <v>45441</v>
      </c>
      <c r="H5830" s="14">
        <v>0</v>
      </c>
      <c r="I5830" s="15">
        <v>19</v>
      </c>
      <c r="J5830" s="13" t="s">
        <v>334</v>
      </c>
      <c r="K5830" s="36">
        <f>D5830*VLOOKUP(L5830,Assumptions!$B$5:$C$11,2,FALSE)</f>
        <v>553.72136399999999</v>
      </c>
      <c r="L5830" s="39" t="s">
        <v>4889</v>
      </c>
      <c r="M5830" s="46">
        <f>DATE(YEAR(F5830),MONTH(F5830),1)</f>
        <v>45474</v>
      </c>
      <c r="N5830" s="47" t="str">
        <f>IF(B5830="",N5829,B5830)</f>
        <v>Harrow Securities Ltd</v>
      </c>
    </row>
    <row r="5831" spans="1:14" ht="15.75" x14ac:dyDescent="0.5">
      <c r="A5831" s="7"/>
      <c r="B5831" s="26"/>
      <c r="C5831" s="26"/>
      <c r="D5831" s="12">
        <v>19187.32</v>
      </c>
      <c r="E5831" s="13" t="s">
        <v>4873</v>
      </c>
      <c r="F5831" s="27">
        <v>45482</v>
      </c>
      <c r="G5831" s="27">
        <v>45441</v>
      </c>
      <c r="H5831" s="14">
        <v>0</v>
      </c>
      <c r="I5831" s="15">
        <v>4</v>
      </c>
      <c r="J5831" s="13" t="s">
        <v>300</v>
      </c>
      <c r="K5831" s="36">
        <f>D5831*VLOOKUP(L5831,Assumptions!$B$5:$C$11,2,FALSE)</f>
        <v>658.12507599999992</v>
      </c>
      <c r="L5831" s="39" t="s">
        <v>4889</v>
      </c>
      <c r="M5831" s="46">
        <f>DATE(YEAR(F5831),MONTH(F5831),1)</f>
        <v>45474</v>
      </c>
      <c r="N5831" s="47" t="str">
        <f>IF(B5831="",N5830,B5831)</f>
        <v>Harrow Securities Ltd</v>
      </c>
    </row>
    <row r="5832" spans="1:14" ht="15.75" x14ac:dyDescent="0.5">
      <c r="A5832" s="7"/>
      <c r="B5832" s="26"/>
      <c r="C5832" s="26"/>
      <c r="D5832" s="12">
        <v>21786.95</v>
      </c>
      <c r="E5832" s="13" t="s">
        <v>4874</v>
      </c>
      <c r="F5832" s="27">
        <v>45818</v>
      </c>
      <c r="G5832" s="27">
        <v>45680</v>
      </c>
      <c r="H5832" s="14">
        <v>0</v>
      </c>
      <c r="I5832" s="15">
        <v>4</v>
      </c>
      <c r="J5832" s="13" t="s">
        <v>300</v>
      </c>
      <c r="K5832" s="36">
        <f>D5832*VLOOKUP(L5832,Assumptions!$B$5:$C$11,2,FALSE)</f>
        <v>747.29238499999997</v>
      </c>
      <c r="L5832" s="39" t="s">
        <v>4889</v>
      </c>
      <c r="M5832" s="46">
        <f>DATE(YEAR(F5832),MONTH(F5832),1)</f>
        <v>45809</v>
      </c>
      <c r="N5832" s="47" t="str">
        <f>IF(B5832="",N5831,B5832)</f>
        <v>Harrow Securities Ltd</v>
      </c>
    </row>
    <row r="5833" spans="1:14" ht="15.75" x14ac:dyDescent="0.5">
      <c r="A5833" s="7"/>
      <c r="B5833" s="26"/>
      <c r="C5833" s="26"/>
      <c r="D5833" s="12">
        <v>16713.580000000002</v>
      </c>
      <c r="E5833" s="13" t="s">
        <v>4875</v>
      </c>
      <c r="F5833" s="27">
        <v>45818</v>
      </c>
      <c r="G5833" s="27">
        <v>45680</v>
      </c>
      <c r="H5833" s="14">
        <v>0</v>
      </c>
      <c r="I5833" s="15">
        <v>17</v>
      </c>
      <c r="J5833" s="13" t="s">
        <v>328</v>
      </c>
      <c r="K5833" s="36">
        <f>D5833*VLOOKUP(L5833,Assumptions!$B$5:$C$11,2,FALSE)</f>
        <v>573.27579400000002</v>
      </c>
      <c r="L5833" s="39" t="s">
        <v>4889</v>
      </c>
      <c r="M5833" s="46">
        <f>DATE(YEAR(F5833),MONTH(F5833),1)</f>
        <v>45809</v>
      </c>
      <c r="N5833" s="47" t="str">
        <f>IF(B5833="",N5832,B5833)</f>
        <v>Harrow Securities Ltd</v>
      </c>
    </row>
    <row r="5834" spans="1:14" ht="15.75" x14ac:dyDescent="0.5">
      <c r="A5834" s="7"/>
      <c r="B5834" s="26"/>
      <c r="C5834" s="26"/>
      <c r="D5834" s="12">
        <v>14953.74</v>
      </c>
      <c r="E5834" s="13" t="s">
        <v>4876</v>
      </c>
      <c r="F5834" s="27">
        <v>45818</v>
      </c>
      <c r="G5834" s="27">
        <v>45680</v>
      </c>
      <c r="H5834" s="14">
        <v>0</v>
      </c>
      <c r="I5834" s="15">
        <v>17</v>
      </c>
      <c r="J5834" s="13" t="s">
        <v>333</v>
      </c>
      <c r="K5834" s="36">
        <f>D5834*VLOOKUP(L5834,Assumptions!$B$5:$C$11,2,FALSE)</f>
        <v>512.91328199999998</v>
      </c>
      <c r="L5834" s="39" t="s">
        <v>4889</v>
      </c>
      <c r="M5834" s="46">
        <f>DATE(YEAR(F5834),MONTH(F5834),1)</f>
        <v>45809</v>
      </c>
      <c r="N5834" s="47" t="str">
        <f>IF(B5834="",N5833,B5834)</f>
        <v>Harrow Securities Ltd</v>
      </c>
    </row>
    <row r="5835" spans="1:14" ht="15.75" x14ac:dyDescent="0.5">
      <c r="A5835" s="7"/>
      <c r="B5835" s="26"/>
      <c r="C5835" s="26"/>
      <c r="D5835" s="12">
        <v>16825.79</v>
      </c>
      <c r="E5835" s="13" t="s">
        <v>4877</v>
      </c>
      <c r="F5835" s="27">
        <v>45818</v>
      </c>
      <c r="G5835" s="27">
        <v>45680</v>
      </c>
      <c r="H5835" s="14">
        <v>0</v>
      </c>
      <c r="I5835" s="15">
        <v>17</v>
      </c>
      <c r="J5835" s="13" t="s">
        <v>334</v>
      </c>
      <c r="K5835" s="36">
        <f>D5835*VLOOKUP(L5835,Assumptions!$B$5:$C$11,2,FALSE)</f>
        <v>577.12459699999999</v>
      </c>
      <c r="L5835" s="39" t="s">
        <v>4889</v>
      </c>
      <c r="M5835" s="46">
        <f>DATE(YEAR(F5835),MONTH(F5835),1)</f>
        <v>45809</v>
      </c>
      <c r="N5835" s="47" t="str">
        <f>IF(B5835="",N5834,B5835)</f>
        <v>Harrow Securities Ltd</v>
      </c>
    </row>
    <row r="5836" spans="1:14" ht="15.75" x14ac:dyDescent="0.5">
      <c r="A5836" s="7"/>
      <c r="B5836" s="26"/>
      <c r="C5836" s="26"/>
      <c r="D5836" s="12">
        <v>14622.12</v>
      </c>
      <c r="E5836" s="13" t="s">
        <v>4878</v>
      </c>
      <c r="F5836" s="27">
        <v>45818</v>
      </c>
      <c r="G5836" s="27">
        <v>45680</v>
      </c>
      <c r="H5836" s="14">
        <v>0</v>
      </c>
      <c r="I5836" s="15">
        <v>17</v>
      </c>
      <c r="J5836" s="13" t="s">
        <v>336</v>
      </c>
      <c r="K5836" s="36">
        <f>D5836*VLOOKUP(L5836,Assumptions!$B$5:$C$11,2,FALSE)</f>
        <v>501.53871599999997</v>
      </c>
      <c r="L5836" s="39" t="s">
        <v>4889</v>
      </c>
      <c r="M5836" s="46">
        <f>DATE(YEAR(F5836),MONTH(F5836),1)</f>
        <v>45809</v>
      </c>
      <c r="N5836" s="47" t="str">
        <f>IF(B5836="",N5835,B5836)</f>
        <v>Harrow Securities Ltd</v>
      </c>
    </row>
    <row r="5837" spans="1:14" ht="15.75" x14ac:dyDescent="0.5">
      <c r="A5837" s="7"/>
      <c r="B5837" s="25" t="s">
        <v>299</v>
      </c>
      <c r="C5837" s="25"/>
      <c r="D5837" s="14">
        <v>218.02</v>
      </c>
      <c r="E5837" s="13" t="s">
        <v>4879</v>
      </c>
      <c r="F5837" s="27">
        <v>45663</v>
      </c>
      <c r="G5837" s="27">
        <v>45659</v>
      </c>
      <c r="H5837" s="14">
        <v>0</v>
      </c>
      <c r="I5837" s="15">
        <v>1</v>
      </c>
      <c r="J5837" s="13" t="s">
        <v>301</v>
      </c>
      <c r="K5837" s="36">
        <f>D5837*VLOOKUP(L5837,Assumptions!$B$5:$C$11,2,FALSE)</f>
        <v>218.02</v>
      </c>
      <c r="L5837" s="39" t="s">
        <v>4883</v>
      </c>
      <c r="M5837" s="46">
        <f>DATE(YEAR(F5837),MONTH(F5837),1)</f>
        <v>45658</v>
      </c>
      <c r="N5837" s="47" t="str">
        <f>IF(B5837="",N5836,B5837)</f>
        <v>Inverness Trust</v>
      </c>
    </row>
    <row r="5838" spans="1:14" x14ac:dyDescent="0.45">
      <c r="A5838" s="7"/>
      <c r="B5838" s="21"/>
      <c r="C5838" s="21"/>
      <c r="D5838" s="21"/>
      <c r="E5838" s="21"/>
      <c r="F5838" s="21"/>
      <c r="G5838" s="21"/>
      <c r="H5838" s="21"/>
      <c r="I5838" s="21"/>
      <c r="J5838" s="21"/>
      <c r="K5838" s="21"/>
      <c r="L5838" s="8"/>
    </row>
    <row r="5839" spans="1:14" x14ac:dyDescent="0.45">
      <c r="A5839" s="22"/>
      <c r="B5839" s="22"/>
      <c r="C5839" s="22"/>
      <c r="D5839" s="22"/>
      <c r="E5839" s="22"/>
      <c r="F5839" s="22"/>
      <c r="G5839" s="22"/>
      <c r="H5839" s="22"/>
      <c r="I5839" s="22"/>
      <c r="J5839" s="22"/>
      <c r="K5839" s="22"/>
      <c r="L5839" s="23"/>
    </row>
  </sheetData>
  <mergeCells count="5825">
    <mergeCell ref="B5827:C5827"/>
    <mergeCell ref="B5828:C5828"/>
    <mergeCell ref="B5829:C5829"/>
    <mergeCell ref="B5830:C5830"/>
    <mergeCell ref="B5831:C5831"/>
    <mergeCell ref="B5832:C5832"/>
    <mergeCell ref="B5833:C5833"/>
    <mergeCell ref="B5834:C5834"/>
    <mergeCell ref="B5835:C5835"/>
    <mergeCell ref="B5836:C5836"/>
    <mergeCell ref="B5837:C5837"/>
    <mergeCell ref="B5810:C5810"/>
    <mergeCell ref="B5811:C5811"/>
    <mergeCell ref="B5812:C5812"/>
    <mergeCell ref="B5813:C5813"/>
    <mergeCell ref="B5814:C5814"/>
    <mergeCell ref="B5815:C5815"/>
    <mergeCell ref="B5816:C5816"/>
    <mergeCell ref="B5817:C5817"/>
    <mergeCell ref="B5818:C5818"/>
    <mergeCell ref="B5819:C5819"/>
    <mergeCell ref="B5820:C5820"/>
    <mergeCell ref="B5821:C5821"/>
    <mergeCell ref="B5822:C5822"/>
    <mergeCell ref="B5823:C5823"/>
    <mergeCell ref="B5824:C5824"/>
    <mergeCell ref="B5825:C5825"/>
    <mergeCell ref="B5826:C5826"/>
    <mergeCell ref="B5793:C5793"/>
    <mergeCell ref="B5794:C5794"/>
    <mergeCell ref="B5795:C5795"/>
    <mergeCell ref="B5796:C5796"/>
    <mergeCell ref="B5797:C5797"/>
    <mergeCell ref="B5798:C5798"/>
    <mergeCell ref="B5799:C5799"/>
    <mergeCell ref="B5800:C5800"/>
    <mergeCell ref="B5801:C5801"/>
    <mergeCell ref="B5802:C5802"/>
    <mergeCell ref="B5803:C5803"/>
    <mergeCell ref="B5804:C5804"/>
    <mergeCell ref="B5805:C5805"/>
    <mergeCell ref="B5806:C5806"/>
    <mergeCell ref="B5807:C5807"/>
    <mergeCell ref="B5808:C5808"/>
    <mergeCell ref="B5809:C5809"/>
    <mergeCell ref="B5776:C5776"/>
    <mergeCell ref="B5777:C5777"/>
    <mergeCell ref="B5778:C5778"/>
    <mergeCell ref="B5779:C5779"/>
    <mergeCell ref="B5780:C5780"/>
    <mergeCell ref="B5781:C5781"/>
    <mergeCell ref="B5782:C5782"/>
    <mergeCell ref="B5783:C5783"/>
    <mergeCell ref="B5784:C5784"/>
    <mergeCell ref="B5785:C5785"/>
    <mergeCell ref="B5786:C5786"/>
    <mergeCell ref="B5787:C5787"/>
    <mergeCell ref="B5788:C5788"/>
    <mergeCell ref="B5789:C5789"/>
    <mergeCell ref="B5790:C5790"/>
    <mergeCell ref="B5791:C5791"/>
    <mergeCell ref="B5792:C5792"/>
    <mergeCell ref="B5759:C5759"/>
    <mergeCell ref="B5760:C5760"/>
    <mergeCell ref="B5761:C5761"/>
    <mergeCell ref="B5762:C5762"/>
    <mergeCell ref="B5763:C5763"/>
    <mergeCell ref="B5764:C5764"/>
    <mergeCell ref="B5765:C5765"/>
    <mergeCell ref="B5766:C5766"/>
    <mergeCell ref="B5767:C5767"/>
    <mergeCell ref="B5768:C5768"/>
    <mergeCell ref="B5769:C5769"/>
    <mergeCell ref="B5770:C5770"/>
    <mergeCell ref="B5771:C5771"/>
    <mergeCell ref="B5772:C5772"/>
    <mergeCell ref="B5773:C5773"/>
    <mergeCell ref="B5774:C5774"/>
    <mergeCell ref="B5775:C5775"/>
    <mergeCell ref="B5742:C5742"/>
    <mergeCell ref="B5743:C5743"/>
    <mergeCell ref="B5744:C5744"/>
    <mergeCell ref="B5745:C5745"/>
    <mergeCell ref="B5746:C5746"/>
    <mergeCell ref="B5747:C5747"/>
    <mergeCell ref="B5748:C5748"/>
    <mergeCell ref="B5749:C5749"/>
    <mergeCell ref="B5750:C5750"/>
    <mergeCell ref="B5751:C5751"/>
    <mergeCell ref="B5752:C5752"/>
    <mergeCell ref="B5753:C5753"/>
    <mergeCell ref="B5754:C5754"/>
    <mergeCell ref="B5755:C5755"/>
    <mergeCell ref="B5756:C5756"/>
    <mergeCell ref="B5757:C5757"/>
    <mergeCell ref="B5758:C5758"/>
    <mergeCell ref="B5725:C5725"/>
    <mergeCell ref="B5726:C5726"/>
    <mergeCell ref="B5727:C5727"/>
    <mergeCell ref="B5728:C5728"/>
    <mergeCell ref="B5729:C5729"/>
    <mergeCell ref="B5730:C5730"/>
    <mergeCell ref="B5731:C5731"/>
    <mergeCell ref="B5732:C5732"/>
    <mergeCell ref="B5733:C5733"/>
    <mergeCell ref="B5734:C5734"/>
    <mergeCell ref="B5735:C5735"/>
    <mergeCell ref="B5736:C5736"/>
    <mergeCell ref="B5737:C5737"/>
    <mergeCell ref="B5738:C5738"/>
    <mergeCell ref="B5739:C5739"/>
    <mergeCell ref="B5740:C5740"/>
    <mergeCell ref="B5741:C5741"/>
    <mergeCell ref="B5708:C5708"/>
    <mergeCell ref="B5709:C5709"/>
    <mergeCell ref="B5710:C5710"/>
    <mergeCell ref="B5711:C5711"/>
    <mergeCell ref="B5712:C5712"/>
    <mergeCell ref="B5713:C5713"/>
    <mergeCell ref="B5714:C5714"/>
    <mergeCell ref="B5715:C5715"/>
    <mergeCell ref="B5716:C5716"/>
    <mergeCell ref="B5717:C5717"/>
    <mergeCell ref="B5718:C5718"/>
    <mergeCell ref="B5719:C5719"/>
    <mergeCell ref="B5720:C5720"/>
    <mergeCell ref="B5721:C5721"/>
    <mergeCell ref="B5722:C5722"/>
    <mergeCell ref="B5723:C5723"/>
    <mergeCell ref="B5724:C5724"/>
    <mergeCell ref="B5691:C5691"/>
    <mergeCell ref="B5692:C5692"/>
    <mergeCell ref="B5693:C5693"/>
    <mergeCell ref="B5694:C5694"/>
    <mergeCell ref="B5695:C5695"/>
    <mergeCell ref="B5696:C5696"/>
    <mergeCell ref="B5697:C5697"/>
    <mergeCell ref="B5698:C5698"/>
    <mergeCell ref="B5699:C5699"/>
    <mergeCell ref="B5700:C5700"/>
    <mergeCell ref="B5701:C5701"/>
    <mergeCell ref="B5702:C5702"/>
    <mergeCell ref="B5703:C5703"/>
    <mergeCell ref="B5704:C5704"/>
    <mergeCell ref="B5705:C5705"/>
    <mergeCell ref="B5706:C5706"/>
    <mergeCell ref="B5707:C5707"/>
    <mergeCell ref="B5674:C5674"/>
    <mergeCell ref="B5675:C5675"/>
    <mergeCell ref="B5676:C5676"/>
    <mergeCell ref="B5677:C5677"/>
    <mergeCell ref="B5678:C5678"/>
    <mergeCell ref="B5679:C5679"/>
    <mergeCell ref="B5680:C5680"/>
    <mergeCell ref="B5681:C5681"/>
    <mergeCell ref="B5682:C5682"/>
    <mergeCell ref="B5683:C5683"/>
    <mergeCell ref="B5684:C5684"/>
    <mergeCell ref="B5685:C5685"/>
    <mergeCell ref="B5686:C5686"/>
    <mergeCell ref="B5687:C5687"/>
    <mergeCell ref="B5688:C5688"/>
    <mergeCell ref="B5689:C5689"/>
    <mergeCell ref="B5690:C5690"/>
    <mergeCell ref="B5657:C5657"/>
    <mergeCell ref="B5658:C5658"/>
    <mergeCell ref="B5659:C5659"/>
    <mergeCell ref="B5660:C5660"/>
    <mergeCell ref="B5661:C5661"/>
    <mergeCell ref="B5662:C5662"/>
    <mergeCell ref="B5663:C5663"/>
    <mergeCell ref="B5664:C5664"/>
    <mergeCell ref="B5665:C5665"/>
    <mergeCell ref="B5666:C5666"/>
    <mergeCell ref="B5667:C5667"/>
    <mergeCell ref="B5668:C5668"/>
    <mergeCell ref="B5669:C5669"/>
    <mergeCell ref="B5670:C5670"/>
    <mergeCell ref="B5671:C5671"/>
    <mergeCell ref="B5672:C5672"/>
    <mergeCell ref="B5673:C5673"/>
    <mergeCell ref="B5640:C5640"/>
    <mergeCell ref="B5641:C5641"/>
    <mergeCell ref="B5642:C5642"/>
    <mergeCell ref="B5643:C5643"/>
    <mergeCell ref="B5644:C5644"/>
    <mergeCell ref="B5645:C5645"/>
    <mergeCell ref="B5646:C5646"/>
    <mergeCell ref="B5647:C5647"/>
    <mergeCell ref="B5648:C5648"/>
    <mergeCell ref="B5649:C5649"/>
    <mergeCell ref="B5650:C5650"/>
    <mergeCell ref="B5651:C5651"/>
    <mergeCell ref="B5652:C5652"/>
    <mergeCell ref="B5653:C5653"/>
    <mergeCell ref="B5654:C5654"/>
    <mergeCell ref="B5655:C5655"/>
    <mergeCell ref="B5656:C5656"/>
    <mergeCell ref="B5623:C5623"/>
    <mergeCell ref="B5624:C5624"/>
    <mergeCell ref="B5625:C5625"/>
    <mergeCell ref="B5626:C5626"/>
    <mergeCell ref="B5627:C5627"/>
    <mergeCell ref="B5628:C5628"/>
    <mergeCell ref="B5629:C5629"/>
    <mergeCell ref="B5630:C5630"/>
    <mergeCell ref="B5631:C5631"/>
    <mergeCell ref="B5632:C5632"/>
    <mergeCell ref="B5633:C5633"/>
    <mergeCell ref="B5634:C5634"/>
    <mergeCell ref="B5635:C5635"/>
    <mergeCell ref="B5636:C5636"/>
    <mergeCell ref="B5637:C5637"/>
    <mergeCell ref="B5638:C5638"/>
    <mergeCell ref="B5639:C5639"/>
    <mergeCell ref="B5606:C5606"/>
    <mergeCell ref="B5607:C5607"/>
    <mergeCell ref="B5608:C5608"/>
    <mergeCell ref="B5609:C5609"/>
    <mergeCell ref="B5610:C5610"/>
    <mergeCell ref="B5611:C5611"/>
    <mergeCell ref="B5612:C5612"/>
    <mergeCell ref="B5613:C5613"/>
    <mergeCell ref="B5614:C5614"/>
    <mergeCell ref="B5615:C5615"/>
    <mergeCell ref="B5616:C5616"/>
    <mergeCell ref="B5617:C5617"/>
    <mergeCell ref="B5618:C5618"/>
    <mergeCell ref="B5619:C5619"/>
    <mergeCell ref="B5620:C5620"/>
    <mergeCell ref="B5621:C5621"/>
    <mergeCell ref="B5622:C5622"/>
    <mergeCell ref="B5589:C5589"/>
    <mergeCell ref="B5590:C5590"/>
    <mergeCell ref="B5591:C5591"/>
    <mergeCell ref="B5592:C5592"/>
    <mergeCell ref="B5593:C5593"/>
    <mergeCell ref="B5594:C5594"/>
    <mergeCell ref="B5595:C5595"/>
    <mergeCell ref="B5596:C5596"/>
    <mergeCell ref="B5597:C5597"/>
    <mergeCell ref="B5598:C5598"/>
    <mergeCell ref="B5599:C5599"/>
    <mergeCell ref="B5600:C5600"/>
    <mergeCell ref="B5601:C5601"/>
    <mergeCell ref="B5602:C5602"/>
    <mergeCell ref="B5603:C5603"/>
    <mergeCell ref="B5604:C5604"/>
    <mergeCell ref="B5605:C5605"/>
    <mergeCell ref="B5572:C5572"/>
    <mergeCell ref="B5573:C5573"/>
    <mergeCell ref="B5574:C5574"/>
    <mergeCell ref="B5575:C5575"/>
    <mergeCell ref="B5576:C5576"/>
    <mergeCell ref="B5577:C5577"/>
    <mergeCell ref="B5578:C5578"/>
    <mergeCell ref="B5579:C5579"/>
    <mergeCell ref="B5580:C5580"/>
    <mergeCell ref="B5581:C5581"/>
    <mergeCell ref="B5582:C5582"/>
    <mergeCell ref="B5583:C5583"/>
    <mergeCell ref="B5584:C5584"/>
    <mergeCell ref="B5585:C5585"/>
    <mergeCell ref="B5586:C5586"/>
    <mergeCell ref="B5587:C5587"/>
    <mergeCell ref="B5588:C5588"/>
    <mergeCell ref="B5555:C5555"/>
    <mergeCell ref="B5556:C5556"/>
    <mergeCell ref="B5557:C5557"/>
    <mergeCell ref="B5558:C5558"/>
    <mergeCell ref="B5559:C5559"/>
    <mergeCell ref="B5560:C5560"/>
    <mergeCell ref="B5561:C5561"/>
    <mergeCell ref="B5562:C5562"/>
    <mergeCell ref="B5563:C5563"/>
    <mergeCell ref="B5564:C5564"/>
    <mergeCell ref="B5565:C5565"/>
    <mergeCell ref="B5566:C5566"/>
    <mergeCell ref="B5567:C5567"/>
    <mergeCell ref="B5568:C5568"/>
    <mergeCell ref="B5569:C5569"/>
    <mergeCell ref="B5570:C5570"/>
    <mergeCell ref="B5571:C5571"/>
    <mergeCell ref="B5538:C5538"/>
    <mergeCell ref="B5539:C5539"/>
    <mergeCell ref="B5540:C5540"/>
    <mergeCell ref="B5541:C5541"/>
    <mergeCell ref="B5542:C5542"/>
    <mergeCell ref="B5543:C5543"/>
    <mergeCell ref="B5544:C5544"/>
    <mergeCell ref="B5545:C5545"/>
    <mergeCell ref="B5546:C5546"/>
    <mergeCell ref="B5547:C5547"/>
    <mergeCell ref="B5548:C5548"/>
    <mergeCell ref="B5549:C5549"/>
    <mergeCell ref="B5550:C5550"/>
    <mergeCell ref="B5551:C5551"/>
    <mergeCell ref="B5552:C5552"/>
    <mergeCell ref="B5553:C5553"/>
    <mergeCell ref="B5554:C5554"/>
    <mergeCell ref="B5521:C5521"/>
    <mergeCell ref="B5522:C5522"/>
    <mergeCell ref="B5523:C5523"/>
    <mergeCell ref="B5524:C5524"/>
    <mergeCell ref="B5525:C5525"/>
    <mergeCell ref="B5526:C5526"/>
    <mergeCell ref="B5527:C5527"/>
    <mergeCell ref="B5528:C5528"/>
    <mergeCell ref="B5529:C5529"/>
    <mergeCell ref="B5530:C5530"/>
    <mergeCell ref="B5531:C5531"/>
    <mergeCell ref="B5532:C5532"/>
    <mergeCell ref="B5533:C5533"/>
    <mergeCell ref="B5534:C5534"/>
    <mergeCell ref="B5535:C5535"/>
    <mergeCell ref="B5536:C5536"/>
    <mergeCell ref="B5537:C5537"/>
    <mergeCell ref="B5504:C5504"/>
    <mergeCell ref="B5505:C5505"/>
    <mergeCell ref="B5506:C5506"/>
    <mergeCell ref="B5507:C5507"/>
    <mergeCell ref="B5508:C5508"/>
    <mergeCell ref="B5509:C5509"/>
    <mergeCell ref="B5510:C5510"/>
    <mergeCell ref="B5511:C5511"/>
    <mergeCell ref="B5512:C5512"/>
    <mergeCell ref="B5513:C5513"/>
    <mergeCell ref="B5514:C5514"/>
    <mergeCell ref="B5515:C5515"/>
    <mergeCell ref="B5516:C5516"/>
    <mergeCell ref="B5517:C5517"/>
    <mergeCell ref="B5518:C5518"/>
    <mergeCell ref="B5519:C5519"/>
    <mergeCell ref="B5520:C5520"/>
    <mergeCell ref="B5487:C5487"/>
    <mergeCell ref="B5488:C5488"/>
    <mergeCell ref="B5489:C5489"/>
    <mergeCell ref="B5490:C5490"/>
    <mergeCell ref="B5491:C5491"/>
    <mergeCell ref="B5492:C5492"/>
    <mergeCell ref="B5493:C5493"/>
    <mergeCell ref="B5494:C5494"/>
    <mergeCell ref="B5495:C5495"/>
    <mergeCell ref="B5496:C5496"/>
    <mergeCell ref="B5497:C5497"/>
    <mergeCell ref="B5498:C5498"/>
    <mergeCell ref="B5499:C5499"/>
    <mergeCell ref="B5500:C5500"/>
    <mergeCell ref="B5501:C5501"/>
    <mergeCell ref="B5502:C5502"/>
    <mergeCell ref="B5503:C5503"/>
    <mergeCell ref="B5470:C5470"/>
    <mergeCell ref="B5471:C5471"/>
    <mergeCell ref="B5472:C5472"/>
    <mergeCell ref="B5473:C5473"/>
    <mergeCell ref="B5474:C5474"/>
    <mergeCell ref="B5475:C5475"/>
    <mergeCell ref="B5476:C5476"/>
    <mergeCell ref="B5477:C5477"/>
    <mergeCell ref="B5478:C5478"/>
    <mergeCell ref="B5479:C5479"/>
    <mergeCell ref="B5480:C5480"/>
    <mergeCell ref="B5481:C5481"/>
    <mergeCell ref="B5482:C5482"/>
    <mergeCell ref="B5483:C5483"/>
    <mergeCell ref="B5484:C5484"/>
    <mergeCell ref="B5485:C5485"/>
    <mergeCell ref="B5486:C5486"/>
    <mergeCell ref="B5453:C5453"/>
    <mergeCell ref="B5454:C5454"/>
    <mergeCell ref="B5455:C5455"/>
    <mergeCell ref="B5456:C5456"/>
    <mergeCell ref="B5457:C5457"/>
    <mergeCell ref="B5458:C5458"/>
    <mergeCell ref="B5459:C5459"/>
    <mergeCell ref="B5460:C5460"/>
    <mergeCell ref="B5461:C5461"/>
    <mergeCell ref="B5462:C5462"/>
    <mergeCell ref="B5463:C5463"/>
    <mergeCell ref="B5464:C5464"/>
    <mergeCell ref="B5465:C5465"/>
    <mergeCell ref="B5466:C5466"/>
    <mergeCell ref="B5467:C5467"/>
    <mergeCell ref="B5468:C5468"/>
    <mergeCell ref="B5469:C5469"/>
    <mergeCell ref="B5436:C5436"/>
    <mergeCell ref="B5437:C5437"/>
    <mergeCell ref="B5438:C5438"/>
    <mergeCell ref="B5439:C5439"/>
    <mergeCell ref="B5440:C5440"/>
    <mergeCell ref="B5441:C5441"/>
    <mergeCell ref="B5442:C5442"/>
    <mergeCell ref="B5443:C5443"/>
    <mergeCell ref="B5444:C5444"/>
    <mergeCell ref="B5445:C5445"/>
    <mergeCell ref="B5446:C5446"/>
    <mergeCell ref="B5447:C5447"/>
    <mergeCell ref="B5448:C5448"/>
    <mergeCell ref="B5449:C5449"/>
    <mergeCell ref="B5450:C5450"/>
    <mergeCell ref="B5451:C5451"/>
    <mergeCell ref="B5452:C5452"/>
    <mergeCell ref="B5419:C5419"/>
    <mergeCell ref="B5420:C5420"/>
    <mergeCell ref="B5421:C5421"/>
    <mergeCell ref="B5422:C5422"/>
    <mergeCell ref="B5423:C5423"/>
    <mergeCell ref="B5424:C5424"/>
    <mergeCell ref="B5425:C5425"/>
    <mergeCell ref="B5426:C5426"/>
    <mergeCell ref="B5427:C5427"/>
    <mergeCell ref="B5428:C5428"/>
    <mergeCell ref="B5429:C5429"/>
    <mergeCell ref="B5430:C5430"/>
    <mergeCell ref="B5431:C5431"/>
    <mergeCell ref="B5432:C5432"/>
    <mergeCell ref="B5433:C5433"/>
    <mergeCell ref="B5434:C5434"/>
    <mergeCell ref="B5435:C5435"/>
    <mergeCell ref="B5402:C5402"/>
    <mergeCell ref="B5403:C5403"/>
    <mergeCell ref="B5404:C5404"/>
    <mergeCell ref="B5405:C5405"/>
    <mergeCell ref="B5406:C5406"/>
    <mergeCell ref="B5407:C5407"/>
    <mergeCell ref="B5408:C5408"/>
    <mergeCell ref="B5409:C5409"/>
    <mergeCell ref="B5410:C5410"/>
    <mergeCell ref="B5411:C5411"/>
    <mergeCell ref="B5412:C5412"/>
    <mergeCell ref="B5413:C5413"/>
    <mergeCell ref="B5414:C5414"/>
    <mergeCell ref="B5415:C5415"/>
    <mergeCell ref="B5416:C5416"/>
    <mergeCell ref="B5417:C5417"/>
    <mergeCell ref="B5418:C5418"/>
    <mergeCell ref="B5385:C5385"/>
    <mergeCell ref="B5386:C5386"/>
    <mergeCell ref="B5387:C5387"/>
    <mergeCell ref="B5388:C5388"/>
    <mergeCell ref="B5389:C5389"/>
    <mergeCell ref="B5390:C5390"/>
    <mergeCell ref="B5391:C5391"/>
    <mergeCell ref="B5392:C5392"/>
    <mergeCell ref="B5393:C5393"/>
    <mergeCell ref="B5394:C5394"/>
    <mergeCell ref="B5395:C5395"/>
    <mergeCell ref="B5396:C5396"/>
    <mergeCell ref="B5397:C5397"/>
    <mergeCell ref="B5398:C5398"/>
    <mergeCell ref="B5399:C5399"/>
    <mergeCell ref="B5400:C5400"/>
    <mergeCell ref="B5401:C5401"/>
    <mergeCell ref="B5368:C5368"/>
    <mergeCell ref="B5369:C5369"/>
    <mergeCell ref="B5370:C5370"/>
    <mergeCell ref="B5371:C5371"/>
    <mergeCell ref="B5372:C5372"/>
    <mergeCell ref="B5373:C5373"/>
    <mergeCell ref="B5374:C5374"/>
    <mergeCell ref="B5375:C5375"/>
    <mergeCell ref="B5376:C5376"/>
    <mergeCell ref="B5377:C5377"/>
    <mergeCell ref="B5378:C5378"/>
    <mergeCell ref="B5379:C5379"/>
    <mergeCell ref="B5380:C5380"/>
    <mergeCell ref="B5381:C5381"/>
    <mergeCell ref="B5382:C5382"/>
    <mergeCell ref="B5383:C5383"/>
    <mergeCell ref="B5384:C5384"/>
    <mergeCell ref="B5351:C5351"/>
    <mergeCell ref="B5352:C5352"/>
    <mergeCell ref="B5353:C5353"/>
    <mergeCell ref="B5354:C5354"/>
    <mergeCell ref="B5355:C5355"/>
    <mergeCell ref="B5356:C5356"/>
    <mergeCell ref="B5357:C5357"/>
    <mergeCell ref="B5358:C5358"/>
    <mergeCell ref="B5359:C5359"/>
    <mergeCell ref="B5360:C5360"/>
    <mergeCell ref="B5361:C5361"/>
    <mergeCell ref="B5362:C5362"/>
    <mergeCell ref="B5363:C5363"/>
    <mergeCell ref="B5364:C5364"/>
    <mergeCell ref="B5365:C5365"/>
    <mergeCell ref="B5366:C5366"/>
    <mergeCell ref="B5367:C5367"/>
    <mergeCell ref="B5334:C5334"/>
    <mergeCell ref="B5335:C5335"/>
    <mergeCell ref="B5336:C5336"/>
    <mergeCell ref="B5337:C5337"/>
    <mergeCell ref="B5338:C5338"/>
    <mergeCell ref="B5339:C5339"/>
    <mergeCell ref="B5340:C5340"/>
    <mergeCell ref="B5341:C5341"/>
    <mergeCell ref="B5342:C5342"/>
    <mergeCell ref="B5343:C5343"/>
    <mergeCell ref="B5344:C5344"/>
    <mergeCell ref="B5345:C5345"/>
    <mergeCell ref="B5346:C5346"/>
    <mergeCell ref="B5347:C5347"/>
    <mergeCell ref="B5348:C5348"/>
    <mergeCell ref="B5349:C5349"/>
    <mergeCell ref="B5350:C5350"/>
    <mergeCell ref="B5317:C5317"/>
    <mergeCell ref="B5318:C5318"/>
    <mergeCell ref="B5319:C5319"/>
    <mergeCell ref="B5320:C5320"/>
    <mergeCell ref="B5321:C5321"/>
    <mergeCell ref="B5322:C5322"/>
    <mergeCell ref="B5323:C5323"/>
    <mergeCell ref="B5324:C5324"/>
    <mergeCell ref="B5325:C5325"/>
    <mergeCell ref="B5326:C5326"/>
    <mergeCell ref="B5327:C5327"/>
    <mergeCell ref="B5328:C5328"/>
    <mergeCell ref="B5329:C5329"/>
    <mergeCell ref="B5330:C5330"/>
    <mergeCell ref="B5331:C5331"/>
    <mergeCell ref="B5332:C5332"/>
    <mergeCell ref="B5333:C5333"/>
    <mergeCell ref="B5300:C5300"/>
    <mergeCell ref="B5301:C5301"/>
    <mergeCell ref="B5302:C5302"/>
    <mergeCell ref="B5303:C5303"/>
    <mergeCell ref="B5304:C5304"/>
    <mergeCell ref="B5305:C5305"/>
    <mergeCell ref="B5306:C5306"/>
    <mergeCell ref="B5307:C5307"/>
    <mergeCell ref="B5308:C5308"/>
    <mergeCell ref="B5309:C5309"/>
    <mergeCell ref="B5310:C5310"/>
    <mergeCell ref="B5311:C5311"/>
    <mergeCell ref="B5312:C5312"/>
    <mergeCell ref="B5313:C5313"/>
    <mergeCell ref="B5314:C5314"/>
    <mergeCell ref="B5315:C5315"/>
    <mergeCell ref="B5316:C5316"/>
    <mergeCell ref="B5283:C5283"/>
    <mergeCell ref="B5284:C5284"/>
    <mergeCell ref="B5285:C5285"/>
    <mergeCell ref="B5286:C5286"/>
    <mergeCell ref="B5287:C5287"/>
    <mergeCell ref="B5288:C5288"/>
    <mergeCell ref="B5289:C5289"/>
    <mergeCell ref="B5290:C5290"/>
    <mergeCell ref="B5291:C5291"/>
    <mergeCell ref="B5292:C5292"/>
    <mergeCell ref="B5293:C5293"/>
    <mergeCell ref="B5294:C5294"/>
    <mergeCell ref="B5295:C5295"/>
    <mergeCell ref="B5296:C5296"/>
    <mergeCell ref="B5297:C5297"/>
    <mergeCell ref="B5298:C5298"/>
    <mergeCell ref="B5299:C5299"/>
    <mergeCell ref="B5266:C5266"/>
    <mergeCell ref="B5267:C5267"/>
    <mergeCell ref="B5268:C5268"/>
    <mergeCell ref="B5269:C5269"/>
    <mergeCell ref="B5270:C5270"/>
    <mergeCell ref="B5271:C5271"/>
    <mergeCell ref="B5272:C5272"/>
    <mergeCell ref="B5273:C5273"/>
    <mergeCell ref="B5274:C5274"/>
    <mergeCell ref="B5275:C5275"/>
    <mergeCell ref="B5276:C5276"/>
    <mergeCell ref="B5277:C5277"/>
    <mergeCell ref="B5278:C5278"/>
    <mergeCell ref="B5279:C5279"/>
    <mergeCell ref="B5280:C5280"/>
    <mergeCell ref="B5281:C5281"/>
    <mergeCell ref="B5282:C5282"/>
    <mergeCell ref="B5249:C5249"/>
    <mergeCell ref="B5250:C5250"/>
    <mergeCell ref="B5251:C5251"/>
    <mergeCell ref="B5252:C5252"/>
    <mergeCell ref="B5253:C5253"/>
    <mergeCell ref="B5254:C5254"/>
    <mergeCell ref="B5255:C5255"/>
    <mergeCell ref="B5256:C5256"/>
    <mergeCell ref="B5257:C5257"/>
    <mergeCell ref="B5258:C5258"/>
    <mergeCell ref="B5259:C5259"/>
    <mergeCell ref="B5260:C5260"/>
    <mergeCell ref="B5261:C5261"/>
    <mergeCell ref="B5262:C5262"/>
    <mergeCell ref="B5263:C5263"/>
    <mergeCell ref="B5264:C5264"/>
    <mergeCell ref="B5265:C5265"/>
    <mergeCell ref="B5232:C5232"/>
    <mergeCell ref="B5233:C5233"/>
    <mergeCell ref="B5234:C5234"/>
    <mergeCell ref="B5235:C5235"/>
    <mergeCell ref="B5236:C5236"/>
    <mergeCell ref="B5237:C5237"/>
    <mergeCell ref="B5238:C5238"/>
    <mergeCell ref="B5239:C5239"/>
    <mergeCell ref="B5240:C5240"/>
    <mergeCell ref="B5241:C5241"/>
    <mergeCell ref="B5242:C5242"/>
    <mergeCell ref="B5243:C5243"/>
    <mergeCell ref="B5244:C5244"/>
    <mergeCell ref="B5245:C5245"/>
    <mergeCell ref="B5246:C5246"/>
    <mergeCell ref="B5247:C5247"/>
    <mergeCell ref="B5248:C5248"/>
    <mergeCell ref="B5215:C5215"/>
    <mergeCell ref="B5216:C5216"/>
    <mergeCell ref="B5217:C5217"/>
    <mergeCell ref="B5218:C5218"/>
    <mergeCell ref="B5219:C5219"/>
    <mergeCell ref="B5220:C5220"/>
    <mergeCell ref="B5221:C5221"/>
    <mergeCell ref="B5222:C5222"/>
    <mergeCell ref="B5223:C5223"/>
    <mergeCell ref="B5224:C5224"/>
    <mergeCell ref="B5225:C5225"/>
    <mergeCell ref="B5226:C5226"/>
    <mergeCell ref="B5227:C5227"/>
    <mergeCell ref="B5228:C5228"/>
    <mergeCell ref="B5229:C5229"/>
    <mergeCell ref="B5230:C5230"/>
    <mergeCell ref="B5231:C5231"/>
    <mergeCell ref="B5198:C5198"/>
    <mergeCell ref="B5199:C5199"/>
    <mergeCell ref="B5200:C5200"/>
    <mergeCell ref="B5201:C5201"/>
    <mergeCell ref="B5202:C5202"/>
    <mergeCell ref="B5203:C5203"/>
    <mergeCell ref="B5204:C5204"/>
    <mergeCell ref="B5205:C5205"/>
    <mergeCell ref="B5206:C5206"/>
    <mergeCell ref="B5207:C5207"/>
    <mergeCell ref="B5208:C5208"/>
    <mergeCell ref="B5209:C5209"/>
    <mergeCell ref="B5210:C5210"/>
    <mergeCell ref="B5211:C5211"/>
    <mergeCell ref="B5212:C5212"/>
    <mergeCell ref="B5213:C5213"/>
    <mergeCell ref="B5214:C5214"/>
    <mergeCell ref="B5181:C5181"/>
    <mergeCell ref="B5182:C5182"/>
    <mergeCell ref="B5183:C5183"/>
    <mergeCell ref="B5184:C5184"/>
    <mergeCell ref="B5185:C5185"/>
    <mergeCell ref="B5186:C5186"/>
    <mergeCell ref="B5187:C5187"/>
    <mergeCell ref="B5188:C5188"/>
    <mergeCell ref="B5189:C5189"/>
    <mergeCell ref="B5190:C5190"/>
    <mergeCell ref="B5191:C5191"/>
    <mergeCell ref="B5192:C5192"/>
    <mergeCell ref="B5193:C5193"/>
    <mergeCell ref="B5194:C5194"/>
    <mergeCell ref="B5195:C5195"/>
    <mergeCell ref="B5196:C5196"/>
    <mergeCell ref="B5197:C5197"/>
    <mergeCell ref="B5164:C5164"/>
    <mergeCell ref="B5165:C5165"/>
    <mergeCell ref="B5166:C5166"/>
    <mergeCell ref="B5167:C5167"/>
    <mergeCell ref="B5168:C5168"/>
    <mergeCell ref="B5169:C5169"/>
    <mergeCell ref="B5170:C5170"/>
    <mergeCell ref="B5171:C5171"/>
    <mergeCell ref="B5172:C5172"/>
    <mergeCell ref="B5173:C5173"/>
    <mergeCell ref="B5174:C5174"/>
    <mergeCell ref="B5175:C5175"/>
    <mergeCell ref="B5176:C5176"/>
    <mergeCell ref="B5177:C5177"/>
    <mergeCell ref="B5178:C5178"/>
    <mergeCell ref="B5179:C5179"/>
    <mergeCell ref="B5180:C5180"/>
    <mergeCell ref="B5147:C5147"/>
    <mergeCell ref="B5148:C5148"/>
    <mergeCell ref="B5149:C5149"/>
    <mergeCell ref="B5150:C5150"/>
    <mergeCell ref="B5151:C5151"/>
    <mergeCell ref="B5152:C5152"/>
    <mergeCell ref="B5153:C5153"/>
    <mergeCell ref="B5154:C5154"/>
    <mergeCell ref="B5155:C5155"/>
    <mergeCell ref="B5156:C5156"/>
    <mergeCell ref="B5157:C5157"/>
    <mergeCell ref="B5158:C5158"/>
    <mergeCell ref="B5159:C5159"/>
    <mergeCell ref="B5160:C5160"/>
    <mergeCell ref="B5161:C5161"/>
    <mergeCell ref="B5162:C5162"/>
    <mergeCell ref="B5163:C5163"/>
    <mergeCell ref="B5130:C5130"/>
    <mergeCell ref="B5131:C5131"/>
    <mergeCell ref="B5132:C5132"/>
    <mergeCell ref="B5133:C5133"/>
    <mergeCell ref="B5134:C5134"/>
    <mergeCell ref="B5135:C5135"/>
    <mergeCell ref="B5136:C5136"/>
    <mergeCell ref="B5137:C5137"/>
    <mergeCell ref="B5138:C5138"/>
    <mergeCell ref="B5139:C5139"/>
    <mergeCell ref="B5140:C5140"/>
    <mergeCell ref="B5141:C5141"/>
    <mergeCell ref="B5142:C5142"/>
    <mergeCell ref="B5143:C5143"/>
    <mergeCell ref="B5144:C5144"/>
    <mergeCell ref="B5145:C5145"/>
    <mergeCell ref="B5146:C5146"/>
    <mergeCell ref="B5113:C5113"/>
    <mergeCell ref="B5114:C5114"/>
    <mergeCell ref="B5115:C5115"/>
    <mergeCell ref="B5116:C5116"/>
    <mergeCell ref="B5117:C5117"/>
    <mergeCell ref="B5118:C5118"/>
    <mergeCell ref="B5119:C5119"/>
    <mergeCell ref="B5120:C5120"/>
    <mergeCell ref="B5121:C5121"/>
    <mergeCell ref="B5122:C5122"/>
    <mergeCell ref="B5123:C5123"/>
    <mergeCell ref="B5124:C5124"/>
    <mergeCell ref="B5125:C5125"/>
    <mergeCell ref="B5126:C5126"/>
    <mergeCell ref="B5127:C5127"/>
    <mergeCell ref="B5128:C5128"/>
    <mergeCell ref="B5129:C5129"/>
    <mergeCell ref="B5096:C5096"/>
    <mergeCell ref="B5097:C5097"/>
    <mergeCell ref="B5098:C5098"/>
    <mergeCell ref="B5099:C5099"/>
    <mergeCell ref="B5100:C5100"/>
    <mergeCell ref="B5101:C5101"/>
    <mergeCell ref="B5102:C5102"/>
    <mergeCell ref="B5103:C5103"/>
    <mergeCell ref="B5104:C5104"/>
    <mergeCell ref="B5105:C5105"/>
    <mergeCell ref="B5106:C5106"/>
    <mergeCell ref="B5107:C5107"/>
    <mergeCell ref="B5108:C5108"/>
    <mergeCell ref="B5109:C5109"/>
    <mergeCell ref="B5110:C5110"/>
    <mergeCell ref="B5111:C5111"/>
    <mergeCell ref="B5112:C5112"/>
    <mergeCell ref="B5079:C5079"/>
    <mergeCell ref="B5080:C5080"/>
    <mergeCell ref="B5081:C5081"/>
    <mergeCell ref="B5082:C5082"/>
    <mergeCell ref="B5083:C5083"/>
    <mergeCell ref="B5084:C5084"/>
    <mergeCell ref="B5085:C5085"/>
    <mergeCell ref="B5086:C5086"/>
    <mergeCell ref="B5087:C5087"/>
    <mergeCell ref="B5088:C5088"/>
    <mergeCell ref="B5089:C5089"/>
    <mergeCell ref="B5090:C5090"/>
    <mergeCell ref="B5091:C5091"/>
    <mergeCell ref="B5092:C5092"/>
    <mergeCell ref="B5093:C5093"/>
    <mergeCell ref="B5094:C5094"/>
    <mergeCell ref="B5095:C5095"/>
    <mergeCell ref="B5062:C5062"/>
    <mergeCell ref="B5063:C5063"/>
    <mergeCell ref="B5064:C5064"/>
    <mergeCell ref="B5065:C5065"/>
    <mergeCell ref="B5066:C5066"/>
    <mergeCell ref="B5067:C5067"/>
    <mergeCell ref="B5068:C5068"/>
    <mergeCell ref="B5069:C5069"/>
    <mergeCell ref="B5070:C5070"/>
    <mergeCell ref="B5071:C5071"/>
    <mergeCell ref="B5072:C5072"/>
    <mergeCell ref="B5073:C5073"/>
    <mergeCell ref="B5074:C5074"/>
    <mergeCell ref="B5075:C5075"/>
    <mergeCell ref="B5076:C5076"/>
    <mergeCell ref="B5077:C5077"/>
    <mergeCell ref="B5078:C5078"/>
    <mergeCell ref="B5045:C5045"/>
    <mergeCell ref="B5046:C5046"/>
    <mergeCell ref="B5047:C5047"/>
    <mergeCell ref="B5048:C5048"/>
    <mergeCell ref="B5049:C5049"/>
    <mergeCell ref="B5050:C5050"/>
    <mergeCell ref="B5051:C5051"/>
    <mergeCell ref="B5052:C5052"/>
    <mergeCell ref="B5053:C5053"/>
    <mergeCell ref="B5054:C5054"/>
    <mergeCell ref="B5055:C5055"/>
    <mergeCell ref="B5056:C5056"/>
    <mergeCell ref="B5057:C5057"/>
    <mergeCell ref="B5058:C5058"/>
    <mergeCell ref="B5059:C5059"/>
    <mergeCell ref="B5060:C5060"/>
    <mergeCell ref="B5061:C5061"/>
    <mergeCell ref="B5028:C5028"/>
    <mergeCell ref="B5029:C5029"/>
    <mergeCell ref="B5030:C5030"/>
    <mergeCell ref="B5031:C5031"/>
    <mergeCell ref="B5032:C5032"/>
    <mergeCell ref="B5033:C5033"/>
    <mergeCell ref="B5034:C5034"/>
    <mergeCell ref="B5035:C5035"/>
    <mergeCell ref="B5036:C5036"/>
    <mergeCell ref="B5037:C5037"/>
    <mergeCell ref="B5038:C5038"/>
    <mergeCell ref="B5039:C5039"/>
    <mergeCell ref="B5040:C5040"/>
    <mergeCell ref="B5041:C5041"/>
    <mergeCell ref="B5042:C5042"/>
    <mergeCell ref="B5043:C5043"/>
    <mergeCell ref="B5044:C5044"/>
    <mergeCell ref="B5011:C5011"/>
    <mergeCell ref="B5012:C5012"/>
    <mergeCell ref="B5013:C5013"/>
    <mergeCell ref="B5014:C5014"/>
    <mergeCell ref="B5015:C5015"/>
    <mergeCell ref="B5016:C5016"/>
    <mergeCell ref="B5017:C5017"/>
    <mergeCell ref="B5018:C5018"/>
    <mergeCell ref="B5019:C5019"/>
    <mergeCell ref="B5020:C5020"/>
    <mergeCell ref="B5021:C5021"/>
    <mergeCell ref="B5022:C5022"/>
    <mergeCell ref="B5023:C5023"/>
    <mergeCell ref="B5024:C5024"/>
    <mergeCell ref="B5025:C5025"/>
    <mergeCell ref="B5026:C5026"/>
    <mergeCell ref="B5027:C5027"/>
    <mergeCell ref="B4994:C4994"/>
    <mergeCell ref="B4995:C4995"/>
    <mergeCell ref="B4996:C4996"/>
    <mergeCell ref="B4997:C4997"/>
    <mergeCell ref="B4998:C4998"/>
    <mergeCell ref="B4999:C4999"/>
    <mergeCell ref="B5000:C5000"/>
    <mergeCell ref="B5001:C5001"/>
    <mergeCell ref="B5002:C5002"/>
    <mergeCell ref="B5003:C5003"/>
    <mergeCell ref="B5004:C5004"/>
    <mergeCell ref="B5005:C5005"/>
    <mergeCell ref="B5006:C5006"/>
    <mergeCell ref="B5007:C5007"/>
    <mergeCell ref="B5008:C5008"/>
    <mergeCell ref="B5009:C5009"/>
    <mergeCell ref="B5010:C5010"/>
    <mergeCell ref="B4977:C4977"/>
    <mergeCell ref="B4978:C4978"/>
    <mergeCell ref="B4979:C4979"/>
    <mergeCell ref="B4980:C4980"/>
    <mergeCell ref="B4981:C4981"/>
    <mergeCell ref="B4982:C4982"/>
    <mergeCell ref="B4983:C4983"/>
    <mergeCell ref="B4984:C4984"/>
    <mergeCell ref="B4985:C4985"/>
    <mergeCell ref="B4986:C4986"/>
    <mergeCell ref="B4987:C4987"/>
    <mergeCell ref="B4988:C4988"/>
    <mergeCell ref="B4989:C4989"/>
    <mergeCell ref="B4990:C4990"/>
    <mergeCell ref="B4991:C4991"/>
    <mergeCell ref="B4992:C4992"/>
    <mergeCell ref="B4993:C4993"/>
    <mergeCell ref="B4960:C4960"/>
    <mergeCell ref="B4961:C4961"/>
    <mergeCell ref="B4962:C4962"/>
    <mergeCell ref="B4963:C4963"/>
    <mergeCell ref="B4964:C4964"/>
    <mergeCell ref="B4965:C4965"/>
    <mergeCell ref="B4966:C4966"/>
    <mergeCell ref="B4967:C4967"/>
    <mergeCell ref="B4968:C4968"/>
    <mergeCell ref="B4969:C4969"/>
    <mergeCell ref="B4970:C4970"/>
    <mergeCell ref="B4971:C4971"/>
    <mergeCell ref="B4972:C4972"/>
    <mergeCell ref="B4973:C4973"/>
    <mergeCell ref="B4974:C4974"/>
    <mergeCell ref="B4975:C4975"/>
    <mergeCell ref="B4976:C4976"/>
    <mergeCell ref="B4943:C4943"/>
    <mergeCell ref="B4944:C4944"/>
    <mergeCell ref="B4945:C4945"/>
    <mergeCell ref="B4946:C4946"/>
    <mergeCell ref="B4947:C4947"/>
    <mergeCell ref="B4948:C4948"/>
    <mergeCell ref="B4949:C4949"/>
    <mergeCell ref="B4950:C4950"/>
    <mergeCell ref="B4951:C4951"/>
    <mergeCell ref="B4952:C4952"/>
    <mergeCell ref="B4953:C4953"/>
    <mergeCell ref="B4954:C4954"/>
    <mergeCell ref="B4955:C4955"/>
    <mergeCell ref="B4956:C4956"/>
    <mergeCell ref="B4957:C4957"/>
    <mergeCell ref="B4958:C4958"/>
    <mergeCell ref="B4959:C4959"/>
    <mergeCell ref="B4926:C4926"/>
    <mergeCell ref="B4927:C4927"/>
    <mergeCell ref="B4928:C4928"/>
    <mergeCell ref="B4929:C4929"/>
    <mergeCell ref="B4930:C4930"/>
    <mergeCell ref="B4931:C4931"/>
    <mergeCell ref="B4932:C4932"/>
    <mergeCell ref="B4933:C4933"/>
    <mergeCell ref="B4934:C4934"/>
    <mergeCell ref="B4935:C4935"/>
    <mergeCell ref="B4936:C4936"/>
    <mergeCell ref="B4937:C4937"/>
    <mergeCell ref="B4938:C4938"/>
    <mergeCell ref="B4939:C4939"/>
    <mergeCell ref="B4940:C4940"/>
    <mergeCell ref="B4941:C4941"/>
    <mergeCell ref="B4942:C4942"/>
    <mergeCell ref="B4909:C4909"/>
    <mergeCell ref="B4910:C4910"/>
    <mergeCell ref="B4911:C4911"/>
    <mergeCell ref="B4912:C4912"/>
    <mergeCell ref="B4913:C4913"/>
    <mergeCell ref="B4914:C4914"/>
    <mergeCell ref="B4915:C4915"/>
    <mergeCell ref="B4916:C4916"/>
    <mergeCell ref="B4917:C4917"/>
    <mergeCell ref="B4918:C4918"/>
    <mergeCell ref="B4919:C4919"/>
    <mergeCell ref="B4920:C4920"/>
    <mergeCell ref="B4921:C4921"/>
    <mergeCell ref="B4922:C4922"/>
    <mergeCell ref="B4923:C4923"/>
    <mergeCell ref="B4924:C4924"/>
    <mergeCell ref="B4925:C4925"/>
    <mergeCell ref="B4892:C4892"/>
    <mergeCell ref="B4893:C4893"/>
    <mergeCell ref="B4894:C4894"/>
    <mergeCell ref="B4895:C4895"/>
    <mergeCell ref="B4896:C4896"/>
    <mergeCell ref="B4897:C4897"/>
    <mergeCell ref="B4898:C4898"/>
    <mergeCell ref="B4899:C4899"/>
    <mergeCell ref="B4900:C4900"/>
    <mergeCell ref="B4901:C4901"/>
    <mergeCell ref="B4902:C4902"/>
    <mergeCell ref="B4903:C4903"/>
    <mergeCell ref="B4904:C4904"/>
    <mergeCell ref="B4905:C4905"/>
    <mergeCell ref="B4906:C4906"/>
    <mergeCell ref="B4907:C4907"/>
    <mergeCell ref="B4908:C4908"/>
    <mergeCell ref="B4875:C4875"/>
    <mergeCell ref="B4876:C4876"/>
    <mergeCell ref="B4877:C4877"/>
    <mergeCell ref="B4878:C4878"/>
    <mergeCell ref="B4879:C4879"/>
    <mergeCell ref="B4880:C4880"/>
    <mergeCell ref="B4881:C4881"/>
    <mergeCell ref="B4882:C4882"/>
    <mergeCell ref="B4883:C4883"/>
    <mergeCell ref="B4884:C4884"/>
    <mergeCell ref="B4885:C4885"/>
    <mergeCell ref="B4886:C4886"/>
    <mergeCell ref="B4887:C4887"/>
    <mergeCell ref="B4888:C4888"/>
    <mergeCell ref="B4889:C4889"/>
    <mergeCell ref="B4890:C4890"/>
    <mergeCell ref="B4891:C4891"/>
    <mergeCell ref="B4858:C4858"/>
    <mergeCell ref="B4859:C4859"/>
    <mergeCell ref="B4860:C4860"/>
    <mergeCell ref="B4861:C4861"/>
    <mergeCell ref="B4862:C4862"/>
    <mergeCell ref="B4863:C4863"/>
    <mergeCell ref="B4864:C4864"/>
    <mergeCell ref="B4865:C4865"/>
    <mergeCell ref="B4866:C4866"/>
    <mergeCell ref="B4867:C4867"/>
    <mergeCell ref="B4868:C4868"/>
    <mergeCell ref="B4869:C4869"/>
    <mergeCell ref="B4870:C4870"/>
    <mergeCell ref="B4871:C4871"/>
    <mergeCell ref="B4872:C4872"/>
    <mergeCell ref="B4873:C4873"/>
    <mergeCell ref="B4874:C4874"/>
    <mergeCell ref="B4841:C4841"/>
    <mergeCell ref="B4842:C4842"/>
    <mergeCell ref="B4843:C4843"/>
    <mergeCell ref="B4844:C4844"/>
    <mergeCell ref="B4845:C4845"/>
    <mergeCell ref="B4846:C4846"/>
    <mergeCell ref="B4847:C4847"/>
    <mergeCell ref="B4848:C4848"/>
    <mergeCell ref="B4849:C4849"/>
    <mergeCell ref="B4850:C4850"/>
    <mergeCell ref="B4851:C4851"/>
    <mergeCell ref="B4852:C4852"/>
    <mergeCell ref="B4853:C4853"/>
    <mergeCell ref="B4854:C4854"/>
    <mergeCell ref="B4855:C4855"/>
    <mergeCell ref="B4856:C4856"/>
    <mergeCell ref="B4857:C4857"/>
    <mergeCell ref="B4824:C4824"/>
    <mergeCell ref="B4825:C4825"/>
    <mergeCell ref="B4826:C4826"/>
    <mergeCell ref="B4827:C4827"/>
    <mergeCell ref="B4828:C4828"/>
    <mergeCell ref="B4829:C4829"/>
    <mergeCell ref="B4830:C4830"/>
    <mergeCell ref="B4831:C4831"/>
    <mergeCell ref="B4832:C4832"/>
    <mergeCell ref="B4833:C4833"/>
    <mergeCell ref="B4834:C4834"/>
    <mergeCell ref="B4835:C4835"/>
    <mergeCell ref="B4836:C4836"/>
    <mergeCell ref="B4837:C4837"/>
    <mergeCell ref="B4838:C4838"/>
    <mergeCell ref="B4839:C4839"/>
    <mergeCell ref="B4840:C4840"/>
    <mergeCell ref="B4807:C4807"/>
    <mergeCell ref="B4808:C4808"/>
    <mergeCell ref="B4809:C4809"/>
    <mergeCell ref="B4810:C4810"/>
    <mergeCell ref="B4811:C4811"/>
    <mergeCell ref="B4812:C4812"/>
    <mergeCell ref="B4813:C4813"/>
    <mergeCell ref="B4814:C4814"/>
    <mergeCell ref="B4815:C4815"/>
    <mergeCell ref="B4816:C4816"/>
    <mergeCell ref="B4817:C4817"/>
    <mergeCell ref="B4818:C4818"/>
    <mergeCell ref="B4819:C4819"/>
    <mergeCell ref="B4820:C4820"/>
    <mergeCell ref="B4821:C4821"/>
    <mergeCell ref="B4822:C4822"/>
    <mergeCell ref="B4823:C4823"/>
    <mergeCell ref="B4790:C4790"/>
    <mergeCell ref="B4791:C4791"/>
    <mergeCell ref="B4792:C4792"/>
    <mergeCell ref="B4793:C4793"/>
    <mergeCell ref="B4794:C4794"/>
    <mergeCell ref="B4795:C4795"/>
    <mergeCell ref="B4796:C4796"/>
    <mergeCell ref="B4797:C4797"/>
    <mergeCell ref="B4798:C4798"/>
    <mergeCell ref="B4799:C4799"/>
    <mergeCell ref="B4800:C4800"/>
    <mergeCell ref="B4801:C4801"/>
    <mergeCell ref="B4802:C4802"/>
    <mergeCell ref="B4803:C4803"/>
    <mergeCell ref="B4804:C4804"/>
    <mergeCell ref="B4805:C4805"/>
    <mergeCell ref="B4806:C4806"/>
    <mergeCell ref="B4773:C4773"/>
    <mergeCell ref="B4774:C4774"/>
    <mergeCell ref="B4775:C4775"/>
    <mergeCell ref="B4776:C4776"/>
    <mergeCell ref="B4777:C4777"/>
    <mergeCell ref="B4778:C4778"/>
    <mergeCell ref="B4779:C4779"/>
    <mergeCell ref="B4780:C4780"/>
    <mergeCell ref="B4781:C4781"/>
    <mergeCell ref="B4782:C4782"/>
    <mergeCell ref="B4783:C4783"/>
    <mergeCell ref="B4784:C4784"/>
    <mergeCell ref="B4785:C4785"/>
    <mergeCell ref="B4786:C4786"/>
    <mergeCell ref="B4787:C4787"/>
    <mergeCell ref="B4788:C4788"/>
    <mergeCell ref="B4789:C4789"/>
    <mergeCell ref="B4756:C4756"/>
    <mergeCell ref="B4757:C4757"/>
    <mergeCell ref="B4758:C4758"/>
    <mergeCell ref="B4759:C4759"/>
    <mergeCell ref="B4760:C4760"/>
    <mergeCell ref="B4761:C4761"/>
    <mergeCell ref="B4762:C4762"/>
    <mergeCell ref="B4763:C4763"/>
    <mergeCell ref="B4764:C4764"/>
    <mergeCell ref="B4765:C4765"/>
    <mergeCell ref="B4766:C4766"/>
    <mergeCell ref="B4767:C4767"/>
    <mergeCell ref="B4768:C4768"/>
    <mergeCell ref="B4769:C4769"/>
    <mergeCell ref="B4770:C4770"/>
    <mergeCell ref="B4771:C4771"/>
    <mergeCell ref="B4772:C4772"/>
    <mergeCell ref="B4739:C4739"/>
    <mergeCell ref="B4740:C4740"/>
    <mergeCell ref="B4741:C4741"/>
    <mergeCell ref="B4742:C4742"/>
    <mergeCell ref="B4743:C4743"/>
    <mergeCell ref="B4744:C4744"/>
    <mergeCell ref="B4745:C4745"/>
    <mergeCell ref="B4746:C4746"/>
    <mergeCell ref="B4747:C4747"/>
    <mergeCell ref="B4748:C4748"/>
    <mergeCell ref="B4749:C4749"/>
    <mergeCell ref="B4750:C4750"/>
    <mergeCell ref="B4751:C4751"/>
    <mergeCell ref="B4752:C4752"/>
    <mergeCell ref="B4753:C4753"/>
    <mergeCell ref="B4754:C4754"/>
    <mergeCell ref="B4755:C4755"/>
    <mergeCell ref="B4722:C4722"/>
    <mergeCell ref="B4723:C4723"/>
    <mergeCell ref="B4724:C4724"/>
    <mergeCell ref="B4725:C4725"/>
    <mergeCell ref="B4726:C4726"/>
    <mergeCell ref="B4727:C4727"/>
    <mergeCell ref="B4728:C4728"/>
    <mergeCell ref="B4729:C4729"/>
    <mergeCell ref="B4730:C4730"/>
    <mergeCell ref="B4731:C4731"/>
    <mergeCell ref="B4732:C4732"/>
    <mergeCell ref="B4733:C4733"/>
    <mergeCell ref="B4734:C4734"/>
    <mergeCell ref="B4735:C4735"/>
    <mergeCell ref="B4736:C4736"/>
    <mergeCell ref="B4737:C4737"/>
    <mergeCell ref="B4738:C4738"/>
    <mergeCell ref="B4705:C4705"/>
    <mergeCell ref="B4706:C4706"/>
    <mergeCell ref="B4707:C4707"/>
    <mergeCell ref="B4708:C4708"/>
    <mergeCell ref="B4709:C4709"/>
    <mergeCell ref="B4710:C4710"/>
    <mergeCell ref="B4711:C4711"/>
    <mergeCell ref="B4712:C4712"/>
    <mergeCell ref="B4713:C4713"/>
    <mergeCell ref="B4714:C4714"/>
    <mergeCell ref="B4715:C4715"/>
    <mergeCell ref="B4716:C4716"/>
    <mergeCell ref="B4717:C4717"/>
    <mergeCell ref="B4718:C4718"/>
    <mergeCell ref="B4719:C4719"/>
    <mergeCell ref="B4720:C4720"/>
    <mergeCell ref="B4721:C4721"/>
    <mergeCell ref="B4688:C4688"/>
    <mergeCell ref="B4689:C4689"/>
    <mergeCell ref="B4690:C4690"/>
    <mergeCell ref="B4691:C4691"/>
    <mergeCell ref="B4692:C4692"/>
    <mergeCell ref="B4693:C4693"/>
    <mergeCell ref="B4694:C4694"/>
    <mergeCell ref="B4695:C4695"/>
    <mergeCell ref="B4696:C4696"/>
    <mergeCell ref="B4697:C4697"/>
    <mergeCell ref="B4698:C4698"/>
    <mergeCell ref="B4699:C4699"/>
    <mergeCell ref="B4700:C4700"/>
    <mergeCell ref="B4701:C4701"/>
    <mergeCell ref="B4702:C4702"/>
    <mergeCell ref="B4703:C4703"/>
    <mergeCell ref="B4704:C4704"/>
    <mergeCell ref="B4671:C4671"/>
    <mergeCell ref="B4672:C4672"/>
    <mergeCell ref="B4673:C4673"/>
    <mergeCell ref="B4674:C4674"/>
    <mergeCell ref="B4675:C4675"/>
    <mergeCell ref="B4676:C4676"/>
    <mergeCell ref="B4677:C4677"/>
    <mergeCell ref="B4678:C4678"/>
    <mergeCell ref="B4679:C4679"/>
    <mergeCell ref="B4680:C4680"/>
    <mergeCell ref="B4681:C4681"/>
    <mergeCell ref="B4682:C4682"/>
    <mergeCell ref="B4683:C4683"/>
    <mergeCell ref="B4684:C4684"/>
    <mergeCell ref="B4685:C4685"/>
    <mergeCell ref="B4686:C4686"/>
    <mergeCell ref="B4687:C4687"/>
    <mergeCell ref="B4654:C4654"/>
    <mergeCell ref="B4655:C4655"/>
    <mergeCell ref="B4656:C4656"/>
    <mergeCell ref="B4657:C4657"/>
    <mergeCell ref="B4658:C4658"/>
    <mergeCell ref="B4659:C4659"/>
    <mergeCell ref="B4660:C4660"/>
    <mergeCell ref="B4661:C4661"/>
    <mergeCell ref="B4662:C4662"/>
    <mergeCell ref="B4663:C4663"/>
    <mergeCell ref="B4664:C4664"/>
    <mergeCell ref="B4665:C4665"/>
    <mergeCell ref="B4666:C4666"/>
    <mergeCell ref="B4667:C4667"/>
    <mergeCell ref="B4668:C4668"/>
    <mergeCell ref="B4669:C4669"/>
    <mergeCell ref="B4670:C4670"/>
    <mergeCell ref="B4637:C4637"/>
    <mergeCell ref="B4638:C4638"/>
    <mergeCell ref="B4639:C4639"/>
    <mergeCell ref="B4640:C4640"/>
    <mergeCell ref="B4641:C4641"/>
    <mergeCell ref="B4642:C4642"/>
    <mergeCell ref="B4643:C4643"/>
    <mergeCell ref="B4644:C4644"/>
    <mergeCell ref="B4645:C4645"/>
    <mergeCell ref="B4646:C4646"/>
    <mergeCell ref="B4647:C4647"/>
    <mergeCell ref="B4648:C4648"/>
    <mergeCell ref="B4649:C4649"/>
    <mergeCell ref="B4650:C4650"/>
    <mergeCell ref="B4651:C4651"/>
    <mergeCell ref="B4652:C4652"/>
    <mergeCell ref="B4653:C4653"/>
    <mergeCell ref="B4620:C4620"/>
    <mergeCell ref="B4621:C4621"/>
    <mergeCell ref="B4622:C4622"/>
    <mergeCell ref="B4623:C4623"/>
    <mergeCell ref="B4624:C4624"/>
    <mergeCell ref="B4625:C4625"/>
    <mergeCell ref="B4626:C4626"/>
    <mergeCell ref="B4627:C4627"/>
    <mergeCell ref="B4628:C4628"/>
    <mergeCell ref="B4629:C4629"/>
    <mergeCell ref="B4630:C4630"/>
    <mergeCell ref="B4631:C4631"/>
    <mergeCell ref="B4632:C4632"/>
    <mergeCell ref="B4633:C4633"/>
    <mergeCell ref="B4634:C4634"/>
    <mergeCell ref="B4635:C4635"/>
    <mergeCell ref="B4636:C4636"/>
    <mergeCell ref="B4603:C4603"/>
    <mergeCell ref="B4604:C4604"/>
    <mergeCell ref="B4605:C4605"/>
    <mergeCell ref="B4606:C4606"/>
    <mergeCell ref="B4607:C4607"/>
    <mergeCell ref="B4608:C4608"/>
    <mergeCell ref="B4609:C4609"/>
    <mergeCell ref="B4610:C4610"/>
    <mergeCell ref="B4611:C4611"/>
    <mergeCell ref="B4612:C4612"/>
    <mergeCell ref="B4613:C4613"/>
    <mergeCell ref="B4614:C4614"/>
    <mergeCell ref="B4615:C4615"/>
    <mergeCell ref="B4616:C4616"/>
    <mergeCell ref="B4617:C4617"/>
    <mergeCell ref="B4618:C4618"/>
    <mergeCell ref="B4619:C4619"/>
    <mergeCell ref="B4586:C4586"/>
    <mergeCell ref="B4587:C4587"/>
    <mergeCell ref="B4588:C4588"/>
    <mergeCell ref="B4589:C4589"/>
    <mergeCell ref="B4590:C4590"/>
    <mergeCell ref="B4591:C4591"/>
    <mergeCell ref="B4592:C4592"/>
    <mergeCell ref="B4593:C4593"/>
    <mergeCell ref="B4594:C4594"/>
    <mergeCell ref="B4595:C4595"/>
    <mergeCell ref="B4596:C4596"/>
    <mergeCell ref="B4597:C4597"/>
    <mergeCell ref="B4598:C4598"/>
    <mergeCell ref="B4599:C4599"/>
    <mergeCell ref="B4600:C4600"/>
    <mergeCell ref="B4601:C4601"/>
    <mergeCell ref="B4602:C4602"/>
    <mergeCell ref="B4569:C4569"/>
    <mergeCell ref="B4570:C4570"/>
    <mergeCell ref="B4571:C4571"/>
    <mergeCell ref="B4572:C4572"/>
    <mergeCell ref="B4573:C4573"/>
    <mergeCell ref="B4574:C4574"/>
    <mergeCell ref="B4575:C4575"/>
    <mergeCell ref="B4576:C4576"/>
    <mergeCell ref="B4577:C4577"/>
    <mergeCell ref="B4578:C4578"/>
    <mergeCell ref="B4579:C4579"/>
    <mergeCell ref="B4580:C4580"/>
    <mergeCell ref="B4581:C4581"/>
    <mergeCell ref="B4582:C4582"/>
    <mergeCell ref="B4583:C4583"/>
    <mergeCell ref="B4584:C4584"/>
    <mergeCell ref="B4585:C4585"/>
    <mergeCell ref="B4552:C4552"/>
    <mergeCell ref="B4553:C4553"/>
    <mergeCell ref="B4554:C4554"/>
    <mergeCell ref="B4555:C4555"/>
    <mergeCell ref="B4556:C4556"/>
    <mergeCell ref="B4557:C4557"/>
    <mergeCell ref="B4558:C4558"/>
    <mergeCell ref="B4559:C4559"/>
    <mergeCell ref="B4560:C4560"/>
    <mergeCell ref="B4561:C4561"/>
    <mergeCell ref="B4562:C4562"/>
    <mergeCell ref="B4563:C4563"/>
    <mergeCell ref="B4564:C4564"/>
    <mergeCell ref="B4565:C4565"/>
    <mergeCell ref="B4566:C4566"/>
    <mergeCell ref="B4567:C4567"/>
    <mergeCell ref="B4568:C4568"/>
    <mergeCell ref="B4535:C4535"/>
    <mergeCell ref="B4536:C4536"/>
    <mergeCell ref="B4537:C4537"/>
    <mergeCell ref="B4538:C4538"/>
    <mergeCell ref="B4539:C4539"/>
    <mergeCell ref="B4540:C4540"/>
    <mergeCell ref="B4541:C4541"/>
    <mergeCell ref="B4542:C4542"/>
    <mergeCell ref="B4543:C4543"/>
    <mergeCell ref="B4544:C4544"/>
    <mergeCell ref="B4545:C4545"/>
    <mergeCell ref="B4546:C4546"/>
    <mergeCell ref="B4547:C4547"/>
    <mergeCell ref="B4548:C4548"/>
    <mergeCell ref="B4549:C4549"/>
    <mergeCell ref="B4550:C4550"/>
    <mergeCell ref="B4551:C4551"/>
    <mergeCell ref="B4518:C4518"/>
    <mergeCell ref="B4519:C4519"/>
    <mergeCell ref="B4520:C4520"/>
    <mergeCell ref="B4521:C4521"/>
    <mergeCell ref="B4522:C4522"/>
    <mergeCell ref="B4523:C4523"/>
    <mergeCell ref="B4524:C4524"/>
    <mergeCell ref="B4525:C4525"/>
    <mergeCell ref="B4526:C4526"/>
    <mergeCell ref="B4527:C4527"/>
    <mergeCell ref="B4528:C4528"/>
    <mergeCell ref="B4529:C4529"/>
    <mergeCell ref="B4530:C4530"/>
    <mergeCell ref="B4531:C4531"/>
    <mergeCell ref="B4532:C4532"/>
    <mergeCell ref="B4533:C4533"/>
    <mergeCell ref="B4534:C4534"/>
    <mergeCell ref="B4501:C4501"/>
    <mergeCell ref="B4502:C4502"/>
    <mergeCell ref="B4503:C4503"/>
    <mergeCell ref="B4504:C4504"/>
    <mergeCell ref="B4505:C4505"/>
    <mergeCell ref="B4506:C4506"/>
    <mergeCell ref="B4507:C4507"/>
    <mergeCell ref="B4508:C4508"/>
    <mergeCell ref="B4509:C4509"/>
    <mergeCell ref="B4510:C4510"/>
    <mergeCell ref="B4511:C4511"/>
    <mergeCell ref="B4512:C4512"/>
    <mergeCell ref="B4513:C4513"/>
    <mergeCell ref="B4514:C4514"/>
    <mergeCell ref="B4515:C4515"/>
    <mergeCell ref="B4516:C4516"/>
    <mergeCell ref="B4517:C4517"/>
    <mergeCell ref="B4484:C4484"/>
    <mergeCell ref="B4485:C4485"/>
    <mergeCell ref="B4486:C4486"/>
    <mergeCell ref="B4487:C4487"/>
    <mergeCell ref="B4488:C4488"/>
    <mergeCell ref="B4489:C4489"/>
    <mergeCell ref="B4490:C4490"/>
    <mergeCell ref="B4491:C4491"/>
    <mergeCell ref="B4492:C4492"/>
    <mergeCell ref="B4493:C4493"/>
    <mergeCell ref="B4494:C4494"/>
    <mergeCell ref="B4495:C4495"/>
    <mergeCell ref="B4496:C4496"/>
    <mergeCell ref="B4497:C4497"/>
    <mergeCell ref="B4498:C4498"/>
    <mergeCell ref="B4499:C4499"/>
    <mergeCell ref="B4500:C4500"/>
    <mergeCell ref="B4467:C4467"/>
    <mergeCell ref="B4468:C4468"/>
    <mergeCell ref="B4469:C4469"/>
    <mergeCell ref="B4470:C4470"/>
    <mergeCell ref="B4471:C4471"/>
    <mergeCell ref="B4472:C4472"/>
    <mergeCell ref="B4473:C4473"/>
    <mergeCell ref="B4474:C4474"/>
    <mergeCell ref="B4475:C4475"/>
    <mergeCell ref="B4476:C4476"/>
    <mergeCell ref="B4477:C4477"/>
    <mergeCell ref="B4478:C4478"/>
    <mergeCell ref="B4479:C4479"/>
    <mergeCell ref="B4480:C4480"/>
    <mergeCell ref="B4481:C4481"/>
    <mergeCell ref="B4482:C4482"/>
    <mergeCell ref="B4483:C4483"/>
    <mergeCell ref="B4450:C4450"/>
    <mergeCell ref="B4451:C4451"/>
    <mergeCell ref="B4452:C4452"/>
    <mergeCell ref="B4453:C4453"/>
    <mergeCell ref="B4454:C4454"/>
    <mergeCell ref="B4455:C4455"/>
    <mergeCell ref="B4456:C4456"/>
    <mergeCell ref="B4457:C4457"/>
    <mergeCell ref="B4458:C4458"/>
    <mergeCell ref="B4459:C4459"/>
    <mergeCell ref="B4460:C4460"/>
    <mergeCell ref="B4461:C4461"/>
    <mergeCell ref="B4462:C4462"/>
    <mergeCell ref="B4463:C4463"/>
    <mergeCell ref="B4464:C4464"/>
    <mergeCell ref="B4465:C4465"/>
    <mergeCell ref="B4466:C4466"/>
    <mergeCell ref="B4433:C4433"/>
    <mergeCell ref="B4434:C4434"/>
    <mergeCell ref="B4435:C4435"/>
    <mergeCell ref="B4436:C4436"/>
    <mergeCell ref="B4437:C4437"/>
    <mergeCell ref="B4438:C4438"/>
    <mergeCell ref="B4439:C4439"/>
    <mergeCell ref="B4440:C4440"/>
    <mergeCell ref="B4441:C4441"/>
    <mergeCell ref="B4442:C4442"/>
    <mergeCell ref="B4443:C4443"/>
    <mergeCell ref="B4444:C4444"/>
    <mergeCell ref="B4445:C4445"/>
    <mergeCell ref="B4446:C4446"/>
    <mergeCell ref="B4447:C4447"/>
    <mergeCell ref="B4448:C4448"/>
    <mergeCell ref="B4449:C4449"/>
    <mergeCell ref="B4416:C4416"/>
    <mergeCell ref="B4417:C4417"/>
    <mergeCell ref="B4418:C4418"/>
    <mergeCell ref="B4419:C4419"/>
    <mergeCell ref="B4420:C4420"/>
    <mergeCell ref="B4421:C4421"/>
    <mergeCell ref="B4422:C4422"/>
    <mergeCell ref="B4423:C4423"/>
    <mergeCell ref="B4424:C4424"/>
    <mergeCell ref="B4425:C4425"/>
    <mergeCell ref="B4426:C4426"/>
    <mergeCell ref="B4427:C4427"/>
    <mergeCell ref="B4428:C4428"/>
    <mergeCell ref="B4429:C4429"/>
    <mergeCell ref="B4430:C4430"/>
    <mergeCell ref="B4431:C4431"/>
    <mergeCell ref="B4432:C4432"/>
    <mergeCell ref="B4399:C4399"/>
    <mergeCell ref="B4400:C4400"/>
    <mergeCell ref="B4401:C4401"/>
    <mergeCell ref="B4402:C4402"/>
    <mergeCell ref="B4403:C4403"/>
    <mergeCell ref="B4404:C4404"/>
    <mergeCell ref="B4405:C4405"/>
    <mergeCell ref="B4406:C4406"/>
    <mergeCell ref="B4407:C4407"/>
    <mergeCell ref="B4408:C4408"/>
    <mergeCell ref="B4409:C4409"/>
    <mergeCell ref="B4410:C4410"/>
    <mergeCell ref="B4411:C4411"/>
    <mergeCell ref="B4412:C4412"/>
    <mergeCell ref="B4413:C4413"/>
    <mergeCell ref="B4414:C4414"/>
    <mergeCell ref="B4415:C4415"/>
    <mergeCell ref="B4382:C4382"/>
    <mergeCell ref="B4383:C4383"/>
    <mergeCell ref="B4384:C4384"/>
    <mergeCell ref="B4385:C4385"/>
    <mergeCell ref="B4386:C4386"/>
    <mergeCell ref="B4387:C4387"/>
    <mergeCell ref="B4388:C4388"/>
    <mergeCell ref="B4389:C4389"/>
    <mergeCell ref="B4390:C4390"/>
    <mergeCell ref="B4391:C4391"/>
    <mergeCell ref="B4392:C4392"/>
    <mergeCell ref="B4393:C4393"/>
    <mergeCell ref="B4394:C4394"/>
    <mergeCell ref="B4395:C4395"/>
    <mergeCell ref="B4396:C4396"/>
    <mergeCell ref="B4397:C4397"/>
    <mergeCell ref="B4398:C4398"/>
    <mergeCell ref="B4365:C4365"/>
    <mergeCell ref="B4366:C4366"/>
    <mergeCell ref="B4367:C4367"/>
    <mergeCell ref="B4368:C4368"/>
    <mergeCell ref="B4369:C4369"/>
    <mergeCell ref="B4370:C4370"/>
    <mergeCell ref="B4371:C4371"/>
    <mergeCell ref="B4372:C4372"/>
    <mergeCell ref="B4373:C4373"/>
    <mergeCell ref="B4374:C4374"/>
    <mergeCell ref="B4375:C4375"/>
    <mergeCell ref="B4376:C4376"/>
    <mergeCell ref="B4377:C4377"/>
    <mergeCell ref="B4378:C4378"/>
    <mergeCell ref="B4379:C4379"/>
    <mergeCell ref="B4380:C4380"/>
    <mergeCell ref="B4381:C4381"/>
    <mergeCell ref="B4348:C4348"/>
    <mergeCell ref="B4349:C4349"/>
    <mergeCell ref="B4350:C4350"/>
    <mergeCell ref="B4351:C4351"/>
    <mergeCell ref="B4352:C4352"/>
    <mergeCell ref="B4353:C4353"/>
    <mergeCell ref="B4354:C4354"/>
    <mergeCell ref="B4355:C4355"/>
    <mergeCell ref="B4356:C4356"/>
    <mergeCell ref="B4357:C4357"/>
    <mergeCell ref="B4358:C4358"/>
    <mergeCell ref="B4359:C4359"/>
    <mergeCell ref="B4360:C4360"/>
    <mergeCell ref="B4361:C4361"/>
    <mergeCell ref="B4362:C4362"/>
    <mergeCell ref="B4363:C4363"/>
    <mergeCell ref="B4364:C4364"/>
    <mergeCell ref="B4331:C4331"/>
    <mergeCell ref="B4332:C4332"/>
    <mergeCell ref="B4333:C4333"/>
    <mergeCell ref="B4334:C4334"/>
    <mergeCell ref="B4335:C4335"/>
    <mergeCell ref="B4336:C4336"/>
    <mergeCell ref="B4337:C4337"/>
    <mergeCell ref="B4338:C4338"/>
    <mergeCell ref="B4339:C4339"/>
    <mergeCell ref="B4340:C4340"/>
    <mergeCell ref="B4341:C4341"/>
    <mergeCell ref="B4342:C4342"/>
    <mergeCell ref="B4343:C4343"/>
    <mergeCell ref="B4344:C4344"/>
    <mergeCell ref="B4345:C4345"/>
    <mergeCell ref="B4346:C4346"/>
    <mergeCell ref="B4347:C4347"/>
    <mergeCell ref="B4314:C4314"/>
    <mergeCell ref="B4315:C4315"/>
    <mergeCell ref="B4316:C4316"/>
    <mergeCell ref="B4317:C4317"/>
    <mergeCell ref="B4318:C4318"/>
    <mergeCell ref="B4319:C4319"/>
    <mergeCell ref="B4320:C4320"/>
    <mergeCell ref="B4321:C4321"/>
    <mergeCell ref="B4322:C4322"/>
    <mergeCell ref="B4323:C4323"/>
    <mergeCell ref="B4324:C4324"/>
    <mergeCell ref="B4325:C4325"/>
    <mergeCell ref="B4326:C4326"/>
    <mergeCell ref="B4327:C4327"/>
    <mergeCell ref="B4328:C4328"/>
    <mergeCell ref="B4329:C4329"/>
    <mergeCell ref="B4330:C4330"/>
    <mergeCell ref="B4297:C4297"/>
    <mergeCell ref="B4298:C4298"/>
    <mergeCell ref="B4299:C4299"/>
    <mergeCell ref="B4300:C4300"/>
    <mergeCell ref="B4301:C4301"/>
    <mergeCell ref="B4302:C4302"/>
    <mergeCell ref="B4303:C4303"/>
    <mergeCell ref="B4304:C4304"/>
    <mergeCell ref="B4305:C4305"/>
    <mergeCell ref="B4306:C4306"/>
    <mergeCell ref="B4307:C4307"/>
    <mergeCell ref="B4308:C4308"/>
    <mergeCell ref="B4309:C4309"/>
    <mergeCell ref="B4310:C4310"/>
    <mergeCell ref="B4311:C4311"/>
    <mergeCell ref="B4312:C4312"/>
    <mergeCell ref="B4313:C4313"/>
    <mergeCell ref="B4280:C4280"/>
    <mergeCell ref="B4281:C4281"/>
    <mergeCell ref="B4282:C4282"/>
    <mergeCell ref="B4283:C4283"/>
    <mergeCell ref="B4284:C4284"/>
    <mergeCell ref="B4285:C4285"/>
    <mergeCell ref="B4286:C4286"/>
    <mergeCell ref="B4287:C4287"/>
    <mergeCell ref="B4288:C4288"/>
    <mergeCell ref="B4289:C4289"/>
    <mergeCell ref="B4290:C4290"/>
    <mergeCell ref="B4291:C4291"/>
    <mergeCell ref="B4292:C4292"/>
    <mergeCell ref="B4293:C4293"/>
    <mergeCell ref="B4294:C4294"/>
    <mergeCell ref="B4295:C4295"/>
    <mergeCell ref="B4296:C4296"/>
    <mergeCell ref="B4263:C4263"/>
    <mergeCell ref="B4264:C4264"/>
    <mergeCell ref="B4265:C4265"/>
    <mergeCell ref="B4266:C4266"/>
    <mergeCell ref="B4267:C4267"/>
    <mergeCell ref="B4268:C4268"/>
    <mergeCell ref="B4269:C4269"/>
    <mergeCell ref="B4270:C4270"/>
    <mergeCell ref="B4271:C4271"/>
    <mergeCell ref="B4272:C4272"/>
    <mergeCell ref="B4273:C4273"/>
    <mergeCell ref="B4274:C4274"/>
    <mergeCell ref="B4275:C4275"/>
    <mergeCell ref="B4276:C4276"/>
    <mergeCell ref="B4277:C4277"/>
    <mergeCell ref="B4278:C4278"/>
    <mergeCell ref="B4279:C4279"/>
    <mergeCell ref="B4246:C4246"/>
    <mergeCell ref="B4247:C4247"/>
    <mergeCell ref="B4248:C4248"/>
    <mergeCell ref="B4249:C4249"/>
    <mergeCell ref="B4250:C4250"/>
    <mergeCell ref="B4251:C4251"/>
    <mergeCell ref="B4252:C4252"/>
    <mergeCell ref="B4253:C4253"/>
    <mergeCell ref="B4254:C4254"/>
    <mergeCell ref="B4255:C4255"/>
    <mergeCell ref="B4256:C4256"/>
    <mergeCell ref="B4257:C4257"/>
    <mergeCell ref="B4258:C4258"/>
    <mergeCell ref="B4259:C4259"/>
    <mergeCell ref="B4260:C4260"/>
    <mergeCell ref="B4261:C4261"/>
    <mergeCell ref="B4262:C4262"/>
    <mergeCell ref="B4229:C4229"/>
    <mergeCell ref="B4230:C4230"/>
    <mergeCell ref="B4231:C4231"/>
    <mergeCell ref="B4232:C4232"/>
    <mergeCell ref="B4233:C4233"/>
    <mergeCell ref="B4234:C4234"/>
    <mergeCell ref="B4235:C4235"/>
    <mergeCell ref="B4236:C4236"/>
    <mergeCell ref="B4237:C4237"/>
    <mergeCell ref="B4238:C4238"/>
    <mergeCell ref="B4239:C4239"/>
    <mergeCell ref="B4240:C4240"/>
    <mergeCell ref="B4241:C4241"/>
    <mergeCell ref="B4242:C4242"/>
    <mergeCell ref="B4243:C4243"/>
    <mergeCell ref="B4244:C4244"/>
    <mergeCell ref="B4245:C4245"/>
    <mergeCell ref="B4212:C4212"/>
    <mergeCell ref="B4213:C4213"/>
    <mergeCell ref="B4214:C4214"/>
    <mergeCell ref="B4215:C4215"/>
    <mergeCell ref="B4216:C4216"/>
    <mergeCell ref="B4217:C4217"/>
    <mergeCell ref="B4218:C4218"/>
    <mergeCell ref="B4219:C4219"/>
    <mergeCell ref="B4220:C4220"/>
    <mergeCell ref="B4221:C4221"/>
    <mergeCell ref="B4222:C4222"/>
    <mergeCell ref="B4223:C4223"/>
    <mergeCell ref="B4224:C4224"/>
    <mergeCell ref="B4225:C4225"/>
    <mergeCell ref="B4226:C4226"/>
    <mergeCell ref="B4227:C4227"/>
    <mergeCell ref="B4228:C4228"/>
    <mergeCell ref="B4195:C4195"/>
    <mergeCell ref="B4196:C4196"/>
    <mergeCell ref="B4197:C4197"/>
    <mergeCell ref="B4198:C4198"/>
    <mergeCell ref="B4199:C4199"/>
    <mergeCell ref="B4200:C4200"/>
    <mergeCell ref="B4201:C4201"/>
    <mergeCell ref="B4202:C4202"/>
    <mergeCell ref="B4203:C4203"/>
    <mergeCell ref="B4204:C4204"/>
    <mergeCell ref="B4205:C4205"/>
    <mergeCell ref="B4206:C4206"/>
    <mergeCell ref="B4207:C4207"/>
    <mergeCell ref="B4208:C4208"/>
    <mergeCell ref="B4209:C4209"/>
    <mergeCell ref="B4210:C4210"/>
    <mergeCell ref="B4211:C4211"/>
    <mergeCell ref="B4178:C4178"/>
    <mergeCell ref="B4179:C4179"/>
    <mergeCell ref="B4180:C4180"/>
    <mergeCell ref="B4181:C4181"/>
    <mergeCell ref="B4182:C4182"/>
    <mergeCell ref="B4183:C4183"/>
    <mergeCell ref="B4184:C4184"/>
    <mergeCell ref="B4185:C4185"/>
    <mergeCell ref="B4186:C4186"/>
    <mergeCell ref="B4187:C4187"/>
    <mergeCell ref="B4188:C4188"/>
    <mergeCell ref="B4189:C4189"/>
    <mergeCell ref="B4190:C4190"/>
    <mergeCell ref="B4191:C4191"/>
    <mergeCell ref="B4192:C4192"/>
    <mergeCell ref="B4193:C4193"/>
    <mergeCell ref="B4194:C4194"/>
    <mergeCell ref="B4161:C4161"/>
    <mergeCell ref="B4162:C4162"/>
    <mergeCell ref="B4163:C4163"/>
    <mergeCell ref="B4164:C4164"/>
    <mergeCell ref="B4165:C4165"/>
    <mergeCell ref="B4166:C4166"/>
    <mergeCell ref="B4167:C4167"/>
    <mergeCell ref="B4168:C4168"/>
    <mergeCell ref="B4169:C4169"/>
    <mergeCell ref="B4170:C4170"/>
    <mergeCell ref="B4171:C4171"/>
    <mergeCell ref="B4172:C4172"/>
    <mergeCell ref="B4173:C4173"/>
    <mergeCell ref="B4174:C4174"/>
    <mergeCell ref="B4175:C4175"/>
    <mergeCell ref="B4176:C4176"/>
    <mergeCell ref="B4177:C4177"/>
    <mergeCell ref="B4144:C4144"/>
    <mergeCell ref="B4145:C4145"/>
    <mergeCell ref="B4146:C4146"/>
    <mergeCell ref="B4147:C4147"/>
    <mergeCell ref="B4148:C4148"/>
    <mergeCell ref="B4149:C4149"/>
    <mergeCell ref="B4150:C4150"/>
    <mergeCell ref="B4151:C4151"/>
    <mergeCell ref="B4152:C4152"/>
    <mergeCell ref="B4153:C4153"/>
    <mergeCell ref="B4154:C4154"/>
    <mergeCell ref="B4155:C4155"/>
    <mergeCell ref="B4156:C4156"/>
    <mergeCell ref="B4157:C4157"/>
    <mergeCell ref="B4158:C4158"/>
    <mergeCell ref="B4159:C4159"/>
    <mergeCell ref="B4160:C4160"/>
    <mergeCell ref="B4127:C4127"/>
    <mergeCell ref="B4128:C4128"/>
    <mergeCell ref="B4129:C4129"/>
    <mergeCell ref="B4130:C4130"/>
    <mergeCell ref="B4131:C4131"/>
    <mergeCell ref="B4132:C4132"/>
    <mergeCell ref="B4133:C4133"/>
    <mergeCell ref="B4134:C4134"/>
    <mergeCell ref="B4135:C4135"/>
    <mergeCell ref="B4136:C4136"/>
    <mergeCell ref="B4137:C4137"/>
    <mergeCell ref="B4138:C4138"/>
    <mergeCell ref="B4139:C4139"/>
    <mergeCell ref="B4140:C4140"/>
    <mergeCell ref="B4141:C4141"/>
    <mergeCell ref="B4142:C4142"/>
    <mergeCell ref="B4143:C4143"/>
    <mergeCell ref="B4110:C4110"/>
    <mergeCell ref="B4111:C4111"/>
    <mergeCell ref="B4112:C4112"/>
    <mergeCell ref="B4113:C4113"/>
    <mergeCell ref="B4114:C4114"/>
    <mergeCell ref="B4115:C4115"/>
    <mergeCell ref="B4116:C4116"/>
    <mergeCell ref="B4117:C4117"/>
    <mergeCell ref="B4118:C4118"/>
    <mergeCell ref="B4119:C4119"/>
    <mergeCell ref="B4120:C4120"/>
    <mergeCell ref="B4121:C4121"/>
    <mergeCell ref="B4122:C4122"/>
    <mergeCell ref="B4123:C4123"/>
    <mergeCell ref="B4124:C4124"/>
    <mergeCell ref="B4125:C4125"/>
    <mergeCell ref="B4126:C4126"/>
    <mergeCell ref="B4093:C4093"/>
    <mergeCell ref="B4094:C4094"/>
    <mergeCell ref="B4095:C4095"/>
    <mergeCell ref="B4096:C4096"/>
    <mergeCell ref="B4097:C4097"/>
    <mergeCell ref="B4098:C4098"/>
    <mergeCell ref="B4099:C4099"/>
    <mergeCell ref="B4100:C4100"/>
    <mergeCell ref="B4101:C4101"/>
    <mergeCell ref="B4102:C4102"/>
    <mergeCell ref="B4103:C4103"/>
    <mergeCell ref="B4104:C4104"/>
    <mergeCell ref="B4105:C4105"/>
    <mergeCell ref="B4106:C4106"/>
    <mergeCell ref="B4107:C4107"/>
    <mergeCell ref="B4108:C4108"/>
    <mergeCell ref="B4109:C4109"/>
    <mergeCell ref="B4076:C4076"/>
    <mergeCell ref="B4077:C4077"/>
    <mergeCell ref="B4078:C4078"/>
    <mergeCell ref="B4079:C4079"/>
    <mergeCell ref="B4080:C4080"/>
    <mergeCell ref="B4081:C4081"/>
    <mergeCell ref="B4082:C4082"/>
    <mergeCell ref="B4083:C4083"/>
    <mergeCell ref="B4084:C4084"/>
    <mergeCell ref="B4085:C4085"/>
    <mergeCell ref="B4086:C4086"/>
    <mergeCell ref="B4087:C4087"/>
    <mergeCell ref="B4088:C4088"/>
    <mergeCell ref="B4089:C4089"/>
    <mergeCell ref="B4090:C4090"/>
    <mergeCell ref="B4091:C4091"/>
    <mergeCell ref="B4092:C4092"/>
    <mergeCell ref="B4059:C4059"/>
    <mergeCell ref="B4060:C4060"/>
    <mergeCell ref="B4061:C4061"/>
    <mergeCell ref="B4062:C4062"/>
    <mergeCell ref="B4063:C4063"/>
    <mergeCell ref="B4064:C4064"/>
    <mergeCell ref="B4065:C4065"/>
    <mergeCell ref="B4066:C4066"/>
    <mergeCell ref="B4067:C4067"/>
    <mergeCell ref="B4068:C4068"/>
    <mergeCell ref="B4069:C4069"/>
    <mergeCell ref="B4070:C4070"/>
    <mergeCell ref="B4071:C4071"/>
    <mergeCell ref="B4072:C4072"/>
    <mergeCell ref="B4073:C4073"/>
    <mergeCell ref="B4074:C4074"/>
    <mergeCell ref="B4075:C4075"/>
    <mergeCell ref="B4042:C4042"/>
    <mergeCell ref="B4043:C4043"/>
    <mergeCell ref="B4044:C4044"/>
    <mergeCell ref="B4045:C4045"/>
    <mergeCell ref="B4046:C4046"/>
    <mergeCell ref="B4047:C4047"/>
    <mergeCell ref="B4048:C4048"/>
    <mergeCell ref="B4049:C4049"/>
    <mergeCell ref="B4050:C4050"/>
    <mergeCell ref="B4051:C4051"/>
    <mergeCell ref="B4052:C4052"/>
    <mergeCell ref="B4053:C4053"/>
    <mergeCell ref="B4054:C4054"/>
    <mergeCell ref="B4055:C4055"/>
    <mergeCell ref="B4056:C4056"/>
    <mergeCell ref="B4057:C4057"/>
    <mergeCell ref="B4058:C4058"/>
    <mergeCell ref="B4025:C4025"/>
    <mergeCell ref="B4026:C4026"/>
    <mergeCell ref="B4027:C4027"/>
    <mergeCell ref="B4028:C4028"/>
    <mergeCell ref="B4029:C4029"/>
    <mergeCell ref="B4030:C4030"/>
    <mergeCell ref="B4031:C4031"/>
    <mergeCell ref="B4032:C4032"/>
    <mergeCell ref="B4033:C4033"/>
    <mergeCell ref="B4034:C4034"/>
    <mergeCell ref="B4035:C4035"/>
    <mergeCell ref="B4036:C4036"/>
    <mergeCell ref="B4037:C4037"/>
    <mergeCell ref="B4038:C4038"/>
    <mergeCell ref="B4039:C4039"/>
    <mergeCell ref="B4040:C4040"/>
    <mergeCell ref="B4041:C4041"/>
    <mergeCell ref="B4008:C4008"/>
    <mergeCell ref="B4009:C4009"/>
    <mergeCell ref="B4010:C4010"/>
    <mergeCell ref="B4011:C4011"/>
    <mergeCell ref="B4012:C4012"/>
    <mergeCell ref="B4013:C4013"/>
    <mergeCell ref="B4014:C4014"/>
    <mergeCell ref="B4015:C4015"/>
    <mergeCell ref="B4016:C4016"/>
    <mergeCell ref="B4017:C4017"/>
    <mergeCell ref="B4018:C4018"/>
    <mergeCell ref="B4019:C4019"/>
    <mergeCell ref="B4020:C4020"/>
    <mergeCell ref="B4021:C4021"/>
    <mergeCell ref="B4022:C4022"/>
    <mergeCell ref="B4023:C4023"/>
    <mergeCell ref="B4024:C4024"/>
    <mergeCell ref="B3991:C3991"/>
    <mergeCell ref="B3992:C3992"/>
    <mergeCell ref="B3993:C3993"/>
    <mergeCell ref="B3994:C3994"/>
    <mergeCell ref="B3995:C3995"/>
    <mergeCell ref="B3996:C3996"/>
    <mergeCell ref="B3997:C3997"/>
    <mergeCell ref="B3998:C3998"/>
    <mergeCell ref="B3999:C3999"/>
    <mergeCell ref="B4000:C4000"/>
    <mergeCell ref="B4001:C4001"/>
    <mergeCell ref="B4002:C4002"/>
    <mergeCell ref="B4003:C4003"/>
    <mergeCell ref="B4004:C4004"/>
    <mergeCell ref="B4005:C4005"/>
    <mergeCell ref="B4006:C4006"/>
    <mergeCell ref="B4007:C4007"/>
    <mergeCell ref="B3974:C3974"/>
    <mergeCell ref="B3975:C3975"/>
    <mergeCell ref="B3976:C3976"/>
    <mergeCell ref="B3977:C3977"/>
    <mergeCell ref="B3978:C3978"/>
    <mergeCell ref="B3979:C3979"/>
    <mergeCell ref="B3980:C3980"/>
    <mergeCell ref="B3981:C3981"/>
    <mergeCell ref="B3982:C3982"/>
    <mergeCell ref="B3983:C3983"/>
    <mergeCell ref="B3984:C3984"/>
    <mergeCell ref="B3985:C3985"/>
    <mergeCell ref="B3986:C3986"/>
    <mergeCell ref="B3987:C3987"/>
    <mergeCell ref="B3988:C3988"/>
    <mergeCell ref="B3989:C3989"/>
    <mergeCell ref="B3990:C3990"/>
    <mergeCell ref="B3957:C3957"/>
    <mergeCell ref="B3958:C3958"/>
    <mergeCell ref="B3959:C3959"/>
    <mergeCell ref="B3960:C3960"/>
    <mergeCell ref="B3961:C3961"/>
    <mergeCell ref="B3962:C3962"/>
    <mergeCell ref="B3963:C3963"/>
    <mergeCell ref="B3964:C3964"/>
    <mergeCell ref="B3965:C3965"/>
    <mergeCell ref="B3966:C3966"/>
    <mergeCell ref="B3967:C3967"/>
    <mergeCell ref="B3968:C3968"/>
    <mergeCell ref="B3969:C3969"/>
    <mergeCell ref="B3970:C3970"/>
    <mergeCell ref="B3971:C3971"/>
    <mergeCell ref="B3972:C3972"/>
    <mergeCell ref="B3973:C3973"/>
    <mergeCell ref="B3940:C3940"/>
    <mergeCell ref="B3941:C3941"/>
    <mergeCell ref="B3942:C3942"/>
    <mergeCell ref="B3943:C3943"/>
    <mergeCell ref="B3944:C3944"/>
    <mergeCell ref="B3945:C3945"/>
    <mergeCell ref="B3946:C3946"/>
    <mergeCell ref="B3947:C3947"/>
    <mergeCell ref="B3948:C3948"/>
    <mergeCell ref="B3949:C3949"/>
    <mergeCell ref="B3950:C3950"/>
    <mergeCell ref="B3951:C3951"/>
    <mergeCell ref="B3952:C3952"/>
    <mergeCell ref="B3953:C3953"/>
    <mergeCell ref="B3954:C3954"/>
    <mergeCell ref="B3955:C3955"/>
    <mergeCell ref="B3956:C3956"/>
    <mergeCell ref="B3923:C3923"/>
    <mergeCell ref="B3924:C3924"/>
    <mergeCell ref="B3925:C3925"/>
    <mergeCell ref="B3926:C3926"/>
    <mergeCell ref="B3927:C3927"/>
    <mergeCell ref="B3928:C3928"/>
    <mergeCell ref="B3929:C3929"/>
    <mergeCell ref="B3930:C3930"/>
    <mergeCell ref="B3931:C3931"/>
    <mergeCell ref="B3932:C3932"/>
    <mergeCell ref="B3933:C3933"/>
    <mergeCell ref="B3934:C3934"/>
    <mergeCell ref="B3935:C3935"/>
    <mergeCell ref="B3936:C3936"/>
    <mergeCell ref="B3937:C3937"/>
    <mergeCell ref="B3938:C3938"/>
    <mergeCell ref="B3939:C3939"/>
    <mergeCell ref="B3906:C3906"/>
    <mergeCell ref="B3907:C3907"/>
    <mergeCell ref="B3908:C3908"/>
    <mergeCell ref="B3909:C3909"/>
    <mergeCell ref="B3910:C3910"/>
    <mergeCell ref="B3911:C3911"/>
    <mergeCell ref="B3912:C3912"/>
    <mergeCell ref="B3913:C3913"/>
    <mergeCell ref="B3914:C3914"/>
    <mergeCell ref="B3915:C3915"/>
    <mergeCell ref="B3916:C3916"/>
    <mergeCell ref="B3917:C3917"/>
    <mergeCell ref="B3918:C3918"/>
    <mergeCell ref="B3919:C3919"/>
    <mergeCell ref="B3920:C3920"/>
    <mergeCell ref="B3921:C3921"/>
    <mergeCell ref="B3922:C3922"/>
    <mergeCell ref="B3889:C3889"/>
    <mergeCell ref="B3890:C3890"/>
    <mergeCell ref="B3891:C3891"/>
    <mergeCell ref="B3892:C3892"/>
    <mergeCell ref="B3893:C3893"/>
    <mergeCell ref="B3894:C3894"/>
    <mergeCell ref="B3895:C3895"/>
    <mergeCell ref="B3896:C3896"/>
    <mergeCell ref="B3897:C3897"/>
    <mergeCell ref="B3898:C3898"/>
    <mergeCell ref="B3899:C3899"/>
    <mergeCell ref="B3900:C3900"/>
    <mergeCell ref="B3901:C3901"/>
    <mergeCell ref="B3902:C3902"/>
    <mergeCell ref="B3903:C3903"/>
    <mergeCell ref="B3904:C3904"/>
    <mergeCell ref="B3905:C3905"/>
    <mergeCell ref="B3872:C3872"/>
    <mergeCell ref="B3873:C3873"/>
    <mergeCell ref="B3874:C3874"/>
    <mergeCell ref="B3875:C3875"/>
    <mergeCell ref="B3876:C3876"/>
    <mergeCell ref="B3877:C3877"/>
    <mergeCell ref="B3878:C3878"/>
    <mergeCell ref="B3879:C3879"/>
    <mergeCell ref="B3880:C3880"/>
    <mergeCell ref="B3881:C3881"/>
    <mergeCell ref="B3882:C3882"/>
    <mergeCell ref="B3883:C3883"/>
    <mergeCell ref="B3884:C3884"/>
    <mergeCell ref="B3885:C3885"/>
    <mergeCell ref="B3886:C3886"/>
    <mergeCell ref="B3887:C3887"/>
    <mergeCell ref="B3888:C3888"/>
    <mergeCell ref="B3855:C3855"/>
    <mergeCell ref="B3856:C3856"/>
    <mergeCell ref="B3857:C3857"/>
    <mergeCell ref="B3858:C3858"/>
    <mergeCell ref="B3859:C3859"/>
    <mergeCell ref="B3860:C3860"/>
    <mergeCell ref="B3861:C3861"/>
    <mergeCell ref="B3862:C3862"/>
    <mergeCell ref="B3863:C3863"/>
    <mergeCell ref="B3864:C3864"/>
    <mergeCell ref="B3865:C3865"/>
    <mergeCell ref="B3866:C3866"/>
    <mergeCell ref="B3867:C3867"/>
    <mergeCell ref="B3868:C3868"/>
    <mergeCell ref="B3869:C3869"/>
    <mergeCell ref="B3870:C3870"/>
    <mergeCell ref="B3871:C3871"/>
    <mergeCell ref="B3838:C3838"/>
    <mergeCell ref="B3839:C3839"/>
    <mergeCell ref="B3840:C3840"/>
    <mergeCell ref="B3841:C3841"/>
    <mergeCell ref="B3842:C3842"/>
    <mergeCell ref="B3843:C3843"/>
    <mergeCell ref="B3844:C3844"/>
    <mergeCell ref="B3845:C3845"/>
    <mergeCell ref="B3846:C3846"/>
    <mergeCell ref="B3847:C3847"/>
    <mergeCell ref="B3848:C3848"/>
    <mergeCell ref="B3849:C3849"/>
    <mergeCell ref="B3850:C3850"/>
    <mergeCell ref="B3851:C3851"/>
    <mergeCell ref="B3852:C3852"/>
    <mergeCell ref="B3853:C3853"/>
    <mergeCell ref="B3854:C3854"/>
    <mergeCell ref="B3821:C3821"/>
    <mergeCell ref="B3822:C3822"/>
    <mergeCell ref="B3823:C3823"/>
    <mergeCell ref="B3824:C3824"/>
    <mergeCell ref="B3825:C3825"/>
    <mergeCell ref="B3826:C3826"/>
    <mergeCell ref="B3827:C3827"/>
    <mergeCell ref="B3828:C3828"/>
    <mergeCell ref="B3829:C3829"/>
    <mergeCell ref="B3830:C3830"/>
    <mergeCell ref="B3831:C3831"/>
    <mergeCell ref="B3832:C3832"/>
    <mergeCell ref="B3833:C3833"/>
    <mergeCell ref="B3834:C3834"/>
    <mergeCell ref="B3835:C3835"/>
    <mergeCell ref="B3836:C3836"/>
    <mergeCell ref="B3837:C3837"/>
    <mergeCell ref="B3804:C3804"/>
    <mergeCell ref="B3805:C3805"/>
    <mergeCell ref="B3806:C3806"/>
    <mergeCell ref="B3807:C3807"/>
    <mergeCell ref="B3808:C3808"/>
    <mergeCell ref="B3809:C3809"/>
    <mergeCell ref="B3810:C3810"/>
    <mergeCell ref="B3811:C3811"/>
    <mergeCell ref="B3812:C3812"/>
    <mergeCell ref="B3813:C3813"/>
    <mergeCell ref="B3814:C3814"/>
    <mergeCell ref="B3815:C3815"/>
    <mergeCell ref="B3816:C3816"/>
    <mergeCell ref="B3817:C3817"/>
    <mergeCell ref="B3818:C3818"/>
    <mergeCell ref="B3819:C3819"/>
    <mergeCell ref="B3820:C3820"/>
    <mergeCell ref="B3787:C3787"/>
    <mergeCell ref="B3788:C3788"/>
    <mergeCell ref="B3789:C3789"/>
    <mergeCell ref="B3790:C3790"/>
    <mergeCell ref="B3791:C3791"/>
    <mergeCell ref="B3792:C3792"/>
    <mergeCell ref="B3793:C3793"/>
    <mergeCell ref="B3794:C3794"/>
    <mergeCell ref="B3795:C3795"/>
    <mergeCell ref="B3796:C3796"/>
    <mergeCell ref="B3797:C3797"/>
    <mergeCell ref="B3798:C3798"/>
    <mergeCell ref="B3799:C3799"/>
    <mergeCell ref="B3800:C3800"/>
    <mergeCell ref="B3801:C3801"/>
    <mergeCell ref="B3802:C3802"/>
    <mergeCell ref="B3803:C3803"/>
    <mergeCell ref="B3770:C3770"/>
    <mergeCell ref="B3771:C3771"/>
    <mergeCell ref="B3772:C3772"/>
    <mergeCell ref="B3773:C3773"/>
    <mergeCell ref="B3774:C3774"/>
    <mergeCell ref="B3775:C3775"/>
    <mergeCell ref="B3776:C3776"/>
    <mergeCell ref="B3777:C3777"/>
    <mergeCell ref="B3778:C3778"/>
    <mergeCell ref="B3779:C3779"/>
    <mergeCell ref="B3780:C3780"/>
    <mergeCell ref="B3781:C3781"/>
    <mergeCell ref="B3782:C3782"/>
    <mergeCell ref="B3783:C3783"/>
    <mergeCell ref="B3784:C3784"/>
    <mergeCell ref="B3785:C3785"/>
    <mergeCell ref="B3786:C3786"/>
    <mergeCell ref="B3753:C3753"/>
    <mergeCell ref="B3754:C3754"/>
    <mergeCell ref="B3755:C3755"/>
    <mergeCell ref="B3756:C3756"/>
    <mergeCell ref="B3757:C3757"/>
    <mergeCell ref="B3758:C3758"/>
    <mergeCell ref="B3759:C3759"/>
    <mergeCell ref="B3760:C3760"/>
    <mergeCell ref="B3761:C3761"/>
    <mergeCell ref="B3762:C3762"/>
    <mergeCell ref="B3763:C3763"/>
    <mergeCell ref="B3764:C3764"/>
    <mergeCell ref="B3765:C3765"/>
    <mergeCell ref="B3766:C3766"/>
    <mergeCell ref="B3767:C3767"/>
    <mergeCell ref="B3768:C3768"/>
    <mergeCell ref="B3769:C3769"/>
    <mergeCell ref="B3736:C3736"/>
    <mergeCell ref="B3737:C3737"/>
    <mergeCell ref="B3738:C3738"/>
    <mergeCell ref="B3739:C3739"/>
    <mergeCell ref="B3740:C3740"/>
    <mergeCell ref="B3741:C3741"/>
    <mergeCell ref="B3742:C3742"/>
    <mergeCell ref="B3743:C3743"/>
    <mergeCell ref="B3744:C3744"/>
    <mergeCell ref="B3745:C3745"/>
    <mergeCell ref="B3746:C3746"/>
    <mergeCell ref="B3747:C3747"/>
    <mergeCell ref="B3748:C3748"/>
    <mergeCell ref="B3749:C3749"/>
    <mergeCell ref="B3750:C3750"/>
    <mergeCell ref="B3751:C3751"/>
    <mergeCell ref="B3752:C3752"/>
    <mergeCell ref="B3719:C3719"/>
    <mergeCell ref="B3720:C3720"/>
    <mergeCell ref="B3721:C3721"/>
    <mergeCell ref="B3722:C3722"/>
    <mergeCell ref="B3723:C3723"/>
    <mergeCell ref="B3724:C3724"/>
    <mergeCell ref="B3725:C3725"/>
    <mergeCell ref="B3726:C3726"/>
    <mergeCell ref="B3727:C3727"/>
    <mergeCell ref="B3728:C3728"/>
    <mergeCell ref="B3729:C3729"/>
    <mergeCell ref="B3730:C3730"/>
    <mergeCell ref="B3731:C3731"/>
    <mergeCell ref="B3732:C3732"/>
    <mergeCell ref="B3733:C3733"/>
    <mergeCell ref="B3734:C3734"/>
    <mergeCell ref="B3735:C3735"/>
    <mergeCell ref="B3702:C3702"/>
    <mergeCell ref="B3703:C3703"/>
    <mergeCell ref="B3704:C3704"/>
    <mergeCell ref="B3705:C3705"/>
    <mergeCell ref="B3706:C3706"/>
    <mergeCell ref="B3707:C3707"/>
    <mergeCell ref="B3708:C3708"/>
    <mergeCell ref="B3709:C3709"/>
    <mergeCell ref="B3710:C3710"/>
    <mergeCell ref="B3711:C3711"/>
    <mergeCell ref="B3712:C3712"/>
    <mergeCell ref="B3713:C3713"/>
    <mergeCell ref="B3714:C3714"/>
    <mergeCell ref="B3715:C3715"/>
    <mergeCell ref="B3716:C3716"/>
    <mergeCell ref="B3717:C3717"/>
    <mergeCell ref="B3718:C3718"/>
    <mergeCell ref="B3685:C3685"/>
    <mergeCell ref="B3686:C3686"/>
    <mergeCell ref="B3687:C3687"/>
    <mergeCell ref="B3688:C3688"/>
    <mergeCell ref="B3689:C3689"/>
    <mergeCell ref="B3690:C3690"/>
    <mergeCell ref="B3691:C3691"/>
    <mergeCell ref="B3692:C3692"/>
    <mergeCell ref="B3693:C3693"/>
    <mergeCell ref="B3694:C3694"/>
    <mergeCell ref="B3695:C3695"/>
    <mergeCell ref="B3696:C3696"/>
    <mergeCell ref="B3697:C3697"/>
    <mergeCell ref="B3698:C3698"/>
    <mergeCell ref="B3699:C3699"/>
    <mergeCell ref="B3700:C3700"/>
    <mergeCell ref="B3701:C3701"/>
    <mergeCell ref="B3668:C3668"/>
    <mergeCell ref="B3669:C3669"/>
    <mergeCell ref="B3670:C3670"/>
    <mergeCell ref="B3671:C3671"/>
    <mergeCell ref="B3672:C3672"/>
    <mergeCell ref="B3673:C3673"/>
    <mergeCell ref="B3674:C3674"/>
    <mergeCell ref="B3675:C3675"/>
    <mergeCell ref="B3676:C3676"/>
    <mergeCell ref="B3677:C3677"/>
    <mergeCell ref="B3678:C3678"/>
    <mergeCell ref="B3679:C3679"/>
    <mergeCell ref="B3680:C3680"/>
    <mergeCell ref="B3681:C3681"/>
    <mergeCell ref="B3682:C3682"/>
    <mergeCell ref="B3683:C3683"/>
    <mergeCell ref="B3684:C3684"/>
    <mergeCell ref="B3651:C3651"/>
    <mergeCell ref="B3652:C3652"/>
    <mergeCell ref="B3653:C3653"/>
    <mergeCell ref="B3654:C3654"/>
    <mergeCell ref="B3655:C3655"/>
    <mergeCell ref="B3656:C3656"/>
    <mergeCell ref="B3657:C3657"/>
    <mergeCell ref="B3658:C3658"/>
    <mergeCell ref="B3659:C3659"/>
    <mergeCell ref="B3660:C3660"/>
    <mergeCell ref="B3661:C3661"/>
    <mergeCell ref="B3662:C3662"/>
    <mergeCell ref="B3663:C3663"/>
    <mergeCell ref="B3664:C3664"/>
    <mergeCell ref="B3665:C3665"/>
    <mergeCell ref="B3666:C3666"/>
    <mergeCell ref="B3667:C3667"/>
    <mergeCell ref="B3634:C3634"/>
    <mergeCell ref="B3635:C3635"/>
    <mergeCell ref="B3636:C3636"/>
    <mergeCell ref="B3637:C3637"/>
    <mergeCell ref="B3638:C3638"/>
    <mergeCell ref="B3639:C3639"/>
    <mergeCell ref="B3640:C3640"/>
    <mergeCell ref="B3641:C3641"/>
    <mergeCell ref="B3642:C3642"/>
    <mergeCell ref="B3643:C3643"/>
    <mergeCell ref="B3644:C3644"/>
    <mergeCell ref="B3645:C3645"/>
    <mergeCell ref="B3646:C3646"/>
    <mergeCell ref="B3647:C3647"/>
    <mergeCell ref="B3648:C3648"/>
    <mergeCell ref="B3649:C3649"/>
    <mergeCell ref="B3650:C3650"/>
    <mergeCell ref="B3617:C3617"/>
    <mergeCell ref="B3618:C3618"/>
    <mergeCell ref="B3619:C3619"/>
    <mergeCell ref="B3620:C3620"/>
    <mergeCell ref="B3621:C3621"/>
    <mergeCell ref="B3622:C3622"/>
    <mergeCell ref="B3623:C3623"/>
    <mergeCell ref="B3624:C3624"/>
    <mergeCell ref="B3625:C3625"/>
    <mergeCell ref="B3626:C3626"/>
    <mergeCell ref="B3627:C3627"/>
    <mergeCell ref="B3628:C3628"/>
    <mergeCell ref="B3629:C3629"/>
    <mergeCell ref="B3630:C3630"/>
    <mergeCell ref="B3631:C3631"/>
    <mergeCell ref="B3632:C3632"/>
    <mergeCell ref="B3633:C3633"/>
    <mergeCell ref="B3600:C3600"/>
    <mergeCell ref="B3601:C3601"/>
    <mergeCell ref="B3602:C3602"/>
    <mergeCell ref="B3603:C3603"/>
    <mergeCell ref="B3604:C3604"/>
    <mergeCell ref="B3605:C3605"/>
    <mergeCell ref="B3606:C3606"/>
    <mergeCell ref="B3607:C3607"/>
    <mergeCell ref="B3608:C3608"/>
    <mergeCell ref="B3609:C3609"/>
    <mergeCell ref="B3610:C3610"/>
    <mergeCell ref="B3611:C3611"/>
    <mergeCell ref="B3612:C3612"/>
    <mergeCell ref="B3613:C3613"/>
    <mergeCell ref="B3614:C3614"/>
    <mergeCell ref="B3615:C3615"/>
    <mergeCell ref="B3616:C3616"/>
    <mergeCell ref="B3583:C3583"/>
    <mergeCell ref="B3584:C3584"/>
    <mergeCell ref="B3585:C3585"/>
    <mergeCell ref="B3586:C3586"/>
    <mergeCell ref="B3587:C3587"/>
    <mergeCell ref="B3588:C3588"/>
    <mergeCell ref="B3589:C3589"/>
    <mergeCell ref="B3590:C3590"/>
    <mergeCell ref="B3591:C3591"/>
    <mergeCell ref="B3592:C3592"/>
    <mergeCell ref="B3593:C3593"/>
    <mergeCell ref="B3594:C3594"/>
    <mergeCell ref="B3595:C3595"/>
    <mergeCell ref="B3596:C3596"/>
    <mergeCell ref="B3597:C3597"/>
    <mergeCell ref="B3598:C3598"/>
    <mergeCell ref="B3599:C3599"/>
    <mergeCell ref="B3566:C3566"/>
    <mergeCell ref="B3567:C3567"/>
    <mergeCell ref="B3568:C3568"/>
    <mergeCell ref="B3569:C3569"/>
    <mergeCell ref="B3570:C3570"/>
    <mergeCell ref="B3571:C3571"/>
    <mergeCell ref="B3572:C3572"/>
    <mergeCell ref="B3573:C3573"/>
    <mergeCell ref="B3574:C3574"/>
    <mergeCell ref="B3575:C3575"/>
    <mergeCell ref="B3576:C3576"/>
    <mergeCell ref="B3577:C3577"/>
    <mergeCell ref="B3578:C3578"/>
    <mergeCell ref="B3579:C3579"/>
    <mergeCell ref="B3580:C3580"/>
    <mergeCell ref="B3581:C3581"/>
    <mergeCell ref="B3582:C3582"/>
    <mergeCell ref="B3549:C3549"/>
    <mergeCell ref="B3550:C3550"/>
    <mergeCell ref="B3551:C3551"/>
    <mergeCell ref="B3552:C3552"/>
    <mergeCell ref="B3553:C3553"/>
    <mergeCell ref="B3554:C3554"/>
    <mergeCell ref="B3555:C3555"/>
    <mergeCell ref="B3556:C3556"/>
    <mergeCell ref="B3557:C3557"/>
    <mergeCell ref="B3558:C3558"/>
    <mergeCell ref="B3559:C3559"/>
    <mergeCell ref="B3560:C3560"/>
    <mergeCell ref="B3561:C3561"/>
    <mergeCell ref="B3562:C3562"/>
    <mergeCell ref="B3563:C3563"/>
    <mergeCell ref="B3564:C3564"/>
    <mergeCell ref="B3565:C3565"/>
    <mergeCell ref="B3532:C3532"/>
    <mergeCell ref="B3533:C3533"/>
    <mergeCell ref="B3534:C3534"/>
    <mergeCell ref="B3535:C3535"/>
    <mergeCell ref="B3536:C3536"/>
    <mergeCell ref="B3537:C3537"/>
    <mergeCell ref="B3538:C3538"/>
    <mergeCell ref="B3539:C3539"/>
    <mergeCell ref="B3540:C3540"/>
    <mergeCell ref="B3541:C3541"/>
    <mergeCell ref="B3542:C3542"/>
    <mergeCell ref="B3543:C3543"/>
    <mergeCell ref="B3544:C3544"/>
    <mergeCell ref="B3545:C3545"/>
    <mergeCell ref="B3546:C3546"/>
    <mergeCell ref="B3547:C3547"/>
    <mergeCell ref="B3548:C3548"/>
    <mergeCell ref="B3515:C3515"/>
    <mergeCell ref="B3516:C3516"/>
    <mergeCell ref="B3517:C3517"/>
    <mergeCell ref="B3518:C3518"/>
    <mergeCell ref="B3519:C3519"/>
    <mergeCell ref="B3520:C3520"/>
    <mergeCell ref="B3521:C3521"/>
    <mergeCell ref="B3522:C3522"/>
    <mergeCell ref="B3523:C3523"/>
    <mergeCell ref="B3524:C3524"/>
    <mergeCell ref="B3525:C3525"/>
    <mergeCell ref="B3526:C3526"/>
    <mergeCell ref="B3527:C3527"/>
    <mergeCell ref="B3528:C3528"/>
    <mergeCell ref="B3529:C3529"/>
    <mergeCell ref="B3530:C3530"/>
    <mergeCell ref="B3531:C3531"/>
    <mergeCell ref="B3498:C3498"/>
    <mergeCell ref="B3499:C3499"/>
    <mergeCell ref="B3500:C3500"/>
    <mergeCell ref="B3501:C3501"/>
    <mergeCell ref="B3502:C3502"/>
    <mergeCell ref="B3503:C3503"/>
    <mergeCell ref="B3504:C3504"/>
    <mergeCell ref="B3505:C3505"/>
    <mergeCell ref="B3506:C3506"/>
    <mergeCell ref="B3507:C3507"/>
    <mergeCell ref="B3508:C3508"/>
    <mergeCell ref="B3509:C3509"/>
    <mergeCell ref="B3510:C3510"/>
    <mergeCell ref="B3511:C3511"/>
    <mergeCell ref="B3512:C3512"/>
    <mergeCell ref="B3513:C3513"/>
    <mergeCell ref="B3514:C3514"/>
    <mergeCell ref="B3481:C3481"/>
    <mergeCell ref="B3482:C3482"/>
    <mergeCell ref="B3483:C3483"/>
    <mergeCell ref="B3484:C3484"/>
    <mergeCell ref="B3485:C3485"/>
    <mergeCell ref="B3486:C3486"/>
    <mergeCell ref="B3487:C3487"/>
    <mergeCell ref="B3488:C3488"/>
    <mergeCell ref="B3489:C3489"/>
    <mergeCell ref="B3490:C3490"/>
    <mergeCell ref="B3491:C3491"/>
    <mergeCell ref="B3492:C3492"/>
    <mergeCell ref="B3493:C3493"/>
    <mergeCell ref="B3494:C3494"/>
    <mergeCell ref="B3495:C3495"/>
    <mergeCell ref="B3496:C3496"/>
    <mergeCell ref="B3497:C3497"/>
    <mergeCell ref="B3464:C3464"/>
    <mergeCell ref="B3465:C3465"/>
    <mergeCell ref="B3466:C3466"/>
    <mergeCell ref="B3467:C3467"/>
    <mergeCell ref="B3468:C3468"/>
    <mergeCell ref="B3469:C3469"/>
    <mergeCell ref="B3470:C3470"/>
    <mergeCell ref="B3471:C3471"/>
    <mergeCell ref="B3472:C3472"/>
    <mergeCell ref="B3473:C3473"/>
    <mergeCell ref="B3474:C3474"/>
    <mergeCell ref="B3475:C3475"/>
    <mergeCell ref="B3476:C3476"/>
    <mergeCell ref="B3477:C3477"/>
    <mergeCell ref="B3478:C3478"/>
    <mergeCell ref="B3479:C3479"/>
    <mergeCell ref="B3480:C3480"/>
    <mergeCell ref="B3447:C3447"/>
    <mergeCell ref="B3448:C3448"/>
    <mergeCell ref="B3449:C3449"/>
    <mergeCell ref="B3450:C3450"/>
    <mergeCell ref="B3451:C3451"/>
    <mergeCell ref="B3452:C3452"/>
    <mergeCell ref="B3453:C3453"/>
    <mergeCell ref="B3454:C3454"/>
    <mergeCell ref="B3455:C3455"/>
    <mergeCell ref="B3456:C3456"/>
    <mergeCell ref="B3457:C3457"/>
    <mergeCell ref="B3458:C3458"/>
    <mergeCell ref="B3459:C3459"/>
    <mergeCell ref="B3460:C3460"/>
    <mergeCell ref="B3461:C3461"/>
    <mergeCell ref="B3462:C3462"/>
    <mergeCell ref="B3463:C3463"/>
    <mergeCell ref="B3430:C3430"/>
    <mergeCell ref="B3431:C3431"/>
    <mergeCell ref="B3432:C3432"/>
    <mergeCell ref="B3433:C3433"/>
    <mergeCell ref="B3434:C3434"/>
    <mergeCell ref="B3435:C3435"/>
    <mergeCell ref="B3436:C3436"/>
    <mergeCell ref="B3437:C3437"/>
    <mergeCell ref="B3438:C3438"/>
    <mergeCell ref="B3439:C3439"/>
    <mergeCell ref="B3440:C3440"/>
    <mergeCell ref="B3441:C3441"/>
    <mergeCell ref="B3442:C3442"/>
    <mergeCell ref="B3443:C3443"/>
    <mergeCell ref="B3444:C3444"/>
    <mergeCell ref="B3445:C3445"/>
    <mergeCell ref="B3446:C3446"/>
    <mergeCell ref="B3413:C3413"/>
    <mergeCell ref="B3414:C3414"/>
    <mergeCell ref="B3415:C3415"/>
    <mergeCell ref="B3416:C3416"/>
    <mergeCell ref="B3417:C3417"/>
    <mergeCell ref="B3418:C3418"/>
    <mergeCell ref="B3419:C3419"/>
    <mergeCell ref="B3420:C3420"/>
    <mergeCell ref="B3421:C3421"/>
    <mergeCell ref="B3422:C3422"/>
    <mergeCell ref="B3423:C3423"/>
    <mergeCell ref="B3424:C3424"/>
    <mergeCell ref="B3425:C3425"/>
    <mergeCell ref="B3426:C3426"/>
    <mergeCell ref="B3427:C3427"/>
    <mergeCell ref="B3428:C3428"/>
    <mergeCell ref="B3429:C3429"/>
    <mergeCell ref="B3396:C3396"/>
    <mergeCell ref="B3397:C3397"/>
    <mergeCell ref="B3398:C3398"/>
    <mergeCell ref="B3399:C3399"/>
    <mergeCell ref="B3400:C3400"/>
    <mergeCell ref="B3401:C3401"/>
    <mergeCell ref="B3402:C3402"/>
    <mergeCell ref="B3403:C3403"/>
    <mergeCell ref="B3404:C3404"/>
    <mergeCell ref="B3405:C3405"/>
    <mergeCell ref="B3406:C3406"/>
    <mergeCell ref="B3407:C3407"/>
    <mergeCell ref="B3408:C3408"/>
    <mergeCell ref="B3409:C3409"/>
    <mergeCell ref="B3410:C3410"/>
    <mergeCell ref="B3411:C3411"/>
    <mergeCell ref="B3412:C3412"/>
    <mergeCell ref="B3379:C3379"/>
    <mergeCell ref="B3380:C3380"/>
    <mergeCell ref="B3381:C3381"/>
    <mergeCell ref="B3382:C3382"/>
    <mergeCell ref="B3383:C3383"/>
    <mergeCell ref="B3384:C3384"/>
    <mergeCell ref="B3385:C3385"/>
    <mergeCell ref="B3386:C3386"/>
    <mergeCell ref="B3387:C3387"/>
    <mergeCell ref="B3388:C3388"/>
    <mergeCell ref="B3389:C3389"/>
    <mergeCell ref="B3390:C3390"/>
    <mergeCell ref="B3391:C3391"/>
    <mergeCell ref="B3392:C3392"/>
    <mergeCell ref="B3393:C3393"/>
    <mergeCell ref="B3394:C3394"/>
    <mergeCell ref="B3395:C3395"/>
    <mergeCell ref="B3362:C3362"/>
    <mergeCell ref="B3363:C3363"/>
    <mergeCell ref="B3364:C3364"/>
    <mergeCell ref="B3365:C3365"/>
    <mergeCell ref="B3366:C3366"/>
    <mergeCell ref="B3367:C3367"/>
    <mergeCell ref="B3368:C3368"/>
    <mergeCell ref="B3369:C3369"/>
    <mergeCell ref="B3370:C3370"/>
    <mergeCell ref="B3371:C3371"/>
    <mergeCell ref="B3372:C3372"/>
    <mergeCell ref="B3373:C3373"/>
    <mergeCell ref="B3374:C3374"/>
    <mergeCell ref="B3375:C3375"/>
    <mergeCell ref="B3376:C3376"/>
    <mergeCell ref="B3377:C3377"/>
    <mergeCell ref="B3378:C3378"/>
    <mergeCell ref="B3345:C3345"/>
    <mergeCell ref="B3346:C3346"/>
    <mergeCell ref="B3347:C3347"/>
    <mergeCell ref="B3348:C3348"/>
    <mergeCell ref="B3349:C3349"/>
    <mergeCell ref="B3350:C3350"/>
    <mergeCell ref="B3351:C3351"/>
    <mergeCell ref="B3352:C3352"/>
    <mergeCell ref="B3353:C3353"/>
    <mergeCell ref="B3354:C3354"/>
    <mergeCell ref="B3355:C3355"/>
    <mergeCell ref="B3356:C3356"/>
    <mergeCell ref="B3357:C3357"/>
    <mergeCell ref="B3358:C3358"/>
    <mergeCell ref="B3359:C3359"/>
    <mergeCell ref="B3360:C3360"/>
    <mergeCell ref="B3361:C3361"/>
    <mergeCell ref="B3328:C3328"/>
    <mergeCell ref="B3329:C3329"/>
    <mergeCell ref="B3330:C3330"/>
    <mergeCell ref="B3331:C3331"/>
    <mergeCell ref="B3332:C3332"/>
    <mergeCell ref="B3333:C3333"/>
    <mergeCell ref="B3334:C3334"/>
    <mergeCell ref="B3335:C3335"/>
    <mergeCell ref="B3336:C3336"/>
    <mergeCell ref="B3337:C3337"/>
    <mergeCell ref="B3338:C3338"/>
    <mergeCell ref="B3339:C3339"/>
    <mergeCell ref="B3340:C3340"/>
    <mergeCell ref="B3341:C3341"/>
    <mergeCell ref="B3342:C3342"/>
    <mergeCell ref="B3343:C3343"/>
    <mergeCell ref="B3344:C3344"/>
    <mergeCell ref="B3311:C3311"/>
    <mergeCell ref="B3312:C3312"/>
    <mergeCell ref="B3313:C3313"/>
    <mergeCell ref="B3314:C3314"/>
    <mergeCell ref="B3315:C3315"/>
    <mergeCell ref="B3316:C3316"/>
    <mergeCell ref="B3317:C3317"/>
    <mergeCell ref="B3318:C3318"/>
    <mergeCell ref="B3319:C3319"/>
    <mergeCell ref="B3320:C3320"/>
    <mergeCell ref="B3321:C3321"/>
    <mergeCell ref="B3322:C3322"/>
    <mergeCell ref="B3323:C3323"/>
    <mergeCell ref="B3324:C3324"/>
    <mergeCell ref="B3325:C3325"/>
    <mergeCell ref="B3326:C3326"/>
    <mergeCell ref="B3327:C3327"/>
    <mergeCell ref="B3294:C3294"/>
    <mergeCell ref="B3295:C3295"/>
    <mergeCell ref="B3296:C3296"/>
    <mergeCell ref="B3297:C3297"/>
    <mergeCell ref="B3298:C3298"/>
    <mergeCell ref="B3299:C3299"/>
    <mergeCell ref="B3300:C3300"/>
    <mergeCell ref="B3301:C3301"/>
    <mergeCell ref="B3302:C3302"/>
    <mergeCell ref="B3303:C3303"/>
    <mergeCell ref="B3304:C3304"/>
    <mergeCell ref="B3305:C3305"/>
    <mergeCell ref="B3306:C3306"/>
    <mergeCell ref="B3307:C3307"/>
    <mergeCell ref="B3308:C3308"/>
    <mergeCell ref="B3309:C3309"/>
    <mergeCell ref="B3310:C3310"/>
    <mergeCell ref="B3277:C3277"/>
    <mergeCell ref="B3278:C3278"/>
    <mergeCell ref="B3279:C3279"/>
    <mergeCell ref="B3280:C3280"/>
    <mergeCell ref="B3281:C3281"/>
    <mergeCell ref="B3282:C3282"/>
    <mergeCell ref="B3283:C3283"/>
    <mergeCell ref="B3284:C3284"/>
    <mergeCell ref="B3285:C3285"/>
    <mergeCell ref="B3286:C3286"/>
    <mergeCell ref="B3287:C3287"/>
    <mergeCell ref="B3288:C3288"/>
    <mergeCell ref="B3289:C3289"/>
    <mergeCell ref="B3290:C3290"/>
    <mergeCell ref="B3291:C3291"/>
    <mergeCell ref="B3292:C3292"/>
    <mergeCell ref="B3293:C3293"/>
    <mergeCell ref="B3260:C3260"/>
    <mergeCell ref="B3261:C3261"/>
    <mergeCell ref="B3262:C3262"/>
    <mergeCell ref="B3263:C3263"/>
    <mergeCell ref="B3264:C3264"/>
    <mergeCell ref="B3265:C3265"/>
    <mergeCell ref="B3266:C3266"/>
    <mergeCell ref="B3267:C3267"/>
    <mergeCell ref="B3268:C3268"/>
    <mergeCell ref="B3269:C3269"/>
    <mergeCell ref="B3270:C3270"/>
    <mergeCell ref="B3271:C3271"/>
    <mergeCell ref="B3272:C3272"/>
    <mergeCell ref="B3273:C3273"/>
    <mergeCell ref="B3274:C3274"/>
    <mergeCell ref="B3275:C3275"/>
    <mergeCell ref="B3276:C3276"/>
    <mergeCell ref="B3243:C3243"/>
    <mergeCell ref="B3244:C3244"/>
    <mergeCell ref="B3245:C3245"/>
    <mergeCell ref="B3246:C3246"/>
    <mergeCell ref="B3247:C3247"/>
    <mergeCell ref="B3248:C3248"/>
    <mergeCell ref="B3249:C3249"/>
    <mergeCell ref="B3250:C3250"/>
    <mergeCell ref="B3251:C3251"/>
    <mergeCell ref="B3252:C3252"/>
    <mergeCell ref="B3253:C3253"/>
    <mergeCell ref="B3254:C3254"/>
    <mergeCell ref="B3255:C3255"/>
    <mergeCell ref="B3256:C3256"/>
    <mergeCell ref="B3257:C3257"/>
    <mergeCell ref="B3258:C3258"/>
    <mergeCell ref="B3259:C3259"/>
    <mergeCell ref="B3226:C3226"/>
    <mergeCell ref="B3227:C3227"/>
    <mergeCell ref="B3228:C3228"/>
    <mergeCell ref="B3229:C3229"/>
    <mergeCell ref="B3230:C3230"/>
    <mergeCell ref="B3231:C3231"/>
    <mergeCell ref="B3232:C3232"/>
    <mergeCell ref="B3233:C3233"/>
    <mergeCell ref="B3234:C3234"/>
    <mergeCell ref="B3235:C3235"/>
    <mergeCell ref="B3236:C3236"/>
    <mergeCell ref="B3237:C3237"/>
    <mergeCell ref="B3238:C3238"/>
    <mergeCell ref="B3239:C3239"/>
    <mergeCell ref="B3240:C3240"/>
    <mergeCell ref="B3241:C3241"/>
    <mergeCell ref="B3242:C3242"/>
    <mergeCell ref="B3209:C3209"/>
    <mergeCell ref="B3210:C3210"/>
    <mergeCell ref="B3211:C3211"/>
    <mergeCell ref="B3212:C3212"/>
    <mergeCell ref="B3213:C3213"/>
    <mergeCell ref="B3214:C3214"/>
    <mergeCell ref="B3215:C3215"/>
    <mergeCell ref="B3216:C3216"/>
    <mergeCell ref="B3217:C3217"/>
    <mergeCell ref="B3218:C3218"/>
    <mergeCell ref="B3219:C3219"/>
    <mergeCell ref="B3220:C3220"/>
    <mergeCell ref="B3221:C3221"/>
    <mergeCell ref="B3222:C3222"/>
    <mergeCell ref="B3223:C3223"/>
    <mergeCell ref="B3224:C3224"/>
    <mergeCell ref="B3225:C3225"/>
    <mergeCell ref="B3192:C3192"/>
    <mergeCell ref="B3193:C3193"/>
    <mergeCell ref="B3194:C3194"/>
    <mergeCell ref="B3195:C3195"/>
    <mergeCell ref="B3196:C3196"/>
    <mergeCell ref="B3197:C3197"/>
    <mergeCell ref="B3198:C3198"/>
    <mergeCell ref="B3199:C3199"/>
    <mergeCell ref="B3200:C3200"/>
    <mergeCell ref="B3201:C3201"/>
    <mergeCell ref="B3202:C3202"/>
    <mergeCell ref="B3203:C3203"/>
    <mergeCell ref="B3204:C3204"/>
    <mergeCell ref="B3205:C3205"/>
    <mergeCell ref="B3206:C3206"/>
    <mergeCell ref="B3207:C3207"/>
    <mergeCell ref="B3208:C3208"/>
    <mergeCell ref="B3175:C3175"/>
    <mergeCell ref="B3176:C3176"/>
    <mergeCell ref="B3177:C3177"/>
    <mergeCell ref="B3178:C3178"/>
    <mergeCell ref="B3179:C3179"/>
    <mergeCell ref="B3180:C3180"/>
    <mergeCell ref="B3181:C3181"/>
    <mergeCell ref="B3182:C3182"/>
    <mergeCell ref="B3183:C3183"/>
    <mergeCell ref="B3184:C3184"/>
    <mergeCell ref="B3185:C3185"/>
    <mergeCell ref="B3186:C3186"/>
    <mergeCell ref="B3187:C3187"/>
    <mergeCell ref="B3188:C3188"/>
    <mergeCell ref="B3189:C3189"/>
    <mergeCell ref="B3190:C3190"/>
    <mergeCell ref="B3191:C3191"/>
    <mergeCell ref="B3158:C3158"/>
    <mergeCell ref="B3159:C3159"/>
    <mergeCell ref="B3160:C3160"/>
    <mergeCell ref="B3161:C3161"/>
    <mergeCell ref="B3162:C3162"/>
    <mergeCell ref="B3163:C3163"/>
    <mergeCell ref="B3164:C3164"/>
    <mergeCell ref="B3165:C3165"/>
    <mergeCell ref="B3166:C3166"/>
    <mergeCell ref="B3167:C3167"/>
    <mergeCell ref="B3168:C3168"/>
    <mergeCell ref="B3169:C3169"/>
    <mergeCell ref="B3170:C3170"/>
    <mergeCell ref="B3171:C3171"/>
    <mergeCell ref="B3172:C3172"/>
    <mergeCell ref="B3173:C3173"/>
    <mergeCell ref="B3174:C3174"/>
    <mergeCell ref="B3141:C3141"/>
    <mergeCell ref="B3142:C3142"/>
    <mergeCell ref="B3143:C3143"/>
    <mergeCell ref="B3144:C3144"/>
    <mergeCell ref="B3145:C3145"/>
    <mergeCell ref="B3146:C3146"/>
    <mergeCell ref="B3147:C3147"/>
    <mergeCell ref="B3148:C3148"/>
    <mergeCell ref="B3149:C3149"/>
    <mergeCell ref="B3150:C3150"/>
    <mergeCell ref="B3151:C3151"/>
    <mergeCell ref="B3152:C3152"/>
    <mergeCell ref="B3153:C3153"/>
    <mergeCell ref="B3154:C3154"/>
    <mergeCell ref="B3155:C3155"/>
    <mergeCell ref="B3156:C3156"/>
    <mergeCell ref="B3157:C3157"/>
    <mergeCell ref="B3124:C3124"/>
    <mergeCell ref="B3125:C3125"/>
    <mergeCell ref="B3126:C3126"/>
    <mergeCell ref="B3127:C3127"/>
    <mergeCell ref="B3128:C3128"/>
    <mergeCell ref="B3129:C3129"/>
    <mergeCell ref="B3130:C3130"/>
    <mergeCell ref="B3131:C3131"/>
    <mergeCell ref="B3132:C3132"/>
    <mergeCell ref="B3133:C3133"/>
    <mergeCell ref="B3134:C3134"/>
    <mergeCell ref="B3135:C3135"/>
    <mergeCell ref="B3136:C3136"/>
    <mergeCell ref="B3137:C3137"/>
    <mergeCell ref="B3138:C3138"/>
    <mergeCell ref="B3139:C3139"/>
    <mergeCell ref="B3140:C3140"/>
    <mergeCell ref="B3107:C3107"/>
    <mergeCell ref="B3108:C3108"/>
    <mergeCell ref="B3109:C3109"/>
    <mergeCell ref="B3110:C3110"/>
    <mergeCell ref="B3111:C3111"/>
    <mergeCell ref="B3112:C3112"/>
    <mergeCell ref="B3113:C3113"/>
    <mergeCell ref="B3114:C3114"/>
    <mergeCell ref="B3115:C3115"/>
    <mergeCell ref="B3116:C3116"/>
    <mergeCell ref="B3117:C3117"/>
    <mergeCell ref="B3118:C3118"/>
    <mergeCell ref="B3119:C3119"/>
    <mergeCell ref="B3120:C3120"/>
    <mergeCell ref="B3121:C3121"/>
    <mergeCell ref="B3122:C3122"/>
    <mergeCell ref="B3123:C3123"/>
    <mergeCell ref="B3090:C3090"/>
    <mergeCell ref="B3091:C3091"/>
    <mergeCell ref="B3092:C3092"/>
    <mergeCell ref="B3093:C3093"/>
    <mergeCell ref="B3094:C3094"/>
    <mergeCell ref="B3095:C3095"/>
    <mergeCell ref="B3096:C3096"/>
    <mergeCell ref="B3097:C3097"/>
    <mergeCell ref="B3098:C3098"/>
    <mergeCell ref="B3099:C3099"/>
    <mergeCell ref="B3100:C3100"/>
    <mergeCell ref="B3101:C3101"/>
    <mergeCell ref="B3102:C3102"/>
    <mergeCell ref="B3103:C3103"/>
    <mergeCell ref="B3104:C3104"/>
    <mergeCell ref="B3105:C3105"/>
    <mergeCell ref="B3106:C3106"/>
    <mergeCell ref="B3073:C3073"/>
    <mergeCell ref="B3074:C3074"/>
    <mergeCell ref="B3075:C3075"/>
    <mergeCell ref="B3076:C3076"/>
    <mergeCell ref="B3077:C3077"/>
    <mergeCell ref="B3078:C3078"/>
    <mergeCell ref="B3079:C3079"/>
    <mergeCell ref="B3080:C3080"/>
    <mergeCell ref="B3081:C3081"/>
    <mergeCell ref="B3082:C3082"/>
    <mergeCell ref="B3083:C3083"/>
    <mergeCell ref="B3084:C3084"/>
    <mergeCell ref="B3085:C3085"/>
    <mergeCell ref="B3086:C3086"/>
    <mergeCell ref="B3087:C3087"/>
    <mergeCell ref="B3088:C3088"/>
    <mergeCell ref="B3089:C3089"/>
    <mergeCell ref="B3056:C3056"/>
    <mergeCell ref="B3057:C3057"/>
    <mergeCell ref="B3058:C3058"/>
    <mergeCell ref="B3059:C3059"/>
    <mergeCell ref="B3060:C3060"/>
    <mergeCell ref="B3061:C3061"/>
    <mergeCell ref="B3062:C3062"/>
    <mergeCell ref="B3063:C3063"/>
    <mergeCell ref="B3064:C3064"/>
    <mergeCell ref="B3065:C3065"/>
    <mergeCell ref="B3066:C3066"/>
    <mergeCell ref="B3067:C3067"/>
    <mergeCell ref="B3068:C3068"/>
    <mergeCell ref="B3069:C3069"/>
    <mergeCell ref="B3070:C3070"/>
    <mergeCell ref="B3071:C3071"/>
    <mergeCell ref="B3072:C3072"/>
    <mergeCell ref="B3039:C3039"/>
    <mergeCell ref="B3040:C3040"/>
    <mergeCell ref="B3041:C3041"/>
    <mergeCell ref="B3042:C3042"/>
    <mergeCell ref="B3043:C3043"/>
    <mergeCell ref="B3044:C3044"/>
    <mergeCell ref="B3045:C3045"/>
    <mergeCell ref="B3046:C3046"/>
    <mergeCell ref="B3047:C3047"/>
    <mergeCell ref="B3048:C3048"/>
    <mergeCell ref="B3049:C3049"/>
    <mergeCell ref="B3050:C3050"/>
    <mergeCell ref="B3051:C3051"/>
    <mergeCell ref="B3052:C3052"/>
    <mergeCell ref="B3053:C3053"/>
    <mergeCell ref="B3054:C3054"/>
    <mergeCell ref="B3055:C3055"/>
    <mergeCell ref="B3022:C3022"/>
    <mergeCell ref="B3023:C3023"/>
    <mergeCell ref="B3024:C3024"/>
    <mergeCell ref="B3025:C3025"/>
    <mergeCell ref="B3026:C3026"/>
    <mergeCell ref="B3027:C3027"/>
    <mergeCell ref="B3028:C3028"/>
    <mergeCell ref="B3029:C3029"/>
    <mergeCell ref="B3030:C3030"/>
    <mergeCell ref="B3031:C3031"/>
    <mergeCell ref="B3032:C3032"/>
    <mergeCell ref="B3033:C3033"/>
    <mergeCell ref="B3034:C3034"/>
    <mergeCell ref="B3035:C3035"/>
    <mergeCell ref="B3036:C3036"/>
    <mergeCell ref="B3037:C3037"/>
    <mergeCell ref="B3038:C3038"/>
    <mergeCell ref="B3005:C3005"/>
    <mergeCell ref="B3006:C3006"/>
    <mergeCell ref="B3007:C3007"/>
    <mergeCell ref="B3008:C3008"/>
    <mergeCell ref="B3009:C3009"/>
    <mergeCell ref="B3010:C3010"/>
    <mergeCell ref="B3011:C3011"/>
    <mergeCell ref="B3012:C3012"/>
    <mergeCell ref="B3013:C3013"/>
    <mergeCell ref="B3014:C3014"/>
    <mergeCell ref="B3015:C3015"/>
    <mergeCell ref="B3016:C3016"/>
    <mergeCell ref="B3017:C3017"/>
    <mergeCell ref="B3018:C3018"/>
    <mergeCell ref="B3019:C3019"/>
    <mergeCell ref="B3020:C3020"/>
    <mergeCell ref="B3021:C3021"/>
    <mergeCell ref="B2988:C2988"/>
    <mergeCell ref="B2989:C2989"/>
    <mergeCell ref="B2990:C2990"/>
    <mergeCell ref="B2991:C2991"/>
    <mergeCell ref="B2992:C2992"/>
    <mergeCell ref="B2993:C2993"/>
    <mergeCell ref="B2994:C2994"/>
    <mergeCell ref="B2995:C2995"/>
    <mergeCell ref="B2996:C2996"/>
    <mergeCell ref="B2997:C2997"/>
    <mergeCell ref="B2998:C2998"/>
    <mergeCell ref="B2999:C2999"/>
    <mergeCell ref="B3000:C3000"/>
    <mergeCell ref="B3001:C3001"/>
    <mergeCell ref="B3002:C3002"/>
    <mergeCell ref="B3003:C3003"/>
    <mergeCell ref="B3004:C3004"/>
    <mergeCell ref="B2971:C2971"/>
    <mergeCell ref="B2972:C2972"/>
    <mergeCell ref="B2973:C2973"/>
    <mergeCell ref="B2974:C2974"/>
    <mergeCell ref="B2975:C2975"/>
    <mergeCell ref="B2976:C2976"/>
    <mergeCell ref="B2977:C2977"/>
    <mergeCell ref="B2978:C2978"/>
    <mergeCell ref="B2979:C2979"/>
    <mergeCell ref="B2980:C2980"/>
    <mergeCell ref="B2981:C2981"/>
    <mergeCell ref="B2982:C2982"/>
    <mergeCell ref="B2983:C2983"/>
    <mergeCell ref="B2984:C2984"/>
    <mergeCell ref="B2985:C2985"/>
    <mergeCell ref="B2986:C2986"/>
    <mergeCell ref="B2987:C2987"/>
    <mergeCell ref="B2954:C2954"/>
    <mergeCell ref="B2955:C2955"/>
    <mergeCell ref="B2956:C2956"/>
    <mergeCell ref="B2957:C2957"/>
    <mergeCell ref="B2958:C2958"/>
    <mergeCell ref="B2959:C2959"/>
    <mergeCell ref="B2960:C2960"/>
    <mergeCell ref="B2961:C2961"/>
    <mergeCell ref="B2962:C2962"/>
    <mergeCell ref="B2963:C2963"/>
    <mergeCell ref="B2964:C2964"/>
    <mergeCell ref="B2965:C2965"/>
    <mergeCell ref="B2966:C2966"/>
    <mergeCell ref="B2967:C2967"/>
    <mergeCell ref="B2968:C2968"/>
    <mergeCell ref="B2969:C2969"/>
    <mergeCell ref="B2970:C2970"/>
    <mergeCell ref="B2937:C2937"/>
    <mergeCell ref="B2938:C2938"/>
    <mergeCell ref="B2939:C2939"/>
    <mergeCell ref="B2940:C2940"/>
    <mergeCell ref="B2941:C2941"/>
    <mergeCell ref="B2942:C2942"/>
    <mergeCell ref="B2943:C2943"/>
    <mergeCell ref="B2944:C2944"/>
    <mergeCell ref="B2945:C2945"/>
    <mergeCell ref="B2946:C2946"/>
    <mergeCell ref="B2947:C2947"/>
    <mergeCell ref="B2948:C2948"/>
    <mergeCell ref="B2949:C2949"/>
    <mergeCell ref="B2950:C2950"/>
    <mergeCell ref="B2951:C2951"/>
    <mergeCell ref="B2952:C2952"/>
    <mergeCell ref="B2953:C2953"/>
    <mergeCell ref="B2920:C2920"/>
    <mergeCell ref="B2921:C2921"/>
    <mergeCell ref="B2922:C2922"/>
    <mergeCell ref="B2923:C2923"/>
    <mergeCell ref="B2924:C2924"/>
    <mergeCell ref="B2925:C2925"/>
    <mergeCell ref="B2926:C2926"/>
    <mergeCell ref="B2927:C2927"/>
    <mergeCell ref="B2928:C2928"/>
    <mergeCell ref="B2929:C2929"/>
    <mergeCell ref="B2930:C2930"/>
    <mergeCell ref="B2931:C2931"/>
    <mergeCell ref="B2932:C2932"/>
    <mergeCell ref="B2933:C2933"/>
    <mergeCell ref="B2934:C2934"/>
    <mergeCell ref="B2935:C2935"/>
    <mergeCell ref="B2936:C2936"/>
    <mergeCell ref="B2903:C2903"/>
    <mergeCell ref="B2904:C2904"/>
    <mergeCell ref="B2905:C2905"/>
    <mergeCell ref="B2906:C2906"/>
    <mergeCell ref="B2907:C2907"/>
    <mergeCell ref="B2908:C2908"/>
    <mergeCell ref="B2909:C2909"/>
    <mergeCell ref="B2910:C2910"/>
    <mergeCell ref="B2911:C2911"/>
    <mergeCell ref="B2912:C2912"/>
    <mergeCell ref="B2913:C2913"/>
    <mergeCell ref="B2914:C2914"/>
    <mergeCell ref="B2915:C2915"/>
    <mergeCell ref="B2916:C2916"/>
    <mergeCell ref="B2917:C2917"/>
    <mergeCell ref="B2918:C2918"/>
    <mergeCell ref="B2919:C2919"/>
    <mergeCell ref="B2886:C2886"/>
    <mergeCell ref="B2887:C2887"/>
    <mergeCell ref="B2888:C2888"/>
    <mergeCell ref="B2889:C2889"/>
    <mergeCell ref="B2890:C2890"/>
    <mergeCell ref="B2891:C2891"/>
    <mergeCell ref="B2892:C2892"/>
    <mergeCell ref="B2893:C2893"/>
    <mergeCell ref="B2894:C2894"/>
    <mergeCell ref="B2895:C2895"/>
    <mergeCell ref="B2896:C2896"/>
    <mergeCell ref="B2897:C2897"/>
    <mergeCell ref="B2898:C2898"/>
    <mergeCell ref="B2899:C2899"/>
    <mergeCell ref="B2900:C2900"/>
    <mergeCell ref="B2901:C2901"/>
    <mergeCell ref="B2902:C2902"/>
    <mergeCell ref="B2869:C2869"/>
    <mergeCell ref="B2870:C2870"/>
    <mergeCell ref="B2871:C2871"/>
    <mergeCell ref="B2872:C2872"/>
    <mergeCell ref="B2873:C2873"/>
    <mergeCell ref="B2874:C2874"/>
    <mergeCell ref="B2875:C2875"/>
    <mergeCell ref="B2876:C2876"/>
    <mergeCell ref="B2877:C2877"/>
    <mergeCell ref="B2878:C2878"/>
    <mergeCell ref="B2879:C2879"/>
    <mergeCell ref="B2880:C2880"/>
    <mergeCell ref="B2881:C2881"/>
    <mergeCell ref="B2882:C2882"/>
    <mergeCell ref="B2883:C2883"/>
    <mergeCell ref="B2884:C2884"/>
    <mergeCell ref="B2885:C2885"/>
    <mergeCell ref="B2852:C2852"/>
    <mergeCell ref="B2853:C2853"/>
    <mergeCell ref="B2854:C2854"/>
    <mergeCell ref="B2855:C2855"/>
    <mergeCell ref="B2856:C2856"/>
    <mergeCell ref="B2857:C2857"/>
    <mergeCell ref="B2858:C2858"/>
    <mergeCell ref="B2859:C2859"/>
    <mergeCell ref="B2860:C2860"/>
    <mergeCell ref="B2861:C2861"/>
    <mergeCell ref="B2862:C2862"/>
    <mergeCell ref="B2863:C2863"/>
    <mergeCell ref="B2864:C2864"/>
    <mergeCell ref="B2865:C2865"/>
    <mergeCell ref="B2866:C2866"/>
    <mergeCell ref="B2867:C2867"/>
    <mergeCell ref="B2868:C2868"/>
    <mergeCell ref="B2835:C2835"/>
    <mergeCell ref="B2836:C2836"/>
    <mergeCell ref="B2837:C2837"/>
    <mergeCell ref="B2838:C2838"/>
    <mergeCell ref="B2839:C2839"/>
    <mergeCell ref="B2840:C2840"/>
    <mergeCell ref="B2841:C2841"/>
    <mergeCell ref="B2842:C2842"/>
    <mergeCell ref="B2843:C2843"/>
    <mergeCell ref="B2844:C2844"/>
    <mergeCell ref="B2845:C2845"/>
    <mergeCell ref="B2846:C2846"/>
    <mergeCell ref="B2847:C2847"/>
    <mergeCell ref="B2848:C2848"/>
    <mergeCell ref="B2849:C2849"/>
    <mergeCell ref="B2850:C2850"/>
    <mergeCell ref="B2851:C2851"/>
    <mergeCell ref="B2818:C2818"/>
    <mergeCell ref="B2819:C2819"/>
    <mergeCell ref="B2820:C2820"/>
    <mergeCell ref="B2821:C2821"/>
    <mergeCell ref="B2822:C2822"/>
    <mergeCell ref="B2823:C2823"/>
    <mergeCell ref="B2824:C2824"/>
    <mergeCell ref="B2825:C2825"/>
    <mergeCell ref="B2826:C2826"/>
    <mergeCell ref="B2827:C2827"/>
    <mergeCell ref="B2828:C2828"/>
    <mergeCell ref="B2829:C2829"/>
    <mergeCell ref="B2830:C2830"/>
    <mergeCell ref="B2831:C2831"/>
    <mergeCell ref="B2832:C2832"/>
    <mergeCell ref="B2833:C2833"/>
    <mergeCell ref="B2834:C2834"/>
    <mergeCell ref="B2801:C2801"/>
    <mergeCell ref="B2802:C2802"/>
    <mergeCell ref="B2803:C2803"/>
    <mergeCell ref="B2804:C2804"/>
    <mergeCell ref="B2805:C2805"/>
    <mergeCell ref="B2806:C2806"/>
    <mergeCell ref="B2807:C2807"/>
    <mergeCell ref="B2808:C2808"/>
    <mergeCell ref="B2809:C2809"/>
    <mergeCell ref="B2810:C2810"/>
    <mergeCell ref="B2811:C2811"/>
    <mergeCell ref="B2812:C2812"/>
    <mergeCell ref="B2813:C2813"/>
    <mergeCell ref="B2814:C2814"/>
    <mergeCell ref="B2815:C2815"/>
    <mergeCell ref="B2816:C2816"/>
    <mergeCell ref="B2817:C2817"/>
    <mergeCell ref="B2784:C2784"/>
    <mergeCell ref="B2785:C2785"/>
    <mergeCell ref="B2786:C2786"/>
    <mergeCell ref="B2787:C2787"/>
    <mergeCell ref="B2788:C2788"/>
    <mergeCell ref="B2789:C2789"/>
    <mergeCell ref="B2790:C2790"/>
    <mergeCell ref="B2791:C2791"/>
    <mergeCell ref="B2792:C2792"/>
    <mergeCell ref="B2793:C2793"/>
    <mergeCell ref="B2794:C2794"/>
    <mergeCell ref="B2795:C2795"/>
    <mergeCell ref="B2796:C2796"/>
    <mergeCell ref="B2797:C2797"/>
    <mergeCell ref="B2798:C2798"/>
    <mergeCell ref="B2799:C2799"/>
    <mergeCell ref="B2800:C2800"/>
    <mergeCell ref="B2767:C2767"/>
    <mergeCell ref="B2768:C2768"/>
    <mergeCell ref="B2769:C2769"/>
    <mergeCell ref="B2770:C2770"/>
    <mergeCell ref="B2771:C2771"/>
    <mergeCell ref="B2772:C2772"/>
    <mergeCell ref="B2773:C2773"/>
    <mergeCell ref="B2774:C2774"/>
    <mergeCell ref="B2775:C2775"/>
    <mergeCell ref="B2776:C2776"/>
    <mergeCell ref="B2777:C2777"/>
    <mergeCell ref="B2778:C2778"/>
    <mergeCell ref="B2779:C2779"/>
    <mergeCell ref="B2780:C2780"/>
    <mergeCell ref="B2781:C2781"/>
    <mergeCell ref="B2782:C2782"/>
    <mergeCell ref="B2783:C2783"/>
    <mergeCell ref="B2750:C2750"/>
    <mergeCell ref="B2751:C2751"/>
    <mergeCell ref="B2752:C2752"/>
    <mergeCell ref="B2753:C2753"/>
    <mergeCell ref="B2754:C2754"/>
    <mergeCell ref="B2755:C2755"/>
    <mergeCell ref="B2756:C2756"/>
    <mergeCell ref="B2757:C2757"/>
    <mergeCell ref="B2758:C2758"/>
    <mergeCell ref="B2759:C2759"/>
    <mergeCell ref="B2760:C2760"/>
    <mergeCell ref="B2761:C2761"/>
    <mergeCell ref="B2762:C2762"/>
    <mergeCell ref="B2763:C2763"/>
    <mergeCell ref="B2764:C2764"/>
    <mergeCell ref="B2765:C2765"/>
    <mergeCell ref="B2766:C2766"/>
    <mergeCell ref="B2733:C2733"/>
    <mergeCell ref="B2734:C2734"/>
    <mergeCell ref="B2735:C2735"/>
    <mergeCell ref="B2736:C2736"/>
    <mergeCell ref="B2737:C2737"/>
    <mergeCell ref="B2738:C2738"/>
    <mergeCell ref="B2739:C2739"/>
    <mergeCell ref="B2740:C2740"/>
    <mergeCell ref="B2741:C2741"/>
    <mergeCell ref="B2742:C2742"/>
    <mergeCell ref="B2743:C2743"/>
    <mergeCell ref="B2744:C2744"/>
    <mergeCell ref="B2745:C2745"/>
    <mergeCell ref="B2746:C2746"/>
    <mergeCell ref="B2747:C2747"/>
    <mergeCell ref="B2748:C2748"/>
    <mergeCell ref="B2749:C2749"/>
    <mergeCell ref="B2716:C2716"/>
    <mergeCell ref="B2717:C2717"/>
    <mergeCell ref="B2718:C2718"/>
    <mergeCell ref="B2719:C2719"/>
    <mergeCell ref="B2720:C2720"/>
    <mergeCell ref="B2721:C2721"/>
    <mergeCell ref="B2722:C2722"/>
    <mergeCell ref="B2723:C2723"/>
    <mergeCell ref="B2724:C2724"/>
    <mergeCell ref="B2725:C2725"/>
    <mergeCell ref="B2726:C2726"/>
    <mergeCell ref="B2727:C2727"/>
    <mergeCell ref="B2728:C2728"/>
    <mergeCell ref="B2729:C2729"/>
    <mergeCell ref="B2730:C2730"/>
    <mergeCell ref="B2731:C2731"/>
    <mergeCell ref="B2732:C2732"/>
    <mergeCell ref="B2699:C2699"/>
    <mergeCell ref="B2700:C2700"/>
    <mergeCell ref="B2701:C2701"/>
    <mergeCell ref="B2702:C2702"/>
    <mergeCell ref="B2703:C2703"/>
    <mergeCell ref="B2704:C2704"/>
    <mergeCell ref="B2705:C2705"/>
    <mergeCell ref="B2706:C2706"/>
    <mergeCell ref="B2707:C2707"/>
    <mergeCell ref="B2708:C2708"/>
    <mergeCell ref="B2709:C2709"/>
    <mergeCell ref="B2710:C2710"/>
    <mergeCell ref="B2711:C2711"/>
    <mergeCell ref="B2712:C2712"/>
    <mergeCell ref="B2713:C2713"/>
    <mergeCell ref="B2714:C2714"/>
    <mergeCell ref="B2715:C2715"/>
    <mergeCell ref="B2682:C2682"/>
    <mergeCell ref="B2683:C2683"/>
    <mergeCell ref="B2684:C2684"/>
    <mergeCell ref="B2685:C2685"/>
    <mergeCell ref="B2686:C2686"/>
    <mergeCell ref="B2687:C2687"/>
    <mergeCell ref="B2688:C2688"/>
    <mergeCell ref="B2689:C2689"/>
    <mergeCell ref="B2690:C2690"/>
    <mergeCell ref="B2691:C2691"/>
    <mergeCell ref="B2692:C2692"/>
    <mergeCell ref="B2693:C2693"/>
    <mergeCell ref="B2694:C2694"/>
    <mergeCell ref="B2695:C2695"/>
    <mergeCell ref="B2696:C2696"/>
    <mergeCell ref="B2697:C2697"/>
    <mergeCell ref="B2698:C2698"/>
    <mergeCell ref="B2665:C2665"/>
    <mergeCell ref="B2666:C2666"/>
    <mergeCell ref="B2667:C2667"/>
    <mergeCell ref="B2668:C2668"/>
    <mergeCell ref="B2669:C2669"/>
    <mergeCell ref="B2670:C2670"/>
    <mergeCell ref="B2671:C2671"/>
    <mergeCell ref="B2672:C2672"/>
    <mergeCell ref="B2673:C2673"/>
    <mergeCell ref="B2674:C2674"/>
    <mergeCell ref="B2675:C2675"/>
    <mergeCell ref="B2676:C2676"/>
    <mergeCell ref="B2677:C2677"/>
    <mergeCell ref="B2678:C2678"/>
    <mergeCell ref="B2679:C2679"/>
    <mergeCell ref="B2680:C2680"/>
    <mergeCell ref="B2681:C2681"/>
    <mergeCell ref="B2648:C2648"/>
    <mergeCell ref="B2649:C2649"/>
    <mergeCell ref="B2650:C2650"/>
    <mergeCell ref="B2651:C2651"/>
    <mergeCell ref="B2652:C2652"/>
    <mergeCell ref="B2653:C2653"/>
    <mergeCell ref="B2654:C2654"/>
    <mergeCell ref="B2655:C2655"/>
    <mergeCell ref="B2656:C2656"/>
    <mergeCell ref="B2657:C2657"/>
    <mergeCell ref="B2658:C2658"/>
    <mergeCell ref="B2659:C2659"/>
    <mergeCell ref="B2660:C2660"/>
    <mergeCell ref="B2661:C2661"/>
    <mergeCell ref="B2662:C2662"/>
    <mergeCell ref="B2663:C2663"/>
    <mergeCell ref="B2664:C2664"/>
    <mergeCell ref="B2631:C2631"/>
    <mergeCell ref="B2632:C2632"/>
    <mergeCell ref="B2633:C2633"/>
    <mergeCell ref="B2634:C2634"/>
    <mergeCell ref="B2635:C2635"/>
    <mergeCell ref="B2636:C2636"/>
    <mergeCell ref="B2637:C2637"/>
    <mergeCell ref="B2638:C2638"/>
    <mergeCell ref="B2639:C2639"/>
    <mergeCell ref="B2640:C2640"/>
    <mergeCell ref="B2641:C2641"/>
    <mergeCell ref="B2642:C2642"/>
    <mergeCell ref="B2643:C2643"/>
    <mergeCell ref="B2644:C2644"/>
    <mergeCell ref="B2645:C2645"/>
    <mergeCell ref="B2646:C2646"/>
    <mergeCell ref="B2647:C2647"/>
    <mergeCell ref="B2614:C2614"/>
    <mergeCell ref="B2615:C2615"/>
    <mergeCell ref="B2616:C2616"/>
    <mergeCell ref="B2617:C2617"/>
    <mergeCell ref="B2618:C2618"/>
    <mergeCell ref="B2619:C2619"/>
    <mergeCell ref="B2620:C2620"/>
    <mergeCell ref="B2621:C2621"/>
    <mergeCell ref="B2622:C2622"/>
    <mergeCell ref="B2623:C2623"/>
    <mergeCell ref="B2624:C2624"/>
    <mergeCell ref="B2625:C2625"/>
    <mergeCell ref="B2626:C2626"/>
    <mergeCell ref="B2627:C2627"/>
    <mergeCell ref="B2628:C2628"/>
    <mergeCell ref="B2629:C2629"/>
    <mergeCell ref="B2630:C2630"/>
    <mergeCell ref="B2597:C2597"/>
    <mergeCell ref="B2598:C2598"/>
    <mergeCell ref="B2599:C2599"/>
    <mergeCell ref="B2600:C2600"/>
    <mergeCell ref="B2601:C2601"/>
    <mergeCell ref="B2602:C2602"/>
    <mergeCell ref="B2603:C2603"/>
    <mergeCell ref="B2604:C2604"/>
    <mergeCell ref="B2605:C2605"/>
    <mergeCell ref="B2606:C2606"/>
    <mergeCell ref="B2607:C2607"/>
    <mergeCell ref="B2608:C2608"/>
    <mergeCell ref="B2609:C2609"/>
    <mergeCell ref="B2610:C2610"/>
    <mergeCell ref="B2611:C2611"/>
    <mergeCell ref="B2612:C2612"/>
    <mergeCell ref="B2613:C2613"/>
    <mergeCell ref="B2580:C2580"/>
    <mergeCell ref="B2581:C2581"/>
    <mergeCell ref="B2582:C2582"/>
    <mergeCell ref="B2583:C2583"/>
    <mergeCell ref="B2584:C2584"/>
    <mergeCell ref="B2585:C2585"/>
    <mergeCell ref="B2586:C2586"/>
    <mergeCell ref="B2587:C2587"/>
    <mergeCell ref="B2588:C2588"/>
    <mergeCell ref="B2589:C2589"/>
    <mergeCell ref="B2590:C2590"/>
    <mergeCell ref="B2591:C2591"/>
    <mergeCell ref="B2592:C2592"/>
    <mergeCell ref="B2593:C2593"/>
    <mergeCell ref="B2594:C2594"/>
    <mergeCell ref="B2595:C2595"/>
    <mergeCell ref="B2596:C2596"/>
    <mergeCell ref="B2563:C2563"/>
    <mergeCell ref="B2564:C2564"/>
    <mergeCell ref="B2565:C2565"/>
    <mergeCell ref="B2566:C2566"/>
    <mergeCell ref="B2567:C2567"/>
    <mergeCell ref="B2568:C2568"/>
    <mergeCell ref="B2569:C2569"/>
    <mergeCell ref="B2570:C2570"/>
    <mergeCell ref="B2571:C2571"/>
    <mergeCell ref="B2572:C2572"/>
    <mergeCell ref="B2573:C2573"/>
    <mergeCell ref="B2574:C2574"/>
    <mergeCell ref="B2575:C2575"/>
    <mergeCell ref="B2576:C2576"/>
    <mergeCell ref="B2577:C2577"/>
    <mergeCell ref="B2578:C2578"/>
    <mergeCell ref="B2579:C2579"/>
    <mergeCell ref="B2546:C2546"/>
    <mergeCell ref="B2547:C2547"/>
    <mergeCell ref="B2548:C2548"/>
    <mergeCell ref="B2549:C2549"/>
    <mergeCell ref="B2550:C2550"/>
    <mergeCell ref="B2551:C2551"/>
    <mergeCell ref="B2552:C2552"/>
    <mergeCell ref="B2553:C2553"/>
    <mergeCell ref="B2554:C2554"/>
    <mergeCell ref="B2555:C2555"/>
    <mergeCell ref="B2556:C2556"/>
    <mergeCell ref="B2557:C2557"/>
    <mergeCell ref="B2558:C2558"/>
    <mergeCell ref="B2559:C2559"/>
    <mergeCell ref="B2560:C2560"/>
    <mergeCell ref="B2561:C2561"/>
    <mergeCell ref="B2562:C2562"/>
    <mergeCell ref="B2529:C2529"/>
    <mergeCell ref="B2530:C2530"/>
    <mergeCell ref="B2531:C2531"/>
    <mergeCell ref="B2532:C2532"/>
    <mergeCell ref="B2533:C2533"/>
    <mergeCell ref="B2534:C2534"/>
    <mergeCell ref="B2535:C2535"/>
    <mergeCell ref="B2536:C2536"/>
    <mergeCell ref="B2537:C2537"/>
    <mergeCell ref="B2538:C2538"/>
    <mergeCell ref="B2539:C2539"/>
    <mergeCell ref="B2540:C2540"/>
    <mergeCell ref="B2541:C2541"/>
    <mergeCell ref="B2542:C2542"/>
    <mergeCell ref="B2543:C2543"/>
    <mergeCell ref="B2544:C2544"/>
    <mergeCell ref="B2545:C2545"/>
    <mergeCell ref="B2512:C2512"/>
    <mergeCell ref="B2513:C2513"/>
    <mergeCell ref="B2514:C2514"/>
    <mergeCell ref="B2515:C2515"/>
    <mergeCell ref="B2516:C2516"/>
    <mergeCell ref="B2517:C2517"/>
    <mergeCell ref="B2518:C2518"/>
    <mergeCell ref="B2519:C2519"/>
    <mergeCell ref="B2520:C2520"/>
    <mergeCell ref="B2521:C2521"/>
    <mergeCell ref="B2522:C2522"/>
    <mergeCell ref="B2523:C2523"/>
    <mergeCell ref="B2524:C2524"/>
    <mergeCell ref="B2525:C2525"/>
    <mergeCell ref="B2526:C2526"/>
    <mergeCell ref="B2527:C2527"/>
    <mergeCell ref="B2528:C2528"/>
    <mergeCell ref="B2495:C2495"/>
    <mergeCell ref="B2496:C2496"/>
    <mergeCell ref="B2497:C2497"/>
    <mergeCell ref="B2498:C2498"/>
    <mergeCell ref="B2499:C2499"/>
    <mergeCell ref="B2500:C2500"/>
    <mergeCell ref="B2501:C2501"/>
    <mergeCell ref="B2502:C2502"/>
    <mergeCell ref="B2503:C2503"/>
    <mergeCell ref="B2504:C2504"/>
    <mergeCell ref="B2505:C2505"/>
    <mergeCell ref="B2506:C2506"/>
    <mergeCell ref="B2507:C2507"/>
    <mergeCell ref="B2508:C2508"/>
    <mergeCell ref="B2509:C2509"/>
    <mergeCell ref="B2510:C2510"/>
    <mergeCell ref="B2511:C2511"/>
    <mergeCell ref="B2478:C2478"/>
    <mergeCell ref="B2479:C2479"/>
    <mergeCell ref="B2480:C2480"/>
    <mergeCell ref="B2481:C2481"/>
    <mergeCell ref="B2482:C2482"/>
    <mergeCell ref="B2483:C2483"/>
    <mergeCell ref="B2484:C2484"/>
    <mergeCell ref="B2485:C2485"/>
    <mergeCell ref="B2486:C2486"/>
    <mergeCell ref="B2487:C2487"/>
    <mergeCell ref="B2488:C2488"/>
    <mergeCell ref="B2489:C2489"/>
    <mergeCell ref="B2490:C2490"/>
    <mergeCell ref="B2491:C2491"/>
    <mergeCell ref="B2492:C2492"/>
    <mergeCell ref="B2493:C2493"/>
    <mergeCell ref="B2494:C2494"/>
    <mergeCell ref="B2461:C2461"/>
    <mergeCell ref="B2462:C2462"/>
    <mergeCell ref="B2463:C2463"/>
    <mergeCell ref="B2464:C2464"/>
    <mergeCell ref="B2465:C2465"/>
    <mergeCell ref="B2466:C2466"/>
    <mergeCell ref="B2467:C2467"/>
    <mergeCell ref="B2468:C2468"/>
    <mergeCell ref="B2469:C2469"/>
    <mergeCell ref="B2470:C2470"/>
    <mergeCell ref="B2471:C2471"/>
    <mergeCell ref="B2472:C2472"/>
    <mergeCell ref="B2473:C2473"/>
    <mergeCell ref="B2474:C2474"/>
    <mergeCell ref="B2475:C2475"/>
    <mergeCell ref="B2476:C2476"/>
    <mergeCell ref="B2477:C2477"/>
    <mergeCell ref="B2444:C2444"/>
    <mergeCell ref="B2445:C2445"/>
    <mergeCell ref="B2446:C2446"/>
    <mergeCell ref="B2447:C2447"/>
    <mergeCell ref="B2448:C2448"/>
    <mergeCell ref="B2449:C2449"/>
    <mergeCell ref="B2450:C2450"/>
    <mergeCell ref="B2451:C2451"/>
    <mergeCell ref="B2452:C2452"/>
    <mergeCell ref="B2453:C2453"/>
    <mergeCell ref="B2454:C2454"/>
    <mergeCell ref="B2455:C2455"/>
    <mergeCell ref="B2456:C2456"/>
    <mergeCell ref="B2457:C2457"/>
    <mergeCell ref="B2458:C2458"/>
    <mergeCell ref="B2459:C2459"/>
    <mergeCell ref="B2460:C2460"/>
    <mergeCell ref="B2427:C2427"/>
    <mergeCell ref="B2428:C2428"/>
    <mergeCell ref="B2429:C2429"/>
    <mergeCell ref="B2430:C2430"/>
    <mergeCell ref="B2431:C2431"/>
    <mergeCell ref="B2432:C2432"/>
    <mergeCell ref="B2433:C2433"/>
    <mergeCell ref="B2434:C2434"/>
    <mergeCell ref="B2435:C2435"/>
    <mergeCell ref="B2436:C2436"/>
    <mergeCell ref="B2437:C2437"/>
    <mergeCell ref="B2438:C2438"/>
    <mergeCell ref="B2439:C2439"/>
    <mergeCell ref="B2440:C2440"/>
    <mergeCell ref="B2441:C2441"/>
    <mergeCell ref="B2442:C2442"/>
    <mergeCell ref="B2443:C2443"/>
    <mergeCell ref="B2410:C2410"/>
    <mergeCell ref="B2411:C2411"/>
    <mergeCell ref="B2412:C2412"/>
    <mergeCell ref="B2413:C2413"/>
    <mergeCell ref="B2414:C2414"/>
    <mergeCell ref="B2415:C2415"/>
    <mergeCell ref="B2416:C2416"/>
    <mergeCell ref="B2417:C2417"/>
    <mergeCell ref="B2418:C2418"/>
    <mergeCell ref="B2419:C2419"/>
    <mergeCell ref="B2420:C2420"/>
    <mergeCell ref="B2421:C2421"/>
    <mergeCell ref="B2422:C2422"/>
    <mergeCell ref="B2423:C2423"/>
    <mergeCell ref="B2424:C2424"/>
    <mergeCell ref="B2425:C2425"/>
    <mergeCell ref="B2426:C2426"/>
    <mergeCell ref="B2393:C2393"/>
    <mergeCell ref="B2394:C2394"/>
    <mergeCell ref="B2395:C2395"/>
    <mergeCell ref="B2396:C2396"/>
    <mergeCell ref="B2397:C2397"/>
    <mergeCell ref="B2398:C2398"/>
    <mergeCell ref="B2399:C2399"/>
    <mergeCell ref="B2400:C2400"/>
    <mergeCell ref="B2401:C2401"/>
    <mergeCell ref="B2402:C2402"/>
    <mergeCell ref="B2403:C2403"/>
    <mergeCell ref="B2404:C2404"/>
    <mergeCell ref="B2405:C2405"/>
    <mergeCell ref="B2406:C2406"/>
    <mergeCell ref="B2407:C2407"/>
    <mergeCell ref="B2408:C2408"/>
    <mergeCell ref="B2409:C2409"/>
    <mergeCell ref="B2376:C2376"/>
    <mergeCell ref="B2377:C2377"/>
    <mergeCell ref="B2378:C2378"/>
    <mergeCell ref="B2379:C2379"/>
    <mergeCell ref="B2380:C2380"/>
    <mergeCell ref="B2381:C2381"/>
    <mergeCell ref="B2382:C2382"/>
    <mergeCell ref="B2383:C2383"/>
    <mergeCell ref="B2384:C2384"/>
    <mergeCell ref="B2385:C2385"/>
    <mergeCell ref="B2386:C2386"/>
    <mergeCell ref="B2387:C2387"/>
    <mergeCell ref="B2388:C2388"/>
    <mergeCell ref="B2389:C2389"/>
    <mergeCell ref="B2390:C2390"/>
    <mergeCell ref="B2391:C2391"/>
    <mergeCell ref="B2392:C2392"/>
    <mergeCell ref="B2359:C2359"/>
    <mergeCell ref="B2360:C2360"/>
    <mergeCell ref="B2361:C2361"/>
    <mergeCell ref="B2362:C2362"/>
    <mergeCell ref="B2363:C2363"/>
    <mergeCell ref="B2364:C2364"/>
    <mergeCell ref="B2365:C2365"/>
    <mergeCell ref="B2366:C2366"/>
    <mergeCell ref="B2367:C2367"/>
    <mergeCell ref="B2368:C2368"/>
    <mergeCell ref="B2369:C2369"/>
    <mergeCell ref="B2370:C2370"/>
    <mergeCell ref="B2371:C2371"/>
    <mergeCell ref="B2372:C2372"/>
    <mergeCell ref="B2373:C2373"/>
    <mergeCell ref="B2374:C2374"/>
    <mergeCell ref="B2375:C2375"/>
    <mergeCell ref="B2342:C2342"/>
    <mergeCell ref="B2343:C2343"/>
    <mergeCell ref="B2344:C2344"/>
    <mergeCell ref="B2345:C2345"/>
    <mergeCell ref="B2346:C2346"/>
    <mergeCell ref="B2347:C2347"/>
    <mergeCell ref="B2348:C2348"/>
    <mergeCell ref="B2349:C2349"/>
    <mergeCell ref="B2350:C2350"/>
    <mergeCell ref="B2351:C2351"/>
    <mergeCell ref="B2352:C2352"/>
    <mergeCell ref="B2353:C2353"/>
    <mergeCell ref="B2354:C2354"/>
    <mergeCell ref="B2355:C2355"/>
    <mergeCell ref="B2356:C2356"/>
    <mergeCell ref="B2357:C2357"/>
    <mergeCell ref="B2358:C2358"/>
    <mergeCell ref="B2325:C2325"/>
    <mergeCell ref="B2326:C2326"/>
    <mergeCell ref="B2327:C2327"/>
    <mergeCell ref="B2328:C2328"/>
    <mergeCell ref="B2329:C2329"/>
    <mergeCell ref="B2330:C2330"/>
    <mergeCell ref="B2331:C2331"/>
    <mergeCell ref="B2332:C2332"/>
    <mergeCell ref="B2333:C2333"/>
    <mergeCell ref="B2334:C2334"/>
    <mergeCell ref="B2335:C2335"/>
    <mergeCell ref="B2336:C2336"/>
    <mergeCell ref="B2337:C2337"/>
    <mergeCell ref="B2338:C2338"/>
    <mergeCell ref="B2339:C2339"/>
    <mergeCell ref="B2340:C2340"/>
    <mergeCell ref="B2341:C2341"/>
    <mergeCell ref="B2308:C2308"/>
    <mergeCell ref="B2309:C2309"/>
    <mergeCell ref="B2310:C2310"/>
    <mergeCell ref="B2311:C2311"/>
    <mergeCell ref="B2312:C2312"/>
    <mergeCell ref="B2313:C2313"/>
    <mergeCell ref="B2314:C2314"/>
    <mergeCell ref="B2315:C2315"/>
    <mergeCell ref="B2316:C2316"/>
    <mergeCell ref="B2317:C2317"/>
    <mergeCell ref="B2318:C2318"/>
    <mergeCell ref="B2319:C2319"/>
    <mergeCell ref="B2320:C2320"/>
    <mergeCell ref="B2321:C2321"/>
    <mergeCell ref="B2322:C2322"/>
    <mergeCell ref="B2323:C2323"/>
    <mergeCell ref="B2324:C2324"/>
    <mergeCell ref="B2291:C2291"/>
    <mergeCell ref="B2292:C2292"/>
    <mergeCell ref="B2293:C2293"/>
    <mergeCell ref="B2294:C2294"/>
    <mergeCell ref="B2295:C2295"/>
    <mergeCell ref="B2296:C2296"/>
    <mergeCell ref="B2297:C2297"/>
    <mergeCell ref="B2298:C2298"/>
    <mergeCell ref="B2299:C2299"/>
    <mergeCell ref="B2300:C2300"/>
    <mergeCell ref="B2301:C2301"/>
    <mergeCell ref="B2302:C2302"/>
    <mergeCell ref="B2303:C2303"/>
    <mergeCell ref="B2304:C2304"/>
    <mergeCell ref="B2305:C2305"/>
    <mergeCell ref="B2306:C2306"/>
    <mergeCell ref="B2307:C2307"/>
    <mergeCell ref="B2274:C2274"/>
    <mergeCell ref="B2275:C2275"/>
    <mergeCell ref="B2276:C2276"/>
    <mergeCell ref="B2277:C2277"/>
    <mergeCell ref="B2278:C2278"/>
    <mergeCell ref="B2279:C2279"/>
    <mergeCell ref="B2280:C2280"/>
    <mergeCell ref="B2281:C2281"/>
    <mergeCell ref="B2282:C2282"/>
    <mergeCell ref="B2283:C2283"/>
    <mergeCell ref="B2284:C2284"/>
    <mergeCell ref="B2285:C2285"/>
    <mergeCell ref="B2286:C2286"/>
    <mergeCell ref="B2287:C2287"/>
    <mergeCell ref="B2288:C2288"/>
    <mergeCell ref="B2289:C2289"/>
    <mergeCell ref="B2290:C2290"/>
    <mergeCell ref="B2257:C2257"/>
    <mergeCell ref="B2258:C2258"/>
    <mergeCell ref="B2259:C2259"/>
    <mergeCell ref="B2260:C2260"/>
    <mergeCell ref="B2261:C2261"/>
    <mergeCell ref="B2262:C2262"/>
    <mergeCell ref="B2263:C2263"/>
    <mergeCell ref="B2264:C2264"/>
    <mergeCell ref="B2265:C2265"/>
    <mergeCell ref="B2266:C2266"/>
    <mergeCell ref="B2267:C2267"/>
    <mergeCell ref="B2268:C2268"/>
    <mergeCell ref="B2269:C2269"/>
    <mergeCell ref="B2270:C2270"/>
    <mergeCell ref="B2271:C2271"/>
    <mergeCell ref="B2272:C2272"/>
    <mergeCell ref="B2273:C2273"/>
    <mergeCell ref="B2240:C2240"/>
    <mergeCell ref="B2241:C2241"/>
    <mergeCell ref="B2242:C2242"/>
    <mergeCell ref="B2243:C2243"/>
    <mergeCell ref="B2244:C2244"/>
    <mergeCell ref="B2245:C2245"/>
    <mergeCell ref="B2246:C2246"/>
    <mergeCell ref="B2247:C2247"/>
    <mergeCell ref="B2248:C2248"/>
    <mergeCell ref="B2249:C2249"/>
    <mergeCell ref="B2250:C2250"/>
    <mergeCell ref="B2251:C2251"/>
    <mergeCell ref="B2252:C2252"/>
    <mergeCell ref="B2253:C2253"/>
    <mergeCell ref="B2254:C2254"/>
    <mergeCell ref="B2255:C2255"/>
    <mergeCell ref="B2256:C2256"/>
    <mergeCell ref="B2223:C2223"/>
    <mergeCell ref="B2224:C2224"/>
    <mergeCell ref="B2225:C2225"/>
    <mergeCell ref="B2226:C2226"/>
    <mergeCell ref="B2227:C2227"/>
    <mergeCell ref="B2228:C2228"/>
    <mergeCell ref="B2229:C2229"/>
    <mergeCell ref="B2230:C2230"/>
    <mergeCell ref="B2231:C2231"/>
    <mergeCell ref="B2232:C2232"/>
    <mergeCell ref="B2233:C2233"/>
    <mergeCell ref="B2234:C2234"/>
    <mergeCell ref="B2235:C2235"/>
    <mergeCell ref="B2236:C2236"/>
    <mergeCell ref="B2237:C2237"/>
    <mergeCell ref="B2238:C2238"/>
    <mergeCell ref="B2239:C2239"/>
    <mergeCell ref="B2206:C2206"/>
    <mergeCell ref="B2207:C2207"/>
    <mergeCell ref="B2208:C2208"/>
    <mergeCell ref="B2209:C2209"/>
    <mergeCell ref="B2210:C2210"/>
    <mergeCell ref="B2211:C2211"/>
    <mergeCell ref="B2212:C2212"/>
    <mergeCell ref="B2213:C2213"/>
    <mergeCell ref="B2214:C2214"/>
    <mergeCell ref="B2215:C2215"/>
    <mergeCell ref="B2216:C2216"/>
    <mergeCell ref="B2217:C2217"/>
    <mergeCell ref="B2218:C2218"/>
    <mergeCell ref="B2219:C2219"/>
    <mergeCell ref="B2220:C2220"/>
    <mergeCell ref="B2221:C2221"/>
    <mergeCell ref="B2222:C2222"/>
    <mergeCell ref="B2189:C2189"/>
    <mergeCell ref="B2190:C2190"/>
    <mergeCell ref="B2191:C2191"/>
    <mergeCell ref="B2192:C2192"/>
    <mergeCell ref="B2193:C2193"/>
    <mergeCell ref="B2194:C2194"/>
    <mergeCell ref="B2195:C2195"/>
    <mergeCell ref="B2196:C2196"/>
    <mergeCell ref="B2197:C2197"/>
    <mergeCell ref="B2198:C2198"/>
    <mergeCell ref="B2199:C2199"/>
    <mergeCell ref="B2200:C2200"/>
    <mergeCell ref="B2201:C2201"/>
    <mergeCell ref="B2202:C2202"/>
    <mergeCell ref="B2203:C2203"/>
    <mergeCell ref="B2204:C2204"/>
    <mergeCell ref="B2205:C2205"/>
    <mergeCell ref="B2172:C2172"/>
    <mergeCell ref="B2173:C2173"/>
    <mergeCell ref="B2174:C2174"/>
    <mergeCell ref="B2175:C2175"/>
    <mergeCell ref="B2176:C2176"/>
    <mergeCell ref="B2177:C2177"/>
    <mergeCell ref="B2178:C2178"/>
    <mergeCell ref="B2179:C2179"/>
    <mergeCell ref="B2180:C2180"/>
    <mergeCell ref="B2181:C2181"/>
    <mergeCell ref="B2182:C2182"/>
    <mergeCell ref="B2183:C2183"/>
    <mergeCell ref="B2184:C2184"/>
    <mergeCell ref="B2185:C2185"/>
    <mergeCell ref="B2186:C2186"/>
    <mergeCell ref="B2187:C2187"/>
    <mergeCell ref="B2188:C2188"/>
    <mergeCell ref="B2155:C2155"/>
    <mergeCell ref="B2156:C2156"/>
    <mergeCell ref="B2157:C2157"/>
    <mergeCell ref="B2158:C2158"/>
    <mergeCell ref="B2159:C2159"/>
    <mergeCell ref="B2160:C2160"/>
    <mergeCell ref="B2161:C2161"/>
    <mergeCell ref="B2162:C2162"/>
    <mergeCell ref="B2163:C2163"/>
    <mergeCell ref="B2164:C2164"/>
    <mergeCell ref="B2165:C2165"/>
    <mergeCell ref="B2166:C2166"/>
    <mergeCell ref="B2167:C2167"/>
    <mergeCell ref="B2168:C2168"/>
    <mergeCell ref="B2169:C2169"/>
    <mergeCell ref="B2170:C2170"/>
    <mergeCell ref="B2171:C2171"/>
    <mergeCell ref="B2138:C2138"/>
    <mergeCell ref="B2139:C2139"/>
    <mergeCell ref="B2140:C2140"/>
    <mergeCell ref="B2141:C2141"/>
    <mergeCell ref="B2142:C2142"/>
    <mergeCell ref="B2143:C2143"/>
    <mergeCell ref="B2144:C2144"/>
    <mergeCell ref="B2145:C2145"/>
    <mergeCell ref="B2146:C2146"/>
    <mergeCell ref="B2147:C2147"/>
    <mergeCell ref="B2148:C2148"/>
    <mergeCell ref="B2149:C2149"/>
    <mergeCell ref="B2150:C2150"/>
    <mergeCell ref="B2151:C2151"/>
    <mergeCell ref="B2152:C2152"/>
    <mergeCell ref="B2153:C2153"/>
    <mergeCell ref="B2154:C2154"/>
    <mergeCell ref="B2121:C2121"/>
    <mergeCell ref="B2122:C2122"/>
    <mergeCell ref="B2123:C2123"/>
    <mergeCell ref="B2124:C2124"/>
    <mergeCell ref="B2125:C2125"/>
    <mergeCell ref="B2126:C2126"/>
    <mergeCell ref="B2127:C2127"/>
    <mergeCell ref="B2128:C2128"/>
    <mergeCell ref="B2129:C2129"/>
    <mergeCell ref="B2130:C2130"/>
    <mergeCell ref="B2131:C2131"/>
    <mergeCell ref="B2132:C2132"/>
    <mergeCell ref="B2133:C2133"/>
    <mergeCell ref="B2134:C2134"/>
    <mergeCell ref="B2135:C2135"/>
    <mergeCell ref="B2136:C2136"/>
    <mergeCell ref="B2137:C2137"/>
    <mergeCell ref="B2104:C2104"/>
    <mergeCell ref="B2105:C2105"/>
    <mergeCell ref="B2106:C2106"/>
    <mergeCell ref="B2107:C2107"/>
    <mergeCell ref="B2108:C2108"/>
    <mergeCell ref="B2109:C2109"/>
    <mergeCell ref="B2110:C2110"/>
    <mergeCell ref="B2111:C2111"/>
    <mergeCell ref="B2112:C2112"/>
    <mergeCell ref="B2113:C2113"/>
    <mergeCell ref="B2114:C2114"/>
    <mergeCell ref="B2115:C2115"/>
    <mergeCell ref="B2116:C2116"/>
    <mergeCell ref="B2117:C2117"/>
    <mergeCell ref="B2118:C2118"/>
    <mergeCell ref="B2119:C2119"/>
    <mergeCell ref="B2120:C2120"/>
    <mergeCell ref="B2087:C2087"/>
    <mergeCell ref="B2088:C2088"/>
    <mergeCell ref="B2089:C2089"/>
    <mergeCell ref="B2090:C2090"/>
    <mergeCell ref="B2091:C2091"/>
    <mergeCell ref="B2092:C2092"/>
    <mergeCell ref="B2093:C2093"/>
    <mergeCell ref="B2094:C2094"/>
    <mergeCell ref="B2095:C2095"/>
    <mergeCell ref="B2096:C2096"/>
    <mergeCell ref="B2097:C2097"/>
    <mergeCell ref="B2098:C2098"/>
    <mergeCell ref="B2099:C2099"/>
    <mergeCell ref="B2100:C2100"/>
    <mergeCell ref="B2101:C2101"/>
    <mergeCell ref="B2102:C2102"/>
    <mergeCell ref="B2103:C2103"/>
    <mergeCell ref="B2070:C2070"/>
    <mergeCell ref="B2071:C2071"/>
    <mergeCell ref="B2072:C2072"/>
    <mergeCell ref="B2073:C2073"/>
    <mergeCell ref="B2074:C2074"/>
    <mergeCell ref="B2075:C2075"/>
    <mergeCell ref="B2076:C2076"/>
    <mergeCell ref="B2077:C2077"/>
    <mergeCell ref="B2078:C2078"/>
    <mergeCell ref="B2079:C2079"/>
    <mergeCell ref="B2080:C2080"/>
    <mergeCell ref="B2081:C2081"/>
    <mergeCell ref="B2082:C2082"/>
    <mergeCell ref="B2083:C2083"/>
    <mergeCell ref="B2084:C2084"/>
    <mergeCell ref="B2085:C2085"/>
    <mergeCell ref="B2086:C2086"/>
    <mergeCell ref="B2053:C2053"/>
    <mergeCell ref="B2054:C2054"/>
    <mergeCell ref="B2055:C2055"/>
    <mergeCell ref="B2056:C2056"/>
    <mergeCell ref="B2057:C2057"/>
    <mergeCell ref="B2058:C2058"/>
    <mergeCell ref="B2059:C2059"/>
    <mergeCell ref="B2060:C2060"/>
    <mergeCell ref="B2061:C2061"/>
    <mergeCell ref="B2062:C2062"/>
    <mergeCell ref="B2063:C2063"/>
    <mergeCell ref="B2064:C2064"/>
    <mergeCell ref="B2065:C2065"/>
    <mergeCell ref="B2066:C2066"/>
    <mergeCell ref="B2067:C2067"/>
    <mergeCell ref="B2068:C2068"/>
    <mergeCell ref="B2069:C2069"/>
    <mergeCell ref="B2036:C2036"/>
    <mergeCell ref="B2037:C2037"/>
    <mergeCell ref="B2038:C2038"/>
    <mergeCell ref="B2039:C2039"/>
    <mergeCell ref="B2040:C2040"/>
    <mergeCell ref="B2041:C2041"/>
    <mergeCell ref="B2042:C2042"/>
    <mergeCell ref="B2043:C2043"/>
    <mergeCell ref="B2044:C2044"/>
    <mergeCell ref="B2045:C2045"/>
    <mergeCell ref="B2046:C2046"/>
    <mergeCell ref="B2047:C2047"/>
    <mergeCell ref="B2048:C2048"/>
    <mergeCell ref="B2049:C2049"/>
    <mergeCell ref="B2050:C2050"/>
    <mergeCell ref="B2051:C2051"/>
    <mergeCell ref="B2052:C2052"/>
    <mergeCell ref="B2019:C2019"/>
    <mergeCell ref="B2020:C2020"/>
    <mergeCell ref="B2021:C2021"/>
    <mergeCell ref="B2022:C2022"/>
    <mergeCell ref="B2023:C2023"/>
    <mergeCell ref="B2024:C2024"/>
    <mergeCell ref="B2025:C2025"/>
    <mergeCell ref="B2026:C2026"/>
    <mergeCell ref="B2027:C2027"/>
    <mergeCell ref="B2028:C2028"/>
    <mergeCell ref="B2029:C2029"/>
    <mergeCell ref="B2030:C2030"/>
    <mergeCell ref="B2031:C2031"/>
    <mergeCell ref="B2032:C2032"/>
    <mergeCell ref="B2033:C2033"/>
    <mergeCell ref="B2034:C2034"/>
    <mergeCell ref="B2035:C2035"/>
    <mergeCell ref="B2002:C2002"/>
    <mergeCell ref="B2003:C2003"/>
    <mergeCell ref="B2004:C2004"/>
    <mergeCell ref="B2005:C2005"/>
    <mergeCell ref="B2006:C2006"/>
    <mergeCell ref="B2007:C2007"/>
    <mergeCell ref="B2008:C2008"/>
    <mergeCell ref="B2009:C2009"/>
    <mergeCell ref="B2010:C2010"/>
    <mergeCell ref="B2011:C2011"/>
    <mergeCell ref="B2012:C2012"/>
    <mergeCell ref="B2013:C2013"/>
    <mergeCell ref="B2014:C2014"/>
    <mergeCell ref="B2015:C2015"/>
    <mergeCell ref="B2016:C2016"/>
    <mergeCell ref="B2017:C2017"/>
    <mergeCell ref="B2018:C2018"/>
    <mergeCell ref="B1985:C1985"/>
    <mergeCell ref="B1986:C1986"/>
    <mergeCell ref="B1987:C1987"/>
    <mergeCell ref="B1988:C1988"/>
    <mergeCell ref="B1989:C1989"/>
    <mergeCell ref="B1990:C1990"/>
    <mergeCell ref="B1991:C1991"/>
    <mergeCell ref="B1992:C1992"/>
    <mergeCell ref="B1993:C1993"/>
    <mergeCell ref="B1994:C1994"/>
    <mergeCell ref="B1995:C1995"/>
    <mergeCell ref="B1996:C1996"/>
    <mergeCell ref="B1997:C1997"/>
    <mergeCell ref="B1998:C1998"/>
    <mergeCell ref="B1999:C1999"/>
    <mergeCell ref="B2000:C2000"/>
    <mergeCell ref="B2001:C2001"/>
    <mergeCell ref="B1968:C1968"/>
    <mergeCell ref="B1969:C1969"/>
    <mergeCell ref="B1970:C1970"/>
    <mergeCell ref="B1971:C1971"/>
    <mergeCell ref="B1972:C1972"/>
    <mergeCell ref="B1973:C1973"/>
    <mergeCell ref="B1974:C1974"/>
    <mergeCell ref="B1975:C1975"/>
    <mergeCell ref="B1976:C1976"/>
    <mergeCell ref="B1977:C1977"/>
    <mergeCell ref="B1978:C1978"/>
    <mergeCell ref="B1979:C1979"/>
    <mergeCell ref="B1980:C1980"/>
    <mergeCell ref="B1981:C1981"/>
    <mergeCell ref="B1982:C1982"/>
    <mergeCell ref="B1983:C1983"/>
    <mergeCell ref="B1984:C1984"/>
    <mergeCell ref="B1951:C1951"/>
    <mergeCell ref="B1952:C1952"/>
    <mergeCell ref="B1953:C1953"/>
    <mergeCell ref="B1954:C1954"/>
    <mergeCell ref="B1955:C1955"/>
    <mergeCell ref="B1956:C1956"/>
    <mergeCell ref="B1957:C1957"/>
    <mergeCell ref="B1958:C1958"/>
    <mergeCell ref="B1959:C1959"/>
    <mergeCell ref="B1960:C1960"/>
    <mergeCell ref="B1961:C1961"/>
    <mergeCell ref="B1962:C1962"/>
    <mergeCell ref="B1963:C1963"/>
    <mergeCell ref="B1964:C1964"/>
    <mergeCell ref="B1965:C1965"/>
    <mergeCell ref="B1966:C1966"/>
    <mergeCell ref="B1967:C1967"/>
    <mergeCell ref="B1934:C1934"/>
    <mergeCell ref="B1935:C1935"/>
    <mergeCell ref="B1936:C1936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B1945:C1945"/>
    <mergeCell ref="B1946:C1946"/>
    <mergeCell ref="B1947:C1947"/>
    <mergeCell ref="B1948:C1948"/>
    <mergeCell ref="B1949:C1949"/>
    <mergeCell ref="B1950:C1950"/>
    <mergeCell ref="B1917:C1917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  <mergeCell ref="B1926:C1926"/>
    <mergeCell ref="B1927:C1927"/>
    <mergeCell ref="B1928:C1928"/>
    <mergeCell ref="B1929:C1929"/>
    <mergeCell ref="B1930:C1930"/>
    <mergeCell ref="B1931:C1931"/>
    <mergeCell ref="B1932:C1932"/>
    <mergeCell ref="B1933:C1933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B1908:C1908"/>
    <mergeCell ref="B1909:C1909"/>
    <mergeCell ref="B1910:C1910"/>
    <mergeCell ref="B1911:C1911"/>
    <mergeCell ref="B1912:C1912"/>
    <mergeCell ref="B1913:C1913"/>
    <mergeCell ref="B1914:C1914"/>
    <mergeCell ref="B1915:C1915"/>
    <mergeCell ref="B1916:C1916"/>
    <mergeCell ref="B1883:C1883"/>
    <mergeCell ref="B1884:C1884"/>
    <mergeCell ref="B1885:C1885"/>
    <mergeCell ref="B1886:C1886"/>
    <mergeCell ref="B1887:C1887"/>
    <mergeCell ref="B1888:C1888"/>
    <mergeCell ref="B1889:C1889"/>
    <mergeCell ref="B1890:C1890"/>
    <mergeCell ref="B1891:C1891"/>
    <mergeCell ref="B1892:C1892"/>
    <mergeCell ref="B1893:C1893"/>
    <mergeCell ref="B1894:C1894"/>
    <mergeCell ref="B1895:C1895"/>
    <mergeCell ref="B1896:C1896"/>
    <mergeCell ref="B1897:C1897"/>
    <mergeCell ref="B1898:C1898"/>
    <mergeCell ref="B1899:C1899"/>
    <mergeCell ref="B1866:C1866"/>
    <mergeCell ref="B1867:C1867"/>
    <mergeCell ref="B1868:C1868"/>
    <mergeCell ref="B1869:C1869"/>
    <mergeCell ref="B1870:C1870"/>
    <mergeCell ref="B1871:C1871"/>
    <mergeCell ref="B1872:C1872"/>
    <mergeCell ref="B1873:C1873"/>
    <mergeCell ref="B1874:C1874"/>
    <mergeCell ref="B1875:C1875"/>
    <mergeCell ref="B1876:C1876"/>
    <mergeCell ref="B1877:C1877"/>
    <mergeCell ref="B1878:C1878"/>
    <mergeCell ref="B1879:C1879"/>
    <mergeCell ref="B1880:C1880"/>
    <mergeCell ref="B1881:C1881"/>
    <mergeCell ref="B1882:C1882"/>
    <mergeCell ref="B1849:C1849"/>
    <mergeCell ref="B1850:C1850"/>
    <mergeCell ref="B1851:C1851"/>
    <mergeCell ref="B1852:C1852"/>
    <mergeCell ref="B1853:C1853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64:C1864"/>
    <mergeCell ref="B1865:C1865"/>
    <mergeCell ref="B1832:C1832"/>
    <mergeCell ref="B1833:C1833"/>
    <mergeCell ref="B1834:C1834"/>
    <mergeCell ref="B1835:C1835"/>
    <mergeCell ref="B1836:C1836"/>
    <mergeCell ref="B1837:C1837"/>
    <mergeCell ref="B1838:C1838"/>
    <mergeCell ref="B1839:C1839"/>
    <mergeCell ref="B1840:C1840"/>
    <mergeCell ref="B1841:C1841"/>
    <mergeCell ref="B1842:C1842"/>
    <mergeCell ref="B1843:C1843"/>
    <mergeCell ref="B1844:C1844"/>
    <mergeCell ref="B1845:C1845"/>
    <mergeCell ref="B1846:C1846"/>
    <mergeCell ref="B1847:C1847"/>
    <mergeCell ref="B1848:C1848"/>
    <mergeCell ref="B1815:C1815"/>
    <mergeCell ref="B1816:C1816"/>
    <mergeCell ref="B1817:C1817"/>
    <mergeCell ref="B1818:C1818"/>
    <mergeCell ref="B1819:C1819"/>
    <mergeCell ref="B1820:C1820"/>
    <mergeCell ref="B1821:C1821"/>
    <mergeCell ref="B1822:C1822"/>
    <mergeCell ref="B1823:C1823"/>
    <mergeCell ref="B1824:C1824"/>
    <mergeCell ref="B1825:C1825"/>
    <mergeCell ref="B1826:C1826"/>
    <mergeCell ref="B1827:C1827"/>
    <mergeCell ref="B1828:C1828"/>
    <mergeCell ref="B1829:C1829"/>
    <mergeCell ref="B1830:C1830"/>
    <mergeCell ref="B1831:C1831"/>
    <mergeCell ref="B1798:C1798"/>
    <mergeCell ref="B1799:C1799"/>
    <mergeCell ref="B1800:C1800"/>
    <mergeCell ref="B1801:C1801"/>
    <mergeCell ref="B1802:C1802"/>
    <mergeCell ref="B1803:C1803"/>
    <mergeCell ref="B1804:C1804"/>
    <mergeCell ref="B1805:C1805"/>
    <mergeCell ref="B1806:C1806"/>
    <mergeCell ref="B1807:C1807"/>
    <mergeCell ref="B1808:C1808"/>
    <mergeCell ref="B1809:C1809"/>
    <mergeCell ref="B1810:C1810"/>
    <mergeCell ref="B1811:C1811"/>
    <mergeCell ref="B1812:C1812"/>
    <mergeCell ref="B1813:C1813"/>
    <mergeCell ref="B1814:C1814"/>
    <mergeCell ref="B1781:C1781"/>
    <mergeCell ref="B1782:C1782"/>
    <mergeCell ref="B1783:C1783"/>
    <mergeCell ref="B1784:C1784"/>
    <mergeCell ref="B1785:C1785"/>
    <mergeCell ref="B1786:C1786"/>
    <mergeCell ref="B1787:C1787"/>
    <mergeCell ref="B1788:C1788"/>
    <mergeCell ref="B1789:C1789"/>
    <mergeCell ref="B1790:C1790"/>
    <mergeCell ref="B1791:C1791"/>
    <mergeCell ref="B1792:C1792"/>
    <mergeCell ref="B1793:C1793"/>
    <mergeCell ref="B1794:C1794"/>
    <mergeCell ref="B1795:C1795"/>
    <mergeCell ref="B1796:C1796"/>
    <mergeCell ref="B1797:C1797"/>
    <mergeCell ref="B1764:C1764"/>
    <mergeCell ref="B1765:C1765"/>
    <mergeCell ref="B1766:C1766"/>
    <mergeCell ref="B1767:C1767"/>
    <mergeCell ref="B1768:C1768"/>
    <mergeCell ref="B1769:C1769"/>
    <mergeCell ref="B1770:C1770"/>
    <mergeCell ref="B1771:C1771"/>
    <mergeCell ref="B1772:C1772"/>
    <mergeCell ref="B1773:C1773"/>
    <mergeCell ref="B1774:C1774"/>
    <mergeCell ref="B1775:C1775"/>
    <mergeCell ref="B1776:C1776"/>
    <mergeCell ref="B1777:C1777"/>
    <mergeCell ref="B1778:C1778"/>
    <mergeCell ref="B1779:C1779"/>
    <mergeCell ref="B1780:C1780"/>
    <mergeCell ref="B1747:C1747"/>
    <mergeCell ref="B1748:C1748"/>
    <mergeCell ref="B1749:C1749"/>
    <mergeCell ref="B1750:C1750"/>
    <mergeCell ref="B1751:C1751"/>
    <mergeCell ref="B1752:C1752"/>
    <mergeCell ref="B1753:C1753"/>
    <mergeCell ref="B1754:C1754"/>
    <mergeCell ref="B1755:C1755"/>
    <mergeCell ref="B1756:C1756"/>
    <mergeCell ref="B1757:C1757"/>
    <mergeCell ref="B1758:C1758"/>
    <mergeCell ref="B1759:C1759"/>
    <mergeCell ref="B1760:C1760"/>
    <mergeCell ref="B1761:C1761"/>
    <mergeCell ref="B1762:C1762"/>
    <mergeCell ref="B1763:C1763"/>
    <mergeCell ref="B1730:C1730"/>
    <mergeCell ref="B1731:C1731"/>
    <mergeCell ref="B1732:C1732"/>
    <mergeCell ref="B1733:C1733"/>
    <mergeCell ref="B1734:C1734"/>
    <mergeCell ref="B1735:C1735"/>
    <mergeCell ref="B1736:C1736"/>
    <mergeCell ref="B1737:C1737"/>
    <mergeCell ref="B1738:C1738"/>
    <mergeCell ref="B1739:C1739"/>
    <mergeCell ref="B1740:C1740"/>
    <mergeCell ref="B1741:C1741"/>
    <mergeCell ref="B1742:C1742"/>
    <mergeCell ref="B1743:C1743"/>
    <mergeCell ref="B1744:C1744"/>
    <mergeCell ref="B1745:C1745"/>
    <mergeCell ref="B1746:C1746"/>
    <mergeCell ref="B1713:C1713"/>
    <mergeCell ref="B1714:C1714"/>
    <mergeCell ref="B1715:C1715"/>
    <mergeCell ref="B1716:C1716"/>
    <mergeCell ref="B1717:C1717"/>
    <mergeCell ref="B1718:C1718"/>
    <mergeCell ref="B1719:C1719"/>
    <mergeCell ref="B1720:C1720"/>
    <mergeCell ref="B1721:C1721"/>
    <mergeCell ref="B1722:C1722"/>
    <mergeCell ref="B1723:C1723"/>
    <mergeCell ref="B1724:C1724"/>
    <mergeCell ref="B1725:C1725"/>
    <mergeCell ref="B1726:C1726"/>
    <mergeCell ref="B1727:C1727"/>
    <mergeCell ref="B1728:C1728"/>
    <mergeCell ref="B1729:C1729"/>
    <mergeCell ref="B1696:C1696"/>
    <mergeCell ref="B1697:C1697"/>
    <mergeCell ref="B1698:C1698"/>
    <mergeCell ref="B1699:C1699"/>
    <mergeCell ref="B1700:C1700"/>
    <mergeCell ref="B1701:C1701"/>
    <mergeCell ref="B1702:C1702"/>
    <mergeCell ref="B1703:C1703"/>
    <mergeCell ref="B1704:C1704"/>
    <mergeCell ref="B1705:C1705"/>
    <mergeCell ref="B1706:C1706"/>
    <mergeCell ref="B1707:C1707"/>
    <mergeCell ref="B1708:C1708"/>
    <mergeCell ref="B1709:C1709"/>
    <mergeCell ref="B1710:C1710"/>
    <mergeCell ref="B1711:C1711"/>
    <mergeCell ref="B1712:C1712"/>
    <mergeCell ref="B1679:C1679"/>
    <mergeCell ref="B1680:C1680"/>
    <mergeCell ref="B1681:C1681"/>
    <mergeCell ref="B1682:C1682"/>
    <mergeCell ref="B1683:C1683"/>
    <mergeCell ref="B1684:C1684"/>
    <mergeCell ref="B1685:C1685"/>
    <mergeCell ref="B1686:C1686"/>
    <mergeCell ref="B1687:C1687"/>
    <mergeCell ref="B1688:C1688"/>
    <mergeCell ref="B1689:C1689"/>
    <mergeCell ref="B1690:C1690"/>
    <mergeCell ref="B1691:C1691"/>
    <mergeCell ref="B1692:C1692"/>
    <mergeCell ref="B1693:C1693"/>
    <mergeCell ref="B1694:C1694"/>
    <mergeCell ref="B1695:C1695"/>
    <mergeCell ref="B1662:C1662"/>
    <mergeCell ref="B1663:C1663"/>
    <mergeCell ref="B1664:C1664"/>
    <mergeCell ref="B1665:C1665"/>
    <mergeCell ref="B1666:C1666"/>
    <mergeCell ref="B1667:C1667"/>
    <mergeCell ref="B1668:C1668"/>
    <mergeCell ref="B1669:C1669"/>
    <mergeCell ref="B1670:C1670"/>
    <mergeCell ref="B1671:C1671"/>
    <mergeCell ref="B1672:C1672"/>
    <mergeCell ref="B1673:C1673"/>
    <mergeCell ref="B1674:C1674"/>
    <mergeCell ref="B1675:C1675"/>
    <mergeCell ref="B1676:C1676"/>
    <mergeCell ref="B1677:C1677"/>
    <mergeCell ref="B1678:C1678"/>
    <mergeCell ref="B1645:C1645"/>
    <mergeCell ref="B1646:C1646"/>
    <mergeCell ref="B1647:C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57:C1657"/>
    <mergeCell ref="B1658:C1658"/>
    <mergeCell ref="B1659:C1659"/>
    <mergeCell ref="B1660:C1660"/>
    <mergeCell ref="B1661:C1661"/>
    <mergeCell ref="B1628:C1628"/>
    <mergeCell ref="B1629:C1629"/>
    <mergeCell ref="B1630:C1630"/>
    <mergeCell ref="B1631:C1631"/>
    <mergeCell ref="B1632:C1632"/>
    <mergeCell ref="B1633:C1633"/>
    <mergeCell ref="B1634:C1634"/>
    <mergeCell ref="B1635:C1635"/>
    <mergeCell ref="B1636:C1636"/>
    <mergeCell ref="B1637:C1637"/>
    <mergeCell ref="B1638:C1638"/>
    <mergeCell ref="B1639:C1639"/>
    <mergeCell ref="B1640:C1640"/>
    <mergeCell ref="B1641:C1641"/>
    <mergeCell ref="B1642:C1642"/>
    <mergeCell ref="B1643:C1643"/>
    <mergeCell ref="B1644:C1644"/>
    <mergeCell ref="B1611:C1611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21:C1621"/>
    <mergeCell ref="B1622:C1622"/>
    <mergeCell ref="B1623:C1623"/>
    <mergeCell ref="B1624:C1624"/>
    <mergeCell ref="B1625:C1625"/>
    <mergeCell ref="B1626:C1626"/>
    <mergeCell ref="B1627:C1627"/>
    <mergeCell ref="B1594:C1594"/>
    <mergeCell ref="B1595:C1595"/>
    <mergeCell ref="B1596:C1596"/>
    <mergeCell ref="B1597:C1597"/>
    <mergeCell ref="B1598:C1598"/>
    <mergeCell ref="B1599:C1599"/>
    <mergeCell ref="B1600:C1600"/>
    <mergeCell ref="B1601:C1601"/>
    <mergeCell ref="B1602:C1602"/>
    <mergeCell ref="B1603:C1603"/>
    <mergeCell ref="B1604:C1604"/>
    <mergeCell ref="B1605:C1605"/>
    <mergeCell ref="B1606:C1606"/>
    <mergeCell ref="B1607:C1607"/>
    <mergeCell ref="B1608:C1608"/>
    <mergeCell ref="B1609:C1609"/>
    <mergeCell ref="B1610:C1610"/>
    <mergeCell ref="B1577:C1577"/>
    <mergeCell ref="B1578:C1578"/>
    <mergeCell ref="B1579:C1579"/>
    <mergeCell ref="B1580:C1580"/>
    <mergeCell ref="B1581:C1581"/>
    <mergeCell ref="B1582:C1582"/>
    <mergeCell ref="B1583:C1583"/>
    <mergeCell ref="B1584:C1584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60:C1560"/>
    <mergeCell ref="B1561:C1561"/>
    <mergeCell ref="B1562:C1562"/>
    <mergeCell ref="B1563:C1563"/>
    <mergeCell ref="B1564:C1564"/>
    <mergeCell ref="B1565:C1565"/>
    <mergeCell ref="B1566:C1566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B1575:C1575"/>
    <mergeCell ref="B1576:C1576"/>
    <mergeCell ref="B1543:C1543"/>
    <mergeCell ref="B1544:C1544"/>
    <mergeCell ref="B1545:C1545"/>
    <mergeCell ref="B1546:C1546"/>
    <mergeCell ref="B1547:C1547"/>
    <mergeCell ref="B1548:C1548"/>
    <mergeCell ref="B1549:C1549"/>
    <mergeCell ref="B1550:C1550"/>
    <mergeCell ref="B1551:C1551"/>
    <mergeCell ref="B1552:C1552"/>
    <mergeCell ref="B1553:C1553"/>
    <mergeCell ref="B1554:C1554"/>
    <mergeCell ref="B1555:C1555"/>
    <mergeCell ref="B1556:C1556"/>
    <mergeCell ref="B1557:C1557"/>
    <mergeCell ref="B1558:C1558"/>
    <mergeCell ref="B1559:C1559"/>
    <mergeCell ref="B1526:C1526"/>
    <mergeCell ref="B1527:C1527"/>
    <mergeCell ref="B1528:C1528"/>
    <mergeCell ref="B1529:C1529"/>
    <mergeCell ref="B1530:C1530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B1539:C1539"/>
    <mergeCell ref="B1540:C1540"/>
    <mergeCell ref="B1541:C1541"/>
    <mergeCell ref="B1542:C1542"/>
    <mergeCell ref="B1509:C1509"/>
    <mergeCell ref="B1510:C1510"/>
    <mergeCell ref="B1511:C1511"/>
    <mergeCell ref="B1512:C1512"/>
    <mergeCell ref="B1513:C1513"/>
    <mergeCell ref="B1514:C1514"/>
    <mergeCell ref="B1515:C1515"/>
    <mergeCell ref="B1516:C1516"/>
    <mergeCell ref="B1517:C1517"/>
    <mergeCell ref="B1518:C1518"/>
    <mergeCell ref="B1519:C1519"/>
    <mergeCell ref="B1520:C1520"/>
    <mergeCell ref="B1521:C1521"/>
    <mergeCell ref="B1522:C1522"/>
    <mergeCell ref="B1523:C1523"/>
    <mergeCell ref="B1524:C1524"/>
    <mergeCell ref="B1525:C1525"/>
    <mergeCell ref="B1492:C1492"/>
    <mergeCell ref="B1493:C1493"/>
    <mergeCell ref="B1494:C1494"/>
    <mergeCell ref="B1495:C1495"/>
    <mergeCell ref="B1496:C1496"/>
    <mergeCell ref="B1497:C1497"/>
    <mergeCell ref="B1498:C1498"/>
    <mergeCell ref="B1499:C1499"/>
    <mergeCell ref="B1500:C1500"/>
    <mergeCell ref="B1501:C1501"/>
    <mergeCell ref="B1502:C1502"/>
    <mergeCell ref="B1503:C1503"/>
    <mergeCell ref="B1504:C1504"/>
    <mergeCell ref="B1505:C1505"/>
    <mergeCell ref="B1506:C1506"/>
    <mergeCell ref="B1507:C1507"/>
    <mergeCell ref="B1508:C1508"/>
    <mergeCell ref="B1475:C1475"/>
    <mergeCell ref="B1476:C1476"/>
    <mergeCell ref="B1477:C1477"/>
    <mergeCell ref="B1478:C1478"/>
    <mergeCell ref="B1479:C1479"/>
    <mergeCell ref="B1480:C1480"/>
    <mergeCell ref="B1481:C1481"/>
    <mergeCell ref="B1482:C1482"/>
    <mergeCell ref="B1483:C1483"/>
    <mergeCell ref="B1484:C1484"/>
    <mergeCell ref="B1485:C1485"/>
    <mergeCell ref="B1486:C1486"/>
    <mergeCell ref="B1487:C1487"/>
    <mergeCell ref="B1488:C1488"/>
    <mergeCell ref="B1489:C1489"/>
    <mergeCell ref="B1490:C1490"/>
    <mergeCell ref="B1491:C1491"/>
    <mergeCell ref="B1458:C1458"/>
    <mergeCell ref="B1459:C1459"/>
    <mergeCell ref="B1460:C1460"/>
    <mergeCell ref="B1461:C1461"/>
    <mergeCell ref="B1462:C1462"/>
    <mergeCell ref="B1463:C1463"/>
    <mergeCell ref="B1464:C1464"/>
    <mergeCell ref="B1465:C1465"/>
    <mergeCell ref="B1466:C1466"/>
    <mergeCell ref="B1467:C1467"/>
    <mergeCell ref="B1468:C1468"/>
    <mergeCell ref="B1469:C1469"/>
    <mergeCell ref="B1470:C1470"/>
    <mergeCell ref="B1471:C1471"/>
    <mergeCell ref="B1472:C1472"/>
    <mergeCell ref="B1473:C1473"/>
    <mergeCell ref="B1474:C1474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B1449:C1449"/>
    <mergeCell ref="B1450:C1450"/>
    <mergeCell ref="B1451:C1451"/>
    <mergeCell ref="B1452:C1452"/>
    <mergeCell ref="B1453:C1453"/>
    <mergeCell ref="B1454:C1454"/>
    <mergeCell ref="B1455:C1455"/>
    <mergeCell ref="B1456:C1456"/>
    <mergeCell ref="B1457:C1457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07:C1407"/>
    <mergeCell ref="B1408:C1408"/>
    <mergeCell ref="B1409:C1409"/>
    <mergeCell ref="B1410:C1410"/>
    <mergeCell ref="B1411:C1411"/>
    <mergeCell ref="B1412:C1412"/>
    <mergeCell ref="B1413:C1413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23:C1423"/>
    <mergeCell ref="B1390:C1390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B1373:C1373"/>
    <mergeCell ref="B1374:C1374"/>
    <mergeCell ref="B1375:C1375"/>
    <mergeCell ref="B1376:C1376"/>
    <mergeCell ref="B1377:C1377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387:C1387"/>
    <mergeCell ref="B1388:C1388"/>
    <mergeCell ref="B1389:C1389"/>
    <mergeCell ref="B1356:C1356"/>
    <mergeCell ref="B1357:C1357"/>
    <mergeCell ref="B1358:C1358"/>
    <mergeCell ref="B1359:C1359"/>
    <mergeCell ref="B1360:C1360"/>
    <mergeCell ref="B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370:C1370"/>
    <mergeCell ref="B1371:C1371"/>
    <mergeCell ref="B1372:C1372"/>
    <mergeCell ref="B1339:C1339"/>
    <mergeCell ref="B1340:C1340"/>
    <mergeCell ref="B1341:C1341"/>
    <mergeCell ref="B1342:C1342"/>
    <mergeCell ref="B1343:C1343"/>
    <mergeCell ref="B1344:C1344"/>
    <mergeCell ref="B1345:C1345"/>
    <mergeCell ref="B1346:C1346"/>
    <mergeCell ref="B1347:C1347"/>
    <mergeCell ref="B1348:C1348"/>
    <mergeCell ref="B1349:C1349"/>
    <mergeCell ref="B1350:C1350"/>
    <mergeCell ref="B1351:C1351"/>
    <mergeCell ref="B1352:C1352"/>
    <mergeCell ref="B1353:C1353"/>
    <mergeCell ref="B1354:C1354"/>
    <mergeCell ref="B1355:C1355"/>
    <mergeCell ref="B1322:C1322"/>
    <mergeCell ref="B1323:C1323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33:C1333"/>
    <mergeCell ref="B1334:C1334"/>
    <mergeCell ref="B1335:C1335"/>
    <mergeCell ref="B1336:C1336"/>
    <mergeCell ref="B1337:C1337"/>
    <mergeCell ref="B1338:C1338"/>
    <mergeCell ref="B1305:C1305"/>
    <mergeCell ref="B1306:C1306"/>
    <mergeCell ref="B1307:C1307"/>
    <mergeCell ref="B1308:C1308"/>
    <mergeCell ref="B1309:C1309"/>
    <mergeCell ref="B1310:C1310"/>
    <mergeCell ref="B1311:C1311"/>
    <mergeCell ref="B1312:C1312"/>
    <mergeCell ref="B1313:C1313"/>
    <mergeCell ref="B1314:C1314"/>
    <mergeCell ref="B1315:C1315"/>
    <mergeCell ref="B1316:C1316"/>
    <mergeCell ref="B1317:C1317"/>
    <mergeCell ref="B1318:C1318"/>
    <mergeCell ref="B1319:C1319"/>
    <mergeCell ref="B1320:C1320"/>
    <mergeCell ref="B1321:C1321"/>
    <mergeCell ref="B1288:C1288"/>
    <mergeCell ref="B1289:C1289"/>
    <mergeCell ref="B1290:C1290"/>
    <mergeCell ref="B1291:C1291"/>
    <mergeCell ref="B1292:C1292"/>
    <mergeCell ref="B1293:C1293"/>
    <mergeCell ref="B1294:C1294"/>
    <mergeCell ref="B1295:C1295"/>
    <mergeCell ref="B1296:C1296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79:C1279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B1254:C1254"/>
    <mergeCell ref="B1255:C1255"/>
    <mergeCell ref="B1256:C1256"/>
    <mergeCell ref="B1257:C1257"/>
    <mergeCell ref="B1258:C1258"/>
    <mergeCell ref="B1259:C1259"/>
    <mergeCell ref="B1260:C1260"/>
    <mergeCell ref="B1261:C1261"/>
    <mergeCell ref="B1262:C1262"/>
    <mergeCell ref="B1263:C1263"/>
    <mergeCell ref="B1264:C1264"/>
    <mergeCell ref="B1265:C1265"/>
    <mergeCell ref="B1266:C1266"/>
    <mergeCell ref="B1267:C1267"/>
    <mergeCell ref="B1268:C1268"/>
    <mergeCell ref="B1269:C1269"/>
    <mergeCell ref="B1270:C1270"/>
    <mergeCell ref="B1237:C1237"/>
    <mergeCell ref="B1238:C1238"/>
    <mergeCell ref="B1239:C1239"/>
    <mergeCell ref="B1240:C1240"/>
    <mergeCell ref="B1241:C124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52:C1252"/>
    <mergeCell ref="B1253:C1253"/>
    <mergeCell ref="B1220:C1220"/>
    <mergeCell ref="B1221:C1221"/>
    <mergeCell ref="B1222:C1222"/>
    <mergeCell ref="B1223:C1223"/>
    <mergeCell ref="B1224:C1224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34:C1234"/>
    <mergeCell ref="B1235:C1235"/>
    <mergeCell ref="B1236:C1236"/>
    <mergeCell ref="B1203:C1203"/>
    <mergeCell ref="B1204:C1204"/>
    <mergeCell ref="B1205:C1205"/>
    <mergeCell ref="B1206:C1206"/>
    <mergeCell ref="B1207:C1207"/>
    <mergeCell ref="B1208:C1208"/>
    <mergeCell ref="B1209:C1209"/>
    <mergeCell ref="B1210:C1210"/>
    <mergeCell ref="B1211:C1211"/>
    <mergeCell ref="B1212:C1212"/>
    <mergeCell ref="B1213:C1213"/>
    <mergeCell ref="B1214:C1214"/>
    <mergeCell ref="B1215:C1215"/>
    <mergeCell ref="B1216:C1216"/>
    <mergeCell ref="B1217:C1217"/>
    <mergeCell ref="B1218:C1218"/>
    <mergeCell ref="B1219:C1219"/>
    <mergeCell ref="B1186:C1186"/>
    <mergeCell ref="B1187:C1187"/>
    <mergeCell ref="B1188:C1188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B1201:C1201"/>
    <mergeCell ref="B1202:C1202"/>
    <mergeCell ref="B1169:C1169"/>
    <mergeCell ref="B1170:C1170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181:C1181"/>
    <mergeCell ref="B1182:C1182"/>
    <mergeCell ref="B1183:C1183"/>
    <mergeCell ref="B1184:C1184"/>
    <mergeCell ref="B1185:C1185"/>
    <mergeCell ref="B1152:C1152"/>
    <mergeCell ref="B1153:C1153"/>
    <mergeCell ref="B1154:C1154"/>
    <mergeCell ref="B1155:C1155"/>
    <mergeCell ref="B1156:C1156"/>
    <mergeCell ref="B1157:C1157"/>
    <mergeCell ref="B1158:C1158"/>
    <mergeCell ref="B1159:C1159"/>
    <mergeCell ref="B1160:C1160"/>
    <mergeCell ref="B1161:C1161"/>
    <mergeCell ref="B1162:C1162"/>
    <mergeCell ref="B1163:C1163"/>
    <mergeCell ref="B1164:C1164"/>
    <mergeCell ref="B1165:C1165"/>
    <mergeCell ref="B1166:C1166"/>
    <mergeCell ref="B1167:C1167"/>
    <mergeCell ref="B1168:C1168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3:C1143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10:C1110"/>
    <mergeCell ref="B1111:C1111"/>
    <mergeCell ref="B1112:C1112"/>
    <mergeCell ref="B1113:C1113"/>
    <mergeCell ref="B1114:C1114"/>
    <mergeCell ref="B1115:C1115"/>
    <mergeCell ref="B1116:C1116"/>
    <mergeCell ref="B1117:C1117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067:C1067"/>
    <mergeCell ref="B1068:C1068"/>
    <mergeCell ref="B1069:C1069"/>
    <mergeCell ref="B1070:C1070"/>
    <mergeCell ref="B1071:C1071"/>
    <mergeCell ref="B1072:C1072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81:C1081"/>
    <mergeCell ref="B1082:C1082"/>
    <mergeCell ref="B1083:C1083"/>
    <mergeCell ref="B1050:C1050"/>
    <mergeCell ref="B1051:C1051"/>
    <mergeCell ref="B1052:C1052"/>
    <mergeCell ref="B1053:C1053"/>
    <mergeCell ref="B1054:C1054"/>
    <mergeCell ref="B1055:C1055"/>
    <mergeCell ref="B1056:C1056"/>
    <mergeCell ref="B1057:C1057"/>
    <mergeCell ref="B1058:C1058"/>
    <mergeCell ref="B1059:C1059"/>
    <mergeCell ref="B1060:C1060"/>
    <mergeCell ref="B1061:C1061"/>
    <mergeCell ref="B1062:C1062"/>
    <mergeCell ref="B1063:C1063"/>
    <mergeCell ref="B1064:C1064"/>
    <mergeCell ref="B1065:C1065"/>
    <mergeCell ref="B1066:C1066"/>
    <mergeCell ref="B1033:C1033"/>
    <mergeCell ref="B1034:C1034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47:C1047"/>
    <mergeCell ref="B1048:C1048"/>
    <mergeCell ref="B1049:C1049"/>
    <mergeCell ref="B1016:C1016"/>
    <mergeCell ref="B1017:C1017"/>
    <mergeCell ref="B1018:C1018"/>
    <mergeCell ref="B1019:C1019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29:C1029"/>
    <mergeCell ref="B1030:C1030"/>
    <mergeCell ref="B1031:C1031"/>
    <mergeCell ref="B1032:C1032"/>
    <mergeCell ref="B999:C999"/>
    <mergeCell ref="B1000:C1000"/>
    <mergeCell ref="B1001:C1001"/>
    <mergeCell ref="B1002:C1002"/>
    <mergeCell ref="B1003:C1003"/>
    <mergeCell ref="B1004:C1004"/>
    <mergeCell ref="B1005:C1005"/>
    <mergeCell ref="B1006:C1006"/>
    <mergeCell ref="B1007:C1007"/>
    <mergeCell ref="B1008:C1008"/>
    <mergeCell ref="B1009:C1009"/>
    <mergeCell ref="B1010:C1010"/>
    <mergeCell ref="B1011:C1011"/>
    <mergeCell ref="B1012:C1012"/>
    <mergeCell ref="B1013:C1013"/>
    <mergeCell ref="B1014:C1014"/>
    <mergeCell ref="B1015:C1015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B963:C963"/>
    <mergeCell ref="B964:C964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B922:C922"/>
    <mergeCell ref="B923:C923"/>
    <mergeCell ref="B924:C924"/>
    <mergeCell ref="B925:C925"/>
    <mergeCell ref="B926:C926"/>
    <mergeCell ref="B927:C927"/>
    <mergeCell ref="B928:C928"/>
    <mergeCell ref="B929:C929"/>
    <mergeCell ref="B930:C930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894:C894"/>
    <mergeCell ref="B895:C895"/>
    <mergeCell ref="B896:C896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1:C841"/>
    <mergeCell ref="B842:C842"/>
    <mergeCell ref="B843:C843"/>
    <mergeCell ref="B844:C844"/>
    <mergeCell ref="B845:C845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795:C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B810:C810"/>
    <mergeCell ref="B811:C811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61:C761"/>
    <mergeCell ref="B762:C762"/>
    <mergeCell ref="B763:C763"/>
    <mergeCell ref="B764:C764"/>
    <mergeCell ref="B765:C765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27:C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26:C726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B708:C708"/>
    <mergeCell ref="B709:C709"/>
    <mergeCell ref="B676:C676"/>
    <mergeCell ref="B677:C677"/>
    <mergeCell ref="B678:C678"/>
    <mergeCell ref="B679:C679"/>
    <mergeCell ref="B680:C680"/>
    <mergeCell ref="B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58:C658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35:C635"/>
    <mergeCell ref="B636:C636"/>
    <mergeCell ref="B637:C637"/>
    <mergeCell ref="B638:C638"/>
    <mergeCell ref="B639:C639"/>
    <mergeCell ref="B640:C640"/>
    <mergeCell ref="B641:C641"/>
    <mergeCell ref="B608:C608"/>
    <mergeCell ref="B609:C609"/>
    <mergeCell ref="B610:C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591:C591"/>
    <mergeCell ref="B592:C592"/>
    <mergeCell ref="B593:C593"/>
    <mergeCell ref="B594:C594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574:C574"/>
    <mergeCell ref="B575:C575"/>
    <mergeCell ref="B576:C576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B588:C588"/>
    <mergeCell ref="B589:C589"/>
    <mergeCell ref="B590:C590"/>
    <mergeCell ref="B557:C557"/>
    <mergeCell ref="B558:C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B506:C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403:C403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B315:C315"/>
    <mergeCell ref="B316:C316"/>
    <mergeCell ref="B317:C317"/>
    <mergeCell ref="B318:C318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F5A32-3A41-44F3-BF55-D16CB2A691B6}">
  <dimension ref="B2:C11"/>
  <sheetViews>
    <sheetView workbookViewId="0"/>
  </sheetViews>
  <sheetFormatPr defaultRowHeight="14.25" x14ac:dyDescent="0.45"/>
  <cols>
    <col min="2" max="2" width="17.796875" customWidth="1"/>
    <col min="3" max="3" width="19.53125" customWidth="1"/>
  </cols>
  <sheetData>
    <row r="2" spans="2:3" ht="18" x14ac:dyDescent="0.55000000000000004">
      <c r="B2" s="28" t="s">
        <v>4880</v>
      </c>
    </row>
    <row r="4" spans="2:3" ht="15.75" x14ac:dyDescent="0.45">
      <c r="B4" s="31" t="s">
        <v>4881</v>
      </c>
      <c r="C4" s="31" t="s">
        <v>4882</v>
      </c>
    </row>
    <row r="5" spans="2:3" ht="15.75" x14ac:dyDescent="0.45">
      <c r="B5" s="32" t="s">
        <v>4883</v>
      </c>
      <c r="C5" s="33">
        <v>1</v>
      </c>
    </row>
    <row r="6" spans="2:3" ht="15.75" x14ac:dyDescent="0.45">
      <c r="B6" s="32" t="s">
        <v>4884</v>
      </c>
      <c r="C6" s="33">
        <v>0.26479999999999998</v>
      </c>
    </row>
    <row r="7" spans="2:3" ht="15.75" x14ac:dyDescent="0.45">
      <c r="B7" s="32" t="s">
        <v>4885</v>
      </c>
      <c r="C7" s="33">
        <v>0.47710000000000002</v>
      </c>
    </row>
    <row r="8" spans="2:3" ht="15.75" x14ac:dyDescent="0.45">
      <c r="B8" s="32" t="s">
        <v>4886</v>
      </c>
      <c r="C8" s="33">
        <v>2.8899999999999999E-2</v>
      </c>
    </row>
    <row r="9" spans="2:3" ht="15.75" x14ac:dyDescent="0.45">
      <c r="B9" s="32" t="s">
        <v>4887</v>
      </c>
      <c r="C9" s="33">
        <v>0.2029</v>
      </c>
    </row>
    <row r="10" spans="2:3" ht="15.75" x14ac:dyDescent="0.45">
      <c r="B10" s="32" t="s">
        <v>4888</v>
      </c>
      <c r="C10" s="33">
        <v>3.32E-2</v>
      </c>
    </row>
    <row r="11" spans="2:3" ht="15.75" x14ac:dyDescent="0.45">
      <c r="B11" s="32" t="s">
        <v>4889</v>
      </c>
      <c r="C11" s="33">
        <v>3.4299999999999997E-2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1EA89-74A6-4485-9AB5-27B0E97E918E}">
  <dimension ref="B2:BK99"/>
  <sheetViews>
    <sheetView tabSelected="1" workbookViewId="0">
      <selection activeCell="E20" sqref="E20"/>
    </sheetView>
  </sheetViews>
  <sheetFormatPr defaultRowHeight="14.25" x14ac:dyDescent="0.45"/>
  <cols>
    <col min="2" max="2" width="42.6640625" customWidth="1"/>
    <col min="3" max="64" width="12.46484375" customWidth="1"/>
  </cols>
  <sheetData>
    <row r="2" spans="2:63" ht="18" x14ac:dyDescent="0.55000000000000004">
      <c r="B2" s="28" t="s">
        <v>4891</v>
      </c>
    </row>
    <row r="3" spans="2:63" x14ac:dyDescent="0.45">
      <c r="B3" s="40" t="s">
        <v>4894</v>
      </c>
    </row>
    <row r="5" spans="2:63" x14ac:dyDescent="0.45">
      <c r="B5" s="41" t="s">
        <v>4893</v>
      </c>
      <c r="C5" s="41" t="s">
        <v>4890</v>
      </c>
    </row>
    <row r="6" spans="2:63" x14ac:dyDescent="0.45">
      <c r="B6" s="41" t="s">
        <v>15</v>
      </c>
      <c r="C6" s="38">
        <v>44197</v>
      </c>
      <c r="D6" s="38">
        <v>44228</v>
      </c>
      <c r="E6" s="38">
        <v>44256</v>
      </c>
      <c r="F6" s="38">
        <v>44287</v>
      </c>
      <c r="G6" s="38">
        <v>44317</v>
      </c>
      <c r="H6" s="38">
        <v>44348</v>
      </c>
      <c r="I6" s="38">
        <v>44378</v>
      </c>
      <c r="J6" s="38">
        <v>44409</v>
      </c>
      <c r="K6" s="38">
        <v>44440</v>
      </c>
      <c r="L6" s="38">
        <v>44470</v>
      </c>
      <c r="M6" s="38">
        <v>44501</v>
      </c>
      <c r="N6" s="38">
        <v>44531</v>
      </c>
      <c r="O6" s="38">
        <v>44562</v>
      </c>
      <c r="P6" s="38">
        <v>44593</v>
      </c>
      <c r="Q6" s="38">
        <v>44621</v>
      </c>
      <c r="R6" s="38">
        <v>44652</v>
      </c>
      <c r="S6" s="38">
        <v>44682</v>
      </c>
      <c r="T6" s="38">
        <v>44713</v>
      </c>
      <c r="U6" s="38">
        <v>44743</v>
      </c>
      <c r="V6" s="38">
        <v>44774</v>
      </c>
      <c r="W6" s="38">
        <v>44805</v>
      </c>
      <c r="X6" s="38">
        <v>44835</v>
      </c>
      <c r="Y6" s="38">
        <v>44866</v>
      </c>
      <c r="Z6" s="38">
        <v>44896</v>
      </c>
      <c r="AA6" s="38">
        <v>44927</v>
      </c>
      <c r="AB6" s="38">
        <v>44958</v>
      </c>
      <c r="AC6" s="38">
        <v>44986</v>
      </c>
      <c r="AD6" s="38">
        <v>45017</v>
      </c>
      <c r="AE6" s="38">
        <v>45047</v>
      </c>
      <c r="AF6" s="38">
        <v>45078</v>
      </c>
      <c r="AG6" s="38">
        <v>45108</v>
      </c>
      <c r="AH6" s="38">
        <v>45139</v>
      </c>
      <c r="AI6" s="38">
        <v>45170</v>
      </c>
      <c r="AJ6" s="38">
        <v>45200</v>
      </c>
      <c r="AK6" s="38">
        <v>45231</v>
      </c>
      <c r="AL6" s="38">
        <v>45261</v>
      </c>
      <c r="AM6" s="38">
        <v>45292</v>
      </c>
      <c r="AN6" s="38">
        <v>45323</v>
      </c>
      <c r="AO6" s="38">
        <v>45352</v>
      </c>
      <c r="AP6" s="38">
        <v>45383</v>
      </c>
      <c r="AQ6" s="38">
        <v>45413</v>
      </c>
      <c r="AR6" s="38">
        <v>45444</v>
      </c>
      <c r="AS6" s="38">
        <v>45474</v>
      </c>
      <c r="AT6" s="38">
        <v>45505</v>
      </c>
      <c r="AU6" s="38">
        <v>45536</v>
      </c>
      <c r="AV6" s="38">
        <v>45566</v>
      </c>
      <c r="AW6" s="38">
        <v>45597</v>
      </c>
      <c r="AX6" s="38">
        <v>45627</v>
      </c>
      <c r="AY6" s="38">
        <v>45658</v>
      </c>
      <c r="AZ6" s="38">
        <v>45689</v>
      </c>
      <c r="BA6" s="38">
        <v>45717</v>
      </c>
      <c r="BB6" s="38">
        <v>45748</v>
      </c>
      <c r="BC6" s="38">
        <v>45778</v>
      </c>
      <c r="BD6" s="38">
        <v>45809</v>
      </c>
      <c r="BE6" s="38">
        <v>45839</v>
      </c>
      <c r="BF6" s="38">
        <v>45870</v>
      </c>
      <c r="BG6" s="38">
        <v>45901</v>
      </c>
      <c r="BH6" s="38">
        <v>45931</v>
      </c>
      <c r="BI6" s="38">
        <v>45962</v>
      </c>
      <c r="BJ6" s="38">
        <v>45992</v>
      </c>
      <c r="BK6" s="38" t="s">
        <v>4892</v>
      </c>
    </row>
    <row r="7" spans="2:63" x14ac:dyDescent="0.45">
      <c r="B7" t="s">
        <v>369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>
        <v>359.87</v>
      </c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>
        <v>56.123374999999996</v>
      </c>
      <c r="AE7" s="42"/>
      <c r="AF7" s="42"/>
      <c r="AG7" s="42">
        <v>16.652992999999999</v>
      </c>
      <c r="AH7" s="42"/>
      <c r="AI7" s="42">
        <v>22.262414999999997</v>
      </c>
      <c r="AJ7" s="42"/>
      <c r="AK7" s="42"/>
      <c r="AL7" s="42"/>
      <c r="AM7" s="42">
        <v>12.925955</v>
      </c>
      <c r="AN7" s="42">
        <v>11.323459</v>
      </c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>
        <v>479.15819699999997</v>
      </c>
    </row>
    <row r="8" spans="2:63" x14ac:dyDescent="0.45">
      <c r="B8" t="s">
        <v>354</v>
      </c>
      <c r="C8" s="42">
        <v>9039.25</v>
      </c>
      <c r="D8" s="42">
        <v>13020.11</v>
      </c>
      <c r="E8" s="42"/>
      <c r="F8" s="42"/>
      <c r="G8" s="42">
        <v>2414.2072149999999</v>
      </c>
      <c r="H8" s="42">
        <v>34645.35</v>
      </c>
      <c r="I8" s="42">
        <v>38084.172196</v>
      </c>
      <c r="J8" s="42">
        <v>13831.814789999999</v>
      </c>
      <c r="K8" s="42"/>
      <c r="L8" s="42">
        <v>1786.82</v>
      </c>
      <c r="M8" s="42">
        <v>2088.7983129999998</v>
      </c>
      <c r="N8" s="42">
        <v>494.05891499999996</v>
      </c>
      <c r="O8" s="42"/>
      <c r="P8" s="42">
        <v>10676.37</v>
      </c>
      <c r="Q8" s="42"/>
      <c r="R8" s="42"/>
      <c r="S8" s="42">
        <v>3446.6577949999996</v>
      </c>
      <c r="T8" s="42">
        <v>34324.010039000001</v>
      </c>
      <c r="U8" s="42">
        <v>43.431002999999997</v>
      </c>
      <c r="V8" s="42">
        <v>12538.43</v>
      </c>
      <c r="W8" s="42"/>
      <c r="X8" s="42">
        <v>1465.63</v>
      </c>
      <c r="Y8" s="42"/>
      <c r="Z8" s="42"/>
      <c r="AA8" s="42">
        <v>10030.52</v>
      </c>
      <c r="AB8" s="42"/>
      <c r="AC8" s="42"/>
      <c r="AD8" s="42"/>
      <c r="AE8" s="42"/>
      <c r="AF8" s="42"/>
      <c r="AG8" s="42"/>
      <c r="AH8" s="42">
        <v>11559.6</v>
      </c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>
        <v>199489.23026600003</v>
      </c>
    </row>
    <row r="9" spans="2:63" x14ac:dyDescent="0.45">
      <c r="B9" t="s">
        <v>361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>
        <v>2351.0300000000002</v>
      </c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>
        <v>2351.0300000000002</v>
      </c>
    </row>
    <row r="10" spans="2:63" x14ac:dyDescent="0.45">
      <c r="B10" t="s">
        <v>331</v>
      </c>
      <c r="C10" s="42"/>
      <c r="D10" s="42"/>
      <c r="E10" s="42"/>
      <c r="F10" s="42">
        <v>415.47967299999999</v>
      </c>
      <c r="G10" s="42">
        <v>20433.189999999999</v>
      </c>
      <c r="H10" s="42"/>
      <c r="I10" s="42">
        <v>455396.21300499997</v>
      </c>
      <c r="J10" s="42">
        <v>377697.83024799998</v>
      </c>
      <c r="K10" s="42"/>
      <c r="L10" s="42"/>
      <c r="M10" s="42"/>
      <c r="N10" s="42"/>
      <c r="O10" s="42"/>
      <c r="P10" s="42"/>
      <c r="Q10" s="42"/>
      <c r="R10" s="42">
        <v>2896.4466929999994</v>
      </c>
      <c r="S10" s="42"/>
      <c r="T10" s="42"/>
      <c r="U10" s="42">
        <v>545808.98889499996</v>
      </c>
      <c r="V10" s="42">
        <v>283838.21599500004</v>
      </c>
      <c r="W10" s="42">
        <v>57744.945619999999</v>
      </c>
      <c r="X10" s="42">
        <v>42939.07</v>
      </c>
      <c r="Y10" s="42"/>
      <c r="Z10" s="42"/>
      <c r="AA10" s="42"/>
      <c r="AB10" s="42">
        <v>53072.9</v>
      </c>
      <c r="AC10" s="42"/>
      <c r="AD10" s="42"/>
      <c r="AE10" s="42"/>
      <c r="AF10" s="42"/>
      <c r="AG10" s="42">
        <v>828966.23676800006</v>
      </c>
      <c r="AH10" s="42">
        <v>104439.83696099999</v>
      </c>
      <c r="AI10" s="42"/>
      <c r="AJ10" s="42"/>
      <c r="AK10" s="42"/>
      <c r="AL10" s="42"/>
      <c r="AM10" s="42"/>
      <c r="AN10" s="42"/>
      <c r="AO10" s="42">
        <v>812.42293999999993</v>
      </c>
      <c r="AP10" s="42"/>
      <c r="AQ10" s="42"/>
      <c r="AR10" s="42"/>
      <c r="AS10" s="42">
        <v>761949.55634499993</v>
      </c>
      <c r="AT10" s="42">
        <v>74854.877959999983</v>
      </c>
      <c r="AU10" s="42"/>
      <c r="AV10" s="42">
        <v>44156.26</v>
      </c>
      <c r="AW10" s="42"/>
      <c r="AX10" s="42"/>
      <c r="AY10" s="42"/>
      <c r="AZ10" s="42"/>
      <c r="BA10" s="42">
        <v>36165.26</v>
      </c>
      <c r="BB10" s="42"/>
      <c r="BC10" s="42"/>
      <c r="BD10" s="42"/>
      <c r="BE10" s="42">
        <v>716844.69874000002</v>
      </c>
      <c r="BF10" s="42">
        <v>122382.876032</v>
      </c>
      <c r="BG10" s="42">
        <v>7498.99</v>
      </c>
      <c r="BH10" s="42"/>
      <c r="BI10" s="42"/>
      <c r="BJ10" s="42"/>
      <c r="BK10" s="42">
        <v>4538314.2958749998</v>
      </c>
    </row>
    <row r="11" spans="2:63" x14ac:dyDescent="0.45">
      <c r="B11" t="s">
        <v>302</v>
      </c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>
        <v>1760.29</v>
      </c>
      <c r="AT11" s="42"/>
      <c r="AU11" s="42">
        <v>275.93</v>
      </c>
      <c r="AV11" s="42"/>
      <c r="AW11" s="42">
        <v>639.08976300000006</v>
      </c>
      <c r="AX11" s="42"/>
      <c r="AY11" s="42"/>
      <c r="AZ11" s="42"/>
      <c r="BA11" s="42"/>
      <c r="BB11" s="42"/>
      <c r="BC11" s="42">
        <v>834.42</v>
      </c>
      <c r="BD11" s="42"/>
      <c r="BE11" s="42"/>
      <c r="BF11" s="42"/>
      <c r="BG11" s="42"/>
      <c r="BH11" s="42"/>
      <c r="BI11" s="42"/>
      <c r="BJ11" s="42"/>
      <c r="BK11" s="42">
        <v>3509.7297630000003</v>
      </c>
    </row>
    <row r="12" spans="2:63" x14ac:dyDescent="0.45">
      <c r="B12" t="s">
        <v>305</v>
      </c>
      <c r="C12" s="42">
        <v>8043.7085390000002</v>
      </c>
      <c r="D12" s="42">
        <v>9297.9236430000001</v>
      </c>
      <c r="E12" s="42">
        <v>44175.940462999999</v>
      </c>
      <c r="F12" s="42">
        <v>408.22830999999996</v>
      </c>
      <c r="G12" s="42">
        <v>25686.626579</v>
      </c>
      <c r="H12" s="42">
        <v>178705.773181</v>
      </c>
      <c r="I12" s="42">
        <v>527965.12925499992</v>
      </c>
      <c r="J12" s="42">
        <v>434573.0087430001</v>
      </c>
      <c r="K12" s="42">
        <v>3330.2213000000002</v>
      </c>
      <c r="L12" s="42"/>
      <c r="M12" s="42">
        <v>36833.459003999997</v>
      </c>
      <c r="N12" s="42">
        <v>363.30765799999995</v>
      </c>
      <c r="O12" s="42">
        <v>2658.3810259999996</v>
      </c>
      <c r="P12" s="42">
        <v>11622.04</v>
      </c>
      <c r="Q12" s="42">
        <v>62508.462172</v>
      </c>
      <c r="R12" s="42">
        <v>29136.259761000001</v>
      </c>
      <c r="S12" s="42">
        <v>28410.568095000002</v>
      </c>
      <c r="T12" s="42">
        <v>214695.18645300003</v>
      </c>
      <c r="U12" s="42">
        <v>704904.31394999998</v>
      </c>
      <c r="V12" s="42">
        <v>381773.65660599992</v>
      </c>
      <c r="W12" s="42">
        <v>100416.62423399999</v>
      </c>
      <c r="X12" s="42">
        <v>66480.959480999998</v>
      </c>
      <c r="Y12" s="42">
        <v>60418.421873999992</v>
      </c>
      <c r="Z12" s="42">
        <v>492.36312299999997</v>
      </c>
      <c r="AA12" s="42">
        <v>14069.80747</v>
      </c>
      <c r="AB12" s="42">
        <v>47078.877642000007</v>
      </c>
      <c r="AC12" s="42">
        <v>43559.622024999997</v>
      </c>
      <c r="AD12" s="42"/>
      <c r="AE12" s="42">
        <v>11974.509692</v>
      </c>
      <c r="AF12" s="42">
        <v>253712.14946299989</v>
      </c>
      <c r="AG12" s="42">
        <v>888494.05026599998</v>
      </c>
      <c r="AH12" s="42">
        <v>158166.241859</v>
      </c>
      <c r="AI12" s="42">
        <v>32760.155596000001</v>
      </c>
      <c r="AJ12" s="42">
        <v>70217.672002000007</v>
      </c>
      <c r="AK12" s="42">
        <v>3696.58</v>
      </c>
      <c r="AL12" s="42">
        <v>541.30133399999988</v>
      </c>
      <c r="AM12" s="42">
        <v>13291.061876</v>
      </c>
      <c r="AN12" s="42">
        <v>46114.96</v>
      </c>
      <c r="AO12" s="42">
        <v>291.62580299999996</v>
      </c>
      <c r="AP12" s="42">
        <v>563.75960199999997</v>
      </c>
      <c r="AQ12" s="42">
        <v>7279.6911300000002</v>
      </c>
      <c r="AR12" s="42">
        <v>210512.97994499997</v>
      </c>
      <c r="AS12" s="42">
        <v>1033182.8752589999</v>
      </c>
      <c r="AT12" s="42">
        <v>197916.06124899999</v>
      </c>
      <c r="AU12" s="42">
        <v>41849.809856</v>
      </c>
      <c r="AV12" s="42">
        <v>68643.09</v>
      </c>
      <c r="AW12" s="42">
        <v>996.10424199999989</v>
      </c>
      <c r="AX12" s="42">
        <v>11942.866323</v>
      </c>
      <c r="AY12" s="42">
        <v>34497.986185000002</v>
      </c>
      <c r="AZ12" s="42">
        <v>56481.07</v>
      </c>
      <c r="BA12" s="42">
        <v>32253.393818</v>
      </c>
      <c r="BB12" s="42">
        <v>3527.83</v>
      </c>
      <c r="BC12" s="42">
        <v>5378.5113569999994</v>
      </c>
      <c r="BD12" s="42">
        <v>212923.07294400004</v>
      </c>
      <c r="BE12" s="42">
        <v>857514.03617899981</v>
      </c>
      <c r="BF12" s="42">
        <v>179694.19180900001</v>
      </c>
      <c r="BG12" s="42">
        <v>20534.587507999997</v>
      </c>
      <c r="BH12" s="42"/>
      <c r="BI12" s="42"/>
      <c r="BJ12" s="42">
        <v>7743.45</v>
      </c>
      <c r="BK12" s="42">
        <v>7500304.545884002</v>
      </c>
    </row>
    <row r="13" spans="2:63" x14ac:dyDescent="0.45">
      <c r="B13" t="s">
        <v>334</v>
      </c>
      <c r="C13" s="42"/>
      <c r="D13" s="42">
        <v>336.11907699999995</v>
      </c>
      <c r="E13" s="42">
        <v>292.83624999999995</v>
      </c>
      <c r="F13" s="42"/>
      <c r="G13" s="42"/>
      <c r="H13" s="42">
        <v>6574.2566469999992</v>
      </c>
      <c r="I13" s="42">
        <v>13665.799825999999</v>
      </c>
      <c r="J13" s="42">
        <v>13335.382709</v>
      </c>
      <c r="K13" s="42">
        <v>929.89083599999992</v>
      </c>
      <c r="L13" s="42"/>
      <c r="M13" s="42">
        <v>24000.393529000001</v>
      </c>
      <c r="N13" s="42"/>
      <c r="O13" s="42">
        <v>1774.6072259999999</v>
      </c>
      <c r="P13" s="42">
        <v>287.463841</v>
      </c>
      <c r="Q13" s="42"/>
      <c r="R13" s="42">
        <v>32230.716143000001</v>
      </c>
      <c r="S13" s="42">
        <v>2245.6271739999997</v>
      </c>
      <c r="T13" s="42">
        <v>591.49115199999994</v>
      </c>
      <c r="U13" s="42">
        <v>15911.770343</v>
      </c>
      <c r="V13" s="42">
        <v>4375.2658110000002</v>
      </c>
      <c r="W13" s="42"/>
      <c r="X13" s="42"/>
      <c r="Y13" s="42"/>
      <c r="Z13" s="42"/>
      <c r="AA13" s="42">
        <v>2088.3616739999998</v>
      </c>
      <c r="AB13" s="42"/>
      <c r="AC13" s="42"/>
      <c r="AD13" s="42"/>
      <c r="AE13" s="42"/>
      <c r="AF13" s="42">
        <v>3497.5596809999997</v>
      </c>
      <c r="AG13" s="42">
        <v>17446.842489999999</v>
      </c>
      <c r="AH13" s="42">
        <v>4667.0799209999996</v>
      </c>
      <c r="AI13" s="42"/>
      <c r="AJ13" s="42"/>
      <c r="AK13" s="42"/>
      <c r="AL13" s="42"/>
      <c r="AM13" s="42">
        <v>12386.96</v>
      </c>
      <c r="AN13" s="42">
        <v>331.21486299999998</v>
      </c>
      <c r="AO13" s="42"/>
      <c r="AP13" s="42"/>
      <c r="AQ13" s="42">
        <v>2990.9007630000001</v>
      </c>
      <c r="AR13" s="42">
        <v>58885.227656000003</v>
      </c>
      <c r="AS13" s="42">
        <v>591489.25717300002</v>
      </c>
      <c r="AT13" s="42">
        <v>52010.247044999996</v>
      </c>
      <c r="AU13" s="42">
        <v>7766.5997180000004</v>
      </c>
      <c r="AV13" s="42">
        <v>33591.980000000003</v>
      </c>
      <c r="AW13" s="42"/>
      <c r="AX13" s="42">
        <v>8930.06</v>
      </c>
      <c r="AY13" s="42">
        <v>9564.49</v>
      </c>
      <c r="AZ13" s="42">
        <v>435.22446799999994</v>
      </c>
      <c r="BA13" s="42">
        <v>40105.97</v>
      </c>
      <c r="BB13" s="42"/>
      <c r="BC13" s="42">
        <v>2007.8699320000001</v>
      </c>
      <c r="BD13" s="42">
        <v>48291.440045999996</v>
      </c>
      <c r="BE13" s="42">
        <v>646491.87723600003</v>
      </c>
      <c r="BF13" s="42">
        <v>57255.944470000002</v>
      </c>
      <c r="BG13" s="42">
        <v>7658.88</v>
      </c>
      <c r="BH13" s="42"/>
      <c r="BI13" s="42"/>
      <c r="BJ13" s="42">
        <v>5285.91</v>
      </c>
      <c r="BK13" s="42">
        <v>1729731.5176999997</v>
      </c>
    </row>
    <row r="14" spans="2:63" x14ac:dyDescent="0.45">
      <c r="B14" t="s">
        <v>332</v>
      </c>
      <c r="C14" s="42"/>
      <c r="D14" s="42"/>
      <c r="E14" s="42"/>
      <c r="F14" s="42"/>
      <c r="G14" s="42"/>
      <c r="H14" s="42"/>
      <c r="I14" s="42">
        <v>23703.046899000001</v>
      </c>
      <c r="J14" s="42"/>
      <c r="K14" s="42"/>
      <c r="L14" s="42"/>
      <c r="M14" s="42"/>
      <c r="N14" s="42">
        <v>71.357033999999999</v>
      </c>
      <c r="O14" s="42"/>
      <c r="P14" s="42"/>
      <c r="Q14" s="42"/>
      <c r="R14" s="42"/>
      <c r="S14" s="42">
        <v>581.12500599999987</v>
      </c>
      <c r="T14" s="42"/>
      <c r="U14" s="42">
        <v>42749.932938999998</v>
      </c>
      <c r="V14" s="42"/>
      <c r="W14" s="42"/>
      <c r="X14" s="42"/>
      <c r="Y14" s="42"/>
      <c r="Z14" s="42"/>
      <c r="AA14" s="42"/>
      <c r="AB14" s="42"/>
      <c r="AC14" s="42"/>
      <c r="AD14" s="42"/>
      <c r="AE14" s="42">
        <v>2754.5797640000001</v>
      </c>
      <c r="AF14" s="42">
        <v>1642.9345360000002</v>
      </c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>
        <v>1302.7922360000002</v>
      </c>
      <c r="AR14" s="42">
        <v>1313.609792</v>
      </c>
      <c r="AS14" s="42">
        <v>16562.278417999998</v>
      </c>
      <c r="AT14" s="42"/>
      <c r="AU14" s="42"/>
      <c r="AV14" s="42"/>
      <c r="AW14" s="42"/>
      <c r="AX14" s="42"/>
      <c r="AY14" s="42"/>
      <c r="AZ14" s="42"/>
      <c r="BA14" s="42"/>
      <c r="BB14" s="42"/>
      <c r="BC14" s="42">
        <v>1253.132672</v>
      </c>
      <c r="BD14" s="42">
        <v>17122.408382999998</v>
      </c>
      <c r="BE14" s="42">
        <v>16038.812741</v>
      </c>
      <c r="BF14" s="42">
        <v>1717.9206449999999</v>
      </c>
      <c r="BG14" s="42"/>
      <c r="BH14" s="42"/>
      <c r="BI14" s="42"/>
      <c r="BJ14" s="42"/>
      <c r="BK14" s="42">
        <v>126813.93106500001</v>
      </c>
    </row>
    <row r="15" spans="2:63" x14ac:dyDescent="0.45">
      <c r="B15" t="s">
        <v>365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>
        <v>31352.07</v>
      </c>
      <c r="AO15" s="42"/>
      <c r="AP15" s="42">
        <v>11201.46</v>
      </c>
      <c r="AQ15" s="42"/>
      <c r="AR15" s="42"/>
      <c r="AS15" s="42"/>
      <c r="AT15" s="42"/>
      <c r="AU15" s="42">
        <v>7062.47</v>
      </c>
      <c r="AV15" s="42"/>
      <c r="AW15" s="42">
        <v>6710.41</v>
      </c>
      <c r="AX15" s="42"/>
      <c r="AY15" s="42"/>
      <c r="AZ15" s="42">
        <v>23993.38</v>
      </c>
      <c r="BA15" s="42"/>
      <c r="BB15" s="42"/>
      <c r="BC15" s="42">
        <v>13918.71</v>
      </c>
      <c r="BD15" s="42"/>
      <c r="BE15" s="42"/>
      <c r="BF15" s="42"/>
      <c r="BG15" s="42">
        <v>5404.62</v>
      </c>
      <c r="BH15" s="42"/>
      <c r="BI15" s="42"/>
      <c r="BJ15" s="42"/>
      <c r="BK15" s="42">
        <v>99643.12</v>
      </c>
    </row>
    <row r="16" spans="2:63" x14ac:dyDescent="0.45">
      <c r="B16" t="s">
        <v>309</v>
      </c>
      <c r="C16" s="42">
        <v>1151.6382779999999</v>
      </c>
      <c r="D16" s="42"/>
      <c r="E16" s="42">
        <v>12053.93</v>
      </c>
      <c r="F16" s="42"/>
      <c r="G16" s="42"/>
      <c r="H16" s="42"/>
      <c r="I16" s="42"/>
      <c r="J16" s="42"/>
      <c r="K16" s="42"/>
      <c r="L16" s="42">
        <v>11744.48</v>
      </c>
      <c r="M16" s="42">
        <v>7975.84</v>
      </c>
      <c r="N16" s="42"/>
      <c r="O16" s="42"/>
      <c r="P16" s="42"/>
      <c r="Q16" s="42"/>
      <c r="R16" s="42">
        <v>10610.59</v>
      </c>
      <c r="S16" s="42">
        <v>17734.576967000001</v>
      </c>
      <c r="T16" s="42">
        <v>21050.253145999999</v>
      </c>
      <c r="U16" s="42">
        <v>101275.01691999999</v>
      </c>
      <c r="V16" s="42">
        <v>17812.403314999996</v>
      </c>
      <c r="W16" s="42">
        <v>28960.988192000001</v>
      </c>
      <c r="X16" s="42">
        <v>3182.52367</v>
      </c>
      <c r="Y16" s="42">
        <v>37426.116865999997</v>
      </c>
      <c r="Z16" s="42"/>
      <c r="AA16" s="42">
        <v>3132.92</v>
      </c>
      <c r="AB16" s="42">
        <v>4425.9799999999996</v>
      </c>
      <c r="AC16" s="42">
        <v>5933.08</v>
      </c>
      <c r="AD16" s="42"/>
      <c r="AE16" s="42">
        <v>10983.436329</v>
      </c>
      <c r="AF16" s="42">
        <v>59488.889997000006</v>
      </c>
      <c r="AG16" s="42">
        <v>92258.984869999971</v>
      </c>
      <c r="AH16" s="42">
        <v>15444.362013999998</v>
      </c>
      <c r="AI16" s="42">
        <v>44846.680884000001</v>
      </c>
      <c r="AJ16" s="42">
        <v>13849.75</v>
      </c>
      <c r="AK16" s="42">
        <v>9254.2248529999997</v>
      </c>
      <c r="AL16" s="42">
        <v>9153.84</v>
      </c>
      <c r="AM16" s="42">
        <v>11807.169141</v>
      </c>
      <c r="AN16" s="42">
        <v>11271.668395000001</v>
      </c>
      <c r="AO16" s="42">
        <v>1021.0763569999999</v>
      </c>
      <c r="AP16" s="42">
        <v>19326.318431</v>
      </c>
      <c r="AQ16" s="42">
        <v>3663.2012409999998</v>
      </c>
      <c r="AR16" s="42">
        <v>26034.459401999997</v>
      </c>
      <c r="AS16" s="42">
        <v>96174.188290999999</v>
      </c>
      <c r="AT16" s="42">
        <v>14073.578805999998</v>
      </c>
      <c r="AU16" s="42">
        <v>48796.062998000001</v>
      </c>
      <c r="AV16" s="42">
        <v>35702.374135000005</v>
      </c>
      <c r="AW16" s="42">
        <v>17747.22</v>
      </c>
      <c r="AX16" s="42">
        <v>9302.92</v>
      </c>
      <c r="AY16" s="42">
        <v>2158.406434</v>
      </c>
      <c r="AZ16" s="42">
        <v>18807.943877000002</v>
      </c>
      <c r="BA16" s="42"/>
      <c r="BB16" s="42">
        <v>3347.0788130000001</v>
      </c>
      <c r="BC16" s="42">
        <v>11360.343062</v>
      </c>
      <c r="BD16" s="42">
        <v>11153.133972</v>
      </c>
      <c r="BE16" s="42">
        <v>43426.963495999997</v>
      </c>
      <c r="BF16" s="42">
        <v>4397.7031559999996</v>
      </c>
      <c r="BG16" s="42"/>
      <c r="BH16" s="42"/>
      <c r="BI16" s="42"/>
      <c r="BJ16" s="42"/>
      <c r="BK16" s="42">
        <v>929322.31630799989</v>
      </c>
    </row>
    <row r="17" spans="2:63" x14ac:dyDescent="0.45">
      <c r="B17" t="s">
        <v>339</v>
      </c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>
        <v>28209.23</v>
      </c>
      <c r="AB17" s="42"/>
      <c r="AC17" s="42"/>
      <c r="AD17" s="42"/>
      <c r="AE17" s="42"/>
      <c r="AF17" s="42"/>
      <c r="AG17" s="42"/>
      <c r="AH17" s="42"/>
      <c r="AI17" s="42"/>
      <c r="AJ17" s="42"/>
      <c r="AK17" s="42">
        <v>1923.09</v>
      </c>
      <c r="AL17" s="42"/>
      <c r="AM17" s="42">
        <v>26025.56</v>
      </c>
      <c r="AN17" s="42"/>
      <c r="AO17" s="42"/>
      <c r="AP17" s="42"/>
      <c r="AQ17" s="42"/>
      <c r="AR17" s="42"/>
      <c r="AS17" s="42"/>
      <c r="AT17" s="42"/>
      <c r="AU17" s="42"/>
      <c r="AV17" s="42"/>
      <c r="AW17" s="42">
        <v>1799.79</v>
      </c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>
        <v>722.02</v>
      </c>
      <c r="BJ17" s="42"/>
      <c r="BK17" s="42">
        <v>58679.69</v>
      </c>
    </row>
    <row r="18" spans="2:63" x14ac:dyDescent="0.45">
      <c r="B18" t="s">
        <v>314</v>
      </c>
      <c r="C18" s="42"/>
      <c r="D18" s="42"/>
      <c r="E18" s="42"/>
      <c r="F18" s="42"/>
      <c r="G18" s="42"/>
      <c r="H18" s="42"/>
      <c r="I18" s="42"/>
      <c r="J18" s="42"/>
      <c r="K18" s="42">
        <v>1694.9</v>
      </c>
      <c r="L18" s="42"/>
      <c r="M18" s="42"/>
      <c r="N18" s="42"/>
      <c r="O18" s="42">
        <v>10410.35</v>
      </c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>
        <v>12105.25</v>
      </c>
    </row>
    <row r="19" spans="2:63" x14ac:dyDescent="0.45">
      <c r="B19" t="s">
        <v>364</v>
      </c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>
        <v>37475.35</v>
      </c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>
        <v>37475.35</v>
      </c>
    </row>
    <row r="20" spans="2:63" x14ac:dyDescent="0.45">
      <c r="B20" t="s">
        <v>318</v>
      </c>
      <c r="C20" s="42">
        <v>904.92180799999994</v>
      </c>
      <c r="D20" s="42"/>
      <c r="E20" s="42">
        <v>16288.19</v>
      </c>
      <c r="F20" s="42"/>
      <c r="G20" s="42"/>
      <c r="H20" s="42"/>
      <c r="I20" s="42"/>
      <c r="J20" s="42">
        <v>17344.669999999998</v>
      </c>
      <c r="K20" s="42"/>
      <c r="L20" s="42">
        <v>31670.480000000003</v>
      </c>
      <c r="M20" s="42">
        <v>9970.4599999999991</v>
      </c>
      <c r="N20" s="42"/>
      <c r="O20" s="42"/>
      <c r="P20" s="42"/>
      <c r="Q20" s="42">
        <v>1784.6135649999999</v>
      </c>
      <c r="R20" s="42">
        <v>18696.32</v>
      </c>
      <c r="S20" s="42">
        <v>25627.138218</v>
      </c>
      <c r="T20" s="42">
        <v>22031.346988999998</v>
      </c>
      <c r="U20" s="42">
        <v>102194.76250200001</v>
      </c>
      <c r="V20" s="42">
        <v>19697.768671000002</v>
      </c>
      <c r="W20" s="42">
        <v>38590.086920000002</v>
      </c>
      <c r="X20" s="42">
        <v>22092.525396000001</v>
      </c>
      <c r="Y20" s="42">
        <v>50611.834581999996</v>
      </c>
      <c r="Z20" s="42">
        <v>8497.0499999999993</v>
      </c>
      <c r="AA20" s="42">
        <v>5001.6400000000003</v>
      </c>
      <c r="AB20" s="42">
        <v>6773.293028</v>
      </c>
      <c r="AC20" s="42">
        <v>14204.91</v>
      </c>
      <c r="AD20" s="42"/>
      <c r="AE20" s="42">
        <v>14966.749712000001</v>
      </c>
      <c r="AF20" s="42">
        <v>60570.381107999994</v>
      </c>
      <c r="AG20" s="42">
        <v>87596.267361000006</v>
      </c>
      <c r="AH20" s="42">
        <v>16326.625237999997</v>
      </c>
      <c r="AI20" s="42">
        <v>44484.54853</v>
      </c>
      <c r="AJ20" s="42">
        <v>20179.34</v>
      </c>
      <c r="AK20" s="42">
        <v>11249.586556</v>
      </c>
      <c r="AL20" s="42">
        <v>8561.4</v>
      </c>
      <c r="AM20" s="42">
        <v>13720.717694999999</v>
      </c>
      <c r="AN20" s="42">
        <v>10918.868332</v>
      </c>
      <c r="AO20" s="42">
        <v>843.12315499999988</v>
      </c>
      <c r="AP20" s="42">
        <v>16918.890055999997</v>
      </c>
      <c r="AQ20" s="42">
        <v>4526.5802610000001</v>
      </c>
      <c r="AR20" s="42">
        <v>78661.144345000008</v>
      </c>
      <c r="AS20" s="42">
        <v>94710.304593999987</v>
      </c>
      <c r="AT20" s="42">
        <v>16261.324729999997</v>
      </c>
      <c r="AU20" s="42">
        <v>54396.286913999997</v>
      </c>
      <c r="AV20" s="42">
        <v>36678.742971</v>
      </c>
      <c r="AW20" s="42">
        <v>15588.354063999997</v>
      </c>
      <c r="AX20" s="42">
        <v>8900.82</v>
      </c>
      <c r="AY20" s="42">
        <v>2451.2136410000003</v>
      </c>
      <c r="AZ20" s="42">
        <v>30101.447618999999</v>
      </c>
      <c r="BA20" s="42"/>
      <c r="BB20" s="42">
        <v>3061.5732459999999</v>
      </c>
      <c r="BC20" s="42">
        <v>8772.5533969999997</v>
      </c>
      <c r="BD20" s="42">
        <v>14711.934556</v>
      </c>
      <c r="BE20" s="42">
        <v>60249.940705000008</v>
      </c>
      <c r="BF20" s="42">
        <v>7060.7503539999998</v>
      </c>
      <c r="BG20" s="42"/>
      <c r="BH20" s="42"/>
      <c r="BI20" s="42">
        <v>843.37663199999997</v>
      </c>
      <c r="BJ20" s="42"/>
      <c r="BK20" s="42">
        <v>1155294.857451</v>
      </c>
    </row>
    <row r="21" spans="2:63" x14ac:dyDescent="0.45">
      <c r="B21" t="s">
        <v>325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>
        <v>1482.7817969999999</v>
      </c>
      <c r="V21" s="42"/>
      <c r="W21" s="42">
        <v>9404.9</v>
      </c>
      <c r="X21" s="42"/>
      <c r="Y21" s="42">
        <v>32883.270500999999</v>
      </c>
      <c r="Z21" s="42"/>
      <c r="AA21" s="42">
        <v>16741.1335</v>
      </c>
      <c r="AB21" s="42">
        <v>713.67152499999997</v>
      </c>
      <c r="AC21" s="42">
        <v>6148.5866760000008</v>
      </c>
      <c r="AD21" s="42"/>
      <c r="AE21" s="42">
        <v>12387.73</v>
      </c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>
        <v>79762.073999</v>
      </c>
    </row>
    <row r="22" spans="2:63" x14ac:dyDescent="0.45">
      <c r="B22" t="s">
        <v>351</v>
      </c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>
        <v>564.3694559999999</v>
      </c>
      <c r="AF22" s="42"/>
      <c r="AG22" s="42"/>
      <c r="AH22" s="42">
        <v>363.70931099999996</v>
      </c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>
        <v>928.07876699999986</v>
      </c>
    </row>
    <row r="23" spans="2:63" x14ac:dyDescent="0.45">
      <c r="B23" t="s">
        <v>362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>
        <v>4971.59</v>
      </c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>
        <v>4971.59</v>
      </c>
    </row>
    <row r="24" spans="2:63" x14ac:dyDescent="0.45">
      <c r="B24" t="s">
        <v>330</v>
      </c>
      <c r="C24" s="42"/>
      <c r="D24" s="42"/>
      <c r="E24" s="42"/>
      <c r="F24" s="42"/>
      <c r="G24" s="42"/>
      <c r="H24" s="42">
        <v>227477.71551800001</v>
      </c>
      <c r="I24" s="42">
        <v>602102.51311899989</v>
      </c>
      <c r="J24" s="42">
        <v>253391.15538800001</v>
      </c>
      <c r="K24" s="42">
        <v>2089.5347339999998</v>
      </c>
      <c r="L24" s="42">
        <v>1842.7095329999997</v>
      </c>
      <c r="M24" s="42">
        <v>13774.951159</v>
      </c>
      <c r="N24" s="42">
        <v>6282.3176849999991</v>
      </c>
      <c r="O24" s="42">
        <v>1587.2349009999998</v>
      </c>
      <c r="P24" s="42">
        <v>2906.5847439999998</v>
      </c>
      <c r="Q24" s="42">
        <v>38642.730524999999</v>
      </c>
      <c r="R24" s="42">
        <v>1642.066538</v>
      </c>
      <c r="S24" s="42">
        <v>4352.7327689999993</v>
      </c>
      <c r="T24" s="42">
        <v>168971.71969600001</v>
      </c>
      <c r="U24" s="42">
        <v>657398.21669999987</v>
      </c>
      <c r="V24" s="42">
        <v>338262.22006299999</v>
      </c>
      <c r="W24" s="42">
        <v>2017.585339</v>
      </c>
      <c r="X24" s="42">
        <v>4649.1461659999995</v>
      </c>
      <c r="Y24" s="42">
        <v>13365.91021</v>
      </c>
      <c r="Z24" s="42">
        <v>1770.3920989999999</v>
      </c>
      <c r="AA24" s="42"/>
      <c r="AB24" s="42">
        <v>2212.7835519999999</v>
      </c>
      <c r="AC24" s="42"/>
      <c r="AD24" s="42"/>
      <c r="AE24" s="42">
        <v>2499.6702319999999</v>
      </c>
      <c r="AF24" s="42">
        <v>113062.82587299999</v>
      </c>
      <c r="AG24" s="42">
        <v>816342.34105299995</v>
      </c>
      <c r="AH24" s="42">
        <v>19180.246155000001</v>
      </c>
      <c r="AI24" s="42">
        <v>25316.333824999998</v>
      </c>
      <c r="AJ24" s="42">
        <v>29930.407754</v>
      </c>
      <c r="AK24" s="42">
        <v>11803.45</v>
      </c>
      <c r="AL24" s="42"/>
      <c r="AM24" s="42"/>
      <c r="AN24" s="42">
        <v>532.74485599999991</v>
      </c>
      <c r="AO24" s="42"/>
      <c r="AP24" s="42"/>
      <c r="AQ24" s="42">
        <v>7168.29432</v>
      </c>
      <c r="AR24" s="42">
        <v>116318.16274600002</v>
      </c>
      <c r="AS24" s="42">
        <v>932859.10642899992</v>
      </c>
      <c r="AT24" s="42">
        <v>12879.175631</v>
      </c>
      <c r="AU24" s="42">
        <v>1046.2446679999998</v>
      </c>
      <c r="AV24" s="42">
        <v>31009.760805999998</v>
      </c>
      <c r="AW24" s="42">
        <v>751.94380799999999</v>
      </c>
      <c r="AX24" s="42">
        <v>413.31671499999993</v>
      </c>
      <c r="AY24" s="42"/>
      <c r="AZ24" s="42">
        <v>847.56740599999989</v>
      </c>
      <c r="BA24" s="42">
        <v>764.64681299999995</v>
      </c>
      <c r="BB24" s="42"/>
      <c r="BC24" s="42">
        <v>3961.2997729999997</v>
      </c>
      <c r="BD24" s="42">
        <v>113920.815413</v>
      </c>
      <c r="BE24" s="42">
        <v>1158529.164596</v>
      </c>
      <c r="BF24" s="42">
        <v>11987.898019999999</v>
      </c>
      <c r="BG24" s="42">
        <v>1181.586294</v>
      </c>
      <c r="BH24" s="42">
        <v>28500.09</v>
      </c>
      <c r="BI24" s="42">
        <v>796.30674199999987</v>
      </c>
      <c r="BJ24" s="42"/>
      <c r="BK24" s="42">
        <v>5786343.6203659987</v>
      </c>
    </row>
    <row r="25" spans="2:63" x14ac:dyDescent="0.45">
      <c r="B25" t="s">
        <v>370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>
        <v>497.77274299999999</v>
      </c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>
        <v>497.77274299999999</v>
      </c>
    </row>
    <row r="26" spans="2:63" x14ac:dyDescent="0.45">
      <c r="B26" t="s">
        <v>319</v>
      </c>
      <c r="C26" s="42"/>
      <c r="D26" s="42"/>
      <c r="E26" s="42"/>
      <c r="F26" s="42"/>
      <c r="G26" s="42">
        <v>2336.4679799999999</v>
      </c>
      <c r="H26" s="42">
        <v>3000.6713589999999</v>
      </c>
      <c r="I26" s="42">
        <v>186508.24042700001</v>
      </c>
      <c r="J26" s="42">
        <v>360054.08039799996</v>
      </c>
      <c r="K26" s="42">
        <v>32351.653608000001</v>
      </c>
      <c r="L26" s="42"/>
      <c r="M26" s="42">
        <v>61094.945450999992</v>
      </c>
      <c r="N26" s="42"/>
      <c r="O26" s="42">
        <v>1627.4430759999998</v>
      </c>
      <c r="P26" s="42"/>
      <c r="Q26" s="42"/>
      <c r="R26" s="42">
        <v>32145.754593999998</v>
      </c>
      <c r="S26" s="42">
        <v>28170.791798999999</v>
      </c>
      <c r="T26" s="42">
        <v>3988.1107349999997</v>
      </c>
      <c r="U26" s="42">
        <v>260612.53560600002</v>
      </c>
      <c r="V26" s="42">
        <v>289887.86289600004</v>
      </c>
      <c r="W26" s="42">
        <v>87575.323911999993</v>
      </c>
      <c r="X26" s="42">
        <v>39063.07</v>
      </c>
      <c r="Y26" s="42">
        <v>35962.9</v>
      </c>
      <c r="Z26" s="42"/>
      <c r="AA26" s="42"/>
      <c r="AB26" s="42">
        <v>36232.86</v>
      </c>
      <c r="AC26" s="42"/>
      <c r="AD26" s="42"/>
      <c r="AE26" s="42"/>
      <c r="AF26" s="42">
        <v>3648.1678939999997</v>
      </c>
      <c r="AG26" s="42">
        <v>299602.44211200002</v>
      </c>
      <c r="AH26" s="42">
        <v>107858.74364199999</v>
      </c>
      <c r="AI26" s="42">
        <v>67874.569999999992</v>
      </c>
      <c r="AJ26" s="42">
        <v>34026.06</v>
      </c>
      <c r="AK26" s="42"/>
      <c r="AL26" s="42"/>
      <c r="AM26" s="42">
        <v>2725.1662129999995</v>
      </c>
      <c r="AN26" s="42">
        <v>38088.76</v>
      </c>
      <c r="AO26" s="42"/>
      <c r="AP26" s="42"/>
      <c r="AQ26" s="42"/>
      <c r="AR26" s="42">
        <v>32090.854490999998</v>
      </c>
      <c r="AS26" s="42">
        <v>1031039.663011</v>
      </c>
      <c r="AT26" s="42">
        <v>128894.05778</v>
      </c>
      <c r="AU26" s="42">
        <v>27037.14</v>
      </c>
      <c r="AV26" s="42">
        <v>43866.57</v>
      </c>
      <c r="AW26" s="42"/>
      <c r="AX26" s="42"/>
      <c r="AY26" s="42">
        <v>13562.08</v>
      </c>
      <c r="AZ26" s="42">
        <v>56567.55</v>
      </c>
      <c r="BA26" s="42">
        <v>46878.45</v>
      </c>
      <c r="BB26" s="42"/>
      <c r="BC26" s="42"/>
      <c r="BD26" s="42">
        <v>23675.81568</v>
      </c>
      <c r="BE26" s="42">
        <v>809269.787366</v>
      </c>
      <c r="BF26" s="42">
        <v>167691.451344</v>
      </c>
      <c r="BG26" s="42"/>
      <c r="BH26" s="42">
        <v>16607.939999999999</v>
      </c>
      <c r="BI26" s="42"/>
      <c r="BJ26" s="42"/>
      <c r="BK26" s="42">
        <v>4411617.9813740002</v>
      </c>
    </row>
    <row r="27" spans="2:63" x14ac:dyDescent="0.45">
      <c r="B27" t="s">
        <v>328</v>
      </c>
      <c r="C27" s="42">
        <v>454.42354999999998</v>
      </c>
      <c r="D27" s="42"/>
      <c r="E27" s="42">
        <v>1558.2610049999998</v>
      </c>
      <c r="F27" s="42">
        <v>5238.7713249999997</v>
      </c>
      <c r="G27" s="42"/>
      <c r="H27" s="42">
        <v>46978.312948999999</v>
      </c>
      <c r="I27" s="42">
        <v>14783.717430999997</v>
      </c>
      <c r="J27" s="42">
        <v>14112.578531999998</v>
      </c>
      <c r="K27" s="42">
        <v>1738.532201</v>
      </c>
      <c r="L27" s="42"/>
      <c r="M27" s="42">
        <v>22185.748532999998</v>
      </c>
      <c r="N27" s="42"/>
      <c r="O27" s="42">
        <v>2241.1764059999996</v>
      </c>
      <c r="P27" s="42"/>
      <c r="Q27" s="42"/>
      <c r="R27" s="42">
        <v>26897.05</v>
      </c>
      <c r="S27" s="42">
        <v>1478.3104489999998</v>
      </c>
      <c r="T27" s="42">
        <v>68091.388070999994</v>
      </c>
      <c r="U27" s="42">
        <v>17938.157747999998</v>
      </c>
      <c r="V27" s="42">
        <v>7289.3485349999983</v>
      </c>
      <c r="W27" s="42">
        <v>863.78650399999992</v>
      </c>
      <c r="X27" s="42">
        <v>1141.7190609999998</v>
      </c>
      <c r="Y27" s="42"/>
      <c r="Z27" s="42"/>
      <c r="AA27" s="42">
        <v>2603.672869</v>
      </c>
      <c r="AB27" s="42">
        <v>365.45552399999997</v>
      </c>
      <c r="AC27" s="42">
        <v>1405.0929829999998</v>
      </c>
      <c r="AD27" s="42"/>
      <c r="AE27" s="42">
        <v>6169.96</v>
      </c>
      <c r="AF27" s="42">
        <v>83874.235805000004</v>
      </c>
      <c r="AG27" s="42">
        <v>17972.106859</v>
      </c>
      <c r="AH27" s="42">
        <v>7773.3486319999993</v>
      </c>
      <c r="AI27" s="42">
        <v>1268.5402239999999</v>
      </c>
      <c r="AJ27" s="42"/>
      <c r="AK27" s="42">
        <v>352.94254100000001</v>
      </c>
      <c r="AL27" s="42"/>
      <c r="AM27" s="42">
        <v>13490.466842</v>
      </c>
      <c r="AN27" s="42"/>
      <c r="AO27" s="42"/>
      <c r="AP27" s="42">
        <v>450.14976999999993</v>
      </c>
      <c r="AQ27" s="42">
        <v>6566.0771029999987</v>
      </c>
      <c r="AR27" s="42">
        <v>192599.79011200002</v>
      </c>
      <c r="AS27" s="42">
        <v>658948.844789</v>
      </c>
      <c r="AT27" s="42">
        <v>62163.445209999998</v>
      </c>
      <c r="AU27" s="42">
        <v>5518.45</v>
      </c>
      <c r="AV27" s="42">
        <v>27014.377355000001</v>
      </c>
      <c r="AW27" s="42"/>
      <c r="AX27" s="42">
        <v>7474.3268159999998</v>
      </c>
      <c r="AY27" s="42">
        <v>8175.2705050000004</v>
      </c>
      <c r="AZ27" s="42"/>
      <c r="BA27" s="42">
        <v>35360.129999999997</v>
      </c>
      <c r="BB27" s="42"/>
      <c r="BC27" s="42">
        <v>3442.0648609999998</v>
      </c>
      <c r="BD27" s="42">
        <v>178028.04608699997</v>
      </c>
      <c r="BE27" s="42">
        <v>670686.56493200001</v>
      </c>
      <c r="BF27" s="42">
        <v>62731.223317000004</v>
      </c>
      <c r="BG27" s="42">
        <v>7716.34</v>
      </c>
      <c r="BH27" s="42"/>
      <c r="BI27" s="42"/>
      <c r="BJ27" s="42">
        <v>7613.03</v>
      </c>
      <c r="BK27" s="42">
        <v>2302755.2354359999</v>
      </c>
    </row>
    <row r="28" spans="2:63" x14ac:dyDescent="0.45">
      <c r="B28" t="s">
        <v>308</v>
      </c>
      <c r="C28" s="42"/>
      <c r="D28" s="42"/>
      <c r="E28" s="42">
        <v>5951.99</v>
      </c>
      <c r="F28" s="42">
        <v>3719.5</v>
      </c>
      <c r="G28" s="42">
        <v>3080.95</v>
      </c>
      <c r="H28" s="42"/>
      <c r="I28" s="42"/>
      <c r="J28" s="42">
        <v>7816.4466909999992</v>
      </c>
      <c r="K28" s="42">
        <v>511.5</v>
      </c>
      <c r="L28" s="42"/>
      <c r="M28" s="42"/>
      <c r="N28" s="42"/>
      <c r="O28" s="42">
        <v>16245.460000000001</v>
      </c>
      <c r="P28" s="42">
        <v>9117.18</v>
      </c>
      <c r="Q28" s="42"/>
      <c r="R28" s="42"/>
      <c r="S28" s="42">
        <v>784.07</v>
      </c>
      <c r="T28" s="42">
        <v>1177.46</v>
      </c>
      <c r="U28" s="42"/>
      <c r="V28" s="42">
        <v>110.84628099999999</v>
      </c>
      <c r="W28" s="42">
        <v>4925.72</v>
      </c>
      <c r="X28" s="42"/>
      <c r="Y28" s="42">
        <v>5657.75</v>
      </c>
      <c r="Z28" s="42">
        <v>101.33660599999999</v>
      </c>
      <c r="AA28" s="42">
        <v>196.24</v>
      </c>
      <c r="AB28" s="42"/>
      <c r="AC28" s="42"/>
      <c r="AD28" s="42">
        <v>1296.4000000000001</v>
      </c>
      <c r="AE28" s="42"/>
      <c r="AF28" s="42"/>
      <c r="AG28" s="42">
        <v>4962.66</v>
      </c>
      <c r="AH28" s="42">
        <v>0</v>
      </c>
      <c r="AI28" s="42">
        <v>504.13</v>
      </c>
      <c r="AJ28" s="42"/>
      <c r="AK28" s="42"/>
      <c r="AL28" s="42"/>
      <c r="AM28" s="42"/>
      <c r="AN28" s="42"/>
      <c r="AO28" s="42"/>
      <c r="AP28" s="42"/>
      <c r="AQ28" s="42"/>
      <c r="AR28" s="42"/>
      <c r="AS28" s="42">
        <v>4439.8900000000003</v>
      </c>
      <c r="AT28" s="42"/>
      <c r="AU28" s="42"/>
      <c r="AV28" s="42"/>
      <c r="AW28" s="42">
        <v>194.628174</v>
      </c>
      <c r="AX28" s="42"/>
      <c r="AY28" s="42"/>
      <c r="AZ28" s="42"/>
      <c r="BA28" s="42"/>
      <c r="BB28" s="42"/>
      <c r="BC28" s="42">
        <v>234.72</v>
      </c>
      <c r="BD28" s="42">
        <v>3285.26</v>
      </c>
      <c r="BE28" s="42"/>
      <c r="BF28" s="42"/>
      <c r="BG28" s="42"/>
      <c r="BH28" s="42"/>
      <c r="BI28" s="42"/>
      <c r="BJ28" s="42"/>
      <c r="BK28" s="42">
        <v>74314.137751999995</v>
      </c>
    </row>
    <row r="29" spans="2:63" x14ac:dyDescent="0.45">
      <c r="B29" t="s">
        <v>320</v>
      </c>
      <c r="C29" s="42"/>
      <c r="D29" s="42"/>
      <c r="E29" s="42"/>
      <c r="F29" s="42"/>
      <c r="G29" s="42"/>
      <c r="H29" s="42"/>
      <c r="I29" s="42">
        <v>187556.849816</v>
      </c>
      <c r="J29" s="42">
        <v>345484.91089</v>
      </c>
      <c r="K29" s="42">
        <v>28996.23</v>
      </c>
      <c r="L29" s="42"/>
      <c r="M29" s="42">
        <v>48489.778808999996</v>
      </c>
      <c r="N29" s="42"/>
      <c r="O29" s="42">
        <v>1345.3145999999999</v>
      </c>
      <c r="P29" s="42"/>
      <c r="Q29" s="42"/>
      <c r="R29" s="42">
        <v>27830.088345999997</v>
      </c>
      <c r="S29" s="42">
        <v>33463.735610000003</v>
      </c>
      <c r="T29" s="42"/>
      <c r="U29" s="42">
        <v>259289.571467</v>
      </c>
      <c r="V29" s="42">
        <v>324580.13553800003</v>
      </c>
      <c r="W29" s="42">
        <v>72912.433430999998</v>
      </c>
      <c r="X29" s="42"/>
      <c r="Y29" s="42">
        <v>40157.47</v>
      </c>
      <c r="Z29" s="42"/>
      <c r="AA29" s="42"/>
      <c r="AB29" s="42"/>
      <c r="AC29" s="42"/>
      <c r="AD29" s="42"/>
      <c r="AE29" s="42"/>
      <c r="AF29" s="42"/>
      <c r="AG29" s="42">
        <v>248021.02325899998</v>
      </c>
      <c r="AH29" s="42">
        <v>53989.696841000004</v>
      </c>
      <c r="AI29" s="42">
        <v>27641.63</v>
      </c>
      <c r="AJ29" s="42">
        <v>40640.949999999997</v>
      </c>
      <c r="AK29" s="42"/>
      <c r="AL29" s="42"/>
      <c r="AM29" s="42"/>
      <c r="AN29" s="42"/>
      <c r="AO29" s="42"/>
      <c r="AP29" s="42"/>
      <c r="AQ29" s="42"/>
      <c r="AR29" s="42"/>
      <c r="AS29" s="42">
        <v>734095.774737</v>
      </c>
      <c r="AT29" s="42">
        <v>53614.380391999999</v>
      </c>
      <c r="AU29" s="42">
        <v>27580.22</v>
      </c>
      <c r="AV29" s="42">
        <v>40897.079999999994</v>
      </c>
      <c r="AW29" s="42"/>
      <c r="AX29" s="42"/>
      <c r="AY29" s="42">
        <v>17685.05</v>
      </c>
      <c r="AZ29" s="42">
        <v>6653.5</v>
      </c>
      <c r="BA29" s="42">
        <v>46059.23</v>
      </c>
      <c r="BB29" s="42"/>
      <c r="BC29" s="42"/>
      <c r="BD29" s="42"/>
      <c r="BE29" s="42">
        <v>781276.71250599995</v>
      </c>
      <c r="BF29" s="42">
        <v>87851.081959999996</v>
      </c>
      <c r="BG29" s="42"/>
      <c r="BH29" s="42">
        <v>16355.41</v>
      </c>
      <c r="BI29" s="42"/>
      <c r="BJ29" s="42"/>
      <c r="BK29" s="42">
        <v>3552468.2582020001</v>
      </c>
    </row>
    <row r="30" spans="2:63" x14ac:dyDescent="0.45">
      <c r="B30" t="s">
        <v>316</v>
      </c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>
        <v>18.444824999999998</v>
      </c>
      <c r="T30" s="42"/>
      <c r="U30" s="42"/>
      <c r="V30" s="42">
        <v>6647.4898909999993</v>
      </c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>
        <v>29358.74</v>
      </c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>
        <v>979.26671499999986</v>
      </c>
      <c r="BB30" s="42">
        <v>18090.182547999997</v>
      </c>
      <c r="BC30" s="42"/>
      <c r="BD30" s="42"/>
      <c r="BE30" s="42"/>
      <c r="BF30" s="42"/>
      <c r="BG30" s="42"/>
      <c r="BH30" s="42"/>
      <c r="BI30" s="42"/>
      <c r="BJ30" s="42"/>
      <c r="BK30" s="42">
        <v>55094.123978999996</v>
      </c>
    </row>
    <row r="31" spans="2:63" x14ac:dyDescent="0.45">
      <c r="B31" t="s">
        <v>360</v>
      </c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>
        <v>861.42</v>
      </c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>
        <v>861.42</v>
      </c>
    </row>
    <row r="32" spans="2:63" x14ac:dyDescent="0.45">
      <c r="B32" t="s">
        <v>356</v>
      </c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>
        <v>1311.6903099999997</v>
      </c>
      <c r="AB32" s="42">
        <v>1869.905317</v>
      </c>
      <c r="AC32" s="42">
        <v>1803.137966</v>
      </c>
      <c r="AD32" s="42">
        <v>1546.6134109999998</v>
      </c>
      <c r="AE32" s="42">
        <v>1743.1887689999999</v>
      </c>
      <c r="AF32" s="42">
        <v>1577.9248519999999</v>
      </c>
      <c r="AG32" s="42">
        <v>1853.6683829999997</v>
      </c>
      <c r="AH32" s="42">
        <v>2267.6172469999997</v>
      </c>
      <c r="AI32" s="42">
        <v>1906.0482559999998</v>
      </c>
      <c r="AJ32" s="42">
        <v>1695.3045969999998</v>
      </c>
      <c r="AK32" s="42">
        <v>1869.9646559999999</v>
      </c>
      <c r="AL32" s="42">
        <v>1604.3039529999999</v>
      </c>
      <c r="AM32" s="42">
        <v>1450.4801150000001</v>
      </c>
      <c r="AN32" s="42">
        <v>2265.1932659999998</v>
      </c>
      <c r="AO32" s="42">
        <v>1378.0450319999998</v>
      </c>
      <c r="AP32" s="42">
        <v>1558.1810859999998</v>
      </c>
      <c r="AQ32" s="42">
        <v>1683.3949509999998</v>
      </c>
      <c r="AR32" s="42">
        <v>1433.8929779999999</v>
      </c>
      <c r="AS32" s="42">
        <v>2207.7198429999999</v>
      </c>
      <c r="AT32" s="42">
        <v>1881.1323929999999</v>
      </c>
      <c r="AU32" s="42">
        <v>1484.882672</v>
      </c>
      <c r="AV32" s="42">
        <v>1827.3328429999999</v>
      </c>
      <c r="AW32" s="42">
        <v>1221.2974619999998</v>
      </c>
      <c r="AX32" s="42">
        <v>2037.2618769999999</v>
      </c>
      <c r="AY32" s="42">
        <v>1809.0416819999998</v>
      </c>
      <c r="AZ32" s="42">
        <v>1243.0426329999998</v>
      </c>
      <c r="BA32" s="42">
        <v>1343.1677629999999</v>
      </c>
      <c r="BB32" s="42">
        <v>1667.5185099999997</v>
      </c>
      <c r="BC32" s="42">
        <v>1556.0184709999999</v>
      </c>
      <c r="BD32" s="42">
        <v>2072.527079</v>
      </c>
      <c r="BE32" s="42">
        <v>1670.8675619999997</v>
      </c>
      <c r="BF32" s="42">
        <v>1310.0274459999998</v>
      </c>
      <c r="BG32" s="42">
        <v>1663.1102739999999</v>
      </c>
      <c r="BH32" s="42">
        <v>2123.9194549999997</v>
      </c>
      <c r="BI32" s="42">
        <v>1619.4782729999999</v>
      </c>
      <c r="BJ32" s="42">
        <v>1597.5382779999998</v>
      </c>
      <c r="BK32" s="42">
        <v>61154.439660999989</v>
      </c>
    </row>
    <row r="33" spans="2:63" x14ac:dyDescent="0.45">
      <c r="B33" t="s">
        <v>310</v>
      </c>
      <c r="C33" s="42"/>
      <c r="D33" s="42"/>
      <c r="E33" s="42"/>
      <c r="F33" s="42"/>
      <c r="G33" s="42"/>
      <c r="H33" s="42"/>
      <c r="I33" s="42"/>
      <c r="J33" s="42">
        <v>10767.78</v>
      </c>
      <c r="K33" s="42"/>
      <c r="L33" s="42">
        <v>26933.410000000003</v>
      </c>
      <c r="M33" s="42">
        <v>6360.03</v>
      </c>
      <c r="N33" s="42"/>
      <c r="O33" s="42"/>
      <c r="P33" s="42"/>
      <c r="Q33" s="42"/>
      <c r="R33" s="42">
        <v>9398.0499999999993</v>
      </c>
      <c r="S33" s="42">
        <v>29219.620445</v>
      </c>
      <c r="T33" s="42">
        <v>23218.024834999997</v>
      </c>
      <c r="U33" s="42">
        <v>106322.50167699999</v>
      </c>
      <c r="V33" s="42">
        <v>15286.031326999999</v>
      </c>
      <c r="W33" s="42">
        <v>30363.656038999998</v>
      </c>
      <c r="X33" s="42">
        <v>27073.125924</v>
      </c>
      <c r="Y33" s="42">
        <v>41936.295036999996</v>
      </c>
      <c r="Z33" s="42">
        <v>9754.7199999999993</v>
      </c>
      <c r="AA33" s="42"/>
      <c r="AB33" s="42"/>
      <c r="AC33" s="42">
        <v>15731.39</v>
      </c>
      <c r="AD33" s="42"/>
      <c r="AE33" s="42">
        <v>3678.4508609999998</v>
      </c>
      <c r="AF33" s="42">
        <v>36129.887163999992</v>
      </c>
      <c r="AG33" s="42">
        <v>100951.07149199999</v>
      </c>
      <c r="AH33" s="42">
        <v>19357.817236999999</v>
      </c>
      <c r="AI33" s="42">
        <v>35411.934522000003</v>
      </c>
      <c r="AJ33" s="42">
        <v>18287.86</v>
      </c>
      <c r="AK33" s="42">
        <v>11506.545641999999</v>
      </c>
      <c r="AL33" s="42">
        <v>11575</v>
      </c>
      <c r="AM33" s="42">
        <v>14671.656036</v>
      </c>
      <c r="AN33" s="42">
        <v>11438.288799999998</v>
      </c>
      <c r="AO33" s="42">
        <v>806.86908399999993</v>
      </c>
      <c r="AP33" s="42">
        <v>19135.581136000001</v>
      </c>
      <c r="AQ33" s="42">
        <v>8462.4698059999992</v>
      </c>
      <c r="AR33" s="42">
        <v>23244.830797999999</v>
      </c>
      <c r="AS33" s="42">
        <v>83371.608502000003</v>
      </c>
      <c r="AT33" s="42">
        <v>15235.684000999998</v>
      </c>
      <c r="AU33" s="42">
        <v>41454.280353999995</v>
      </c>
      <c r="AV33" s="42">
        <v>41970.676211000005</v>
      </c>
      <c r="AW33" s="42">
        <v>14960.470062999999</v>
      </c>
      <c r="AX33" s="42">
        <v>6494.9548620000005</v>
      </c>
      <c r="AY33" s="42">
        <v>2967.0261300000002</v>
      </c>
      <c r="AZ33" s="42">
        <v>28112.785189999999</v>
      </c>
      <c r="BA33" s="42"/>
      <c r="BB33" s="42">
        <v>3690.2172639999999</v>
      </c>
      <c r="BC33" s="42">
        <v>12994.195949000001</v>
      </c>
      <c r="BD33" s="42">
        <v>15528.148440999999</v>
      </c>
      <c r="BE33" s="42">
        <v>50860.048012999992</v>
      </c>
      <c r="BF33" s="42">
        <v>5448.6815669999996</v>
      </c>
      <c r="BG33" s="42"/>
      <c r="BH33" s="42"/>
      <c r="BI33" s="42">
        <v>720.43445599999984</v>
      </c>
      <c r="BJ33" s="42"/>
      <c r="BK33" s="42">
        <v>990832.10886499973</v>
      </c>
    </row>
    <row r="34" spans="2:63" x14ac:dyDescent="0.45">
      <c r="B34" t="s">
        <v>358</v>
      </c>
      <c r="C34" s="42"/>
      <c r="D34" s="42"/>
      <c r="E34" s="42"/>
      <c r="F34" s="42">
        <v>3320.06</v>
      </c>
      <c r="G34" s="42"/>
      <c r="H34" s="42">
        <v>453.76498999999995</v>
      </c>
      <c r="I34" s="42"/>
      <c r="J34" s="42"/>
      <c r="K34" s="42"/>
      <c r="L34" s="42"/>
      <c r="M34" s="42"/>
      <c r="N34" s="42"/>
      <c r="O34" s="42"/>
      <c r="P34" s="42"/>
      <c r="Q34" s="42"/>
      <c r="R34" s="42">
        <v>22173.47</v>
      </c>
      <c r="S34" s="42">
        <v>589.45647599999995</v>
      </c>
      <c r="T34" s="42">
        <v>135.28640299999998</v>
      </c>
      <c r="U34" s="42"/>
      <c r="V34" s="42"/>
      <c r="W34" s="42"/>
      <c r="X34" s="42"/>
      <c r="Y34" s="42"/>
      <c r="Z34" s="42"/>
      <c r="AA34" s="42"/>
      <c r="AB34" s="42"/>
      <c r="AC34" s="42"/>
      <c r="AD34" s="42">
        <v>6449.32</v>
      </c>
      <c r="AE34" s="42"/>
      <c r="AF34" s="42">
        <v>1727.9622890000001</v>
      </c>
      <c r="AG34" s="42"/>
      <c r="AH34" s="42"/>
      <c r="AI34" s="42"/>
      <c r="AJ34" s="42"/>
      <c r="AK34" s="42"/>
      <c r="AL34" s="42"/>
      <c r="AM34" s="42"/>
      <c r="AN34" s="42"/>
      <c r="AO34" s="42">
        <v>322.73144399999995</v>
      </c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>
        <v>1154.6443299999999</v>
      </c>
      <c r="BB34" s="42"/>
      <c r="BC34" s="42"/>
      <c r="BD34" s="42"/>
      <c r="BE34" s="42"/>
      <c r="BF34" s="42"/>
      <c r="BG34" s="42"/>
      <c r="BH34" s="42"/>
      <c r="BI34" s="42"/>
      <c r="BJ34" s="42"/>
      <c r="BK34" s="42">
        <v>36326.695932000002</v>
      </c>
    </row>
    <row r="35" spans="2:63" x14ac:dyDescent="0.45">
      <c r="B35" t="s">
        <v>352</v>
      </c>
      <c r="C35" s="42"/>
      <c r="D35" s="42"/>
      <c r="E35" s="42">
        <v>2559.5270539999997</v>
      </c>
      <c r="F35" s="42"/>
      <c r="G35" s="42"/>
      <c r="H35" s="42"/>
      <c r="I35" s="42"/>
      <c r="J35" s="42">
        <v>3933.8529369999997</v>
      </c>
      <c r="K35" s="42"/>
      <c r="L35" s="42"/>
      <c r="M35" s="42"/>
      <c r="N35" s="42"/>
      <c r="O35" s="42"/>
      <c r="P35" s="42"/>
      <c r="Q35" s="42">
        <v>3174.8591069999998</v>
      </c>
      <c r="R35" s="42"/>
      <c r="S35" s="42"/>
      <c r="T35" s="42"/>
      <c r="U35" s="42"/>
      <c r="V35" s="42">
        <v>332511.74</v>
      </c>
      <c r="W35" s="42">
        <v>4326.1084229999997</v>
      </c>
      <c r="X35" s="42"/>
      <c r="Y35" s="42"/>
      <c r="Z35" s="42"/>
      <c r="AA35" s="42"/>
      <c r="AB35" s="42"/>
      <c r="AC35" s="42"/>
      <c r="AD35" s="42"/>
      <c r="AE35" s="42"/>
      <c r="AF35" s="42">
        <v>3578.4133559999996</v>
      </c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>
        <v>3806.2023999999997</v>
      </c>
      <c r="AT35" s="42"/>
      <c r="AU35" s="42"/>
      <c r="AV35" s="42"/>
      <c r="AW35" s="42"/>
      <c r="AX35" s="42">
        <v>7560.5205619999997</v>
      </c>
      <c r="AY35" s="42"/>
      <c r="AZ35" s="42"/>
      <c r="BA35" s="42"/>
      <c r="BB35" s="42"/>
      <c r="BC35" s="42"/>
      <c r="BD35" s="42"/>
      <c r="BE35" s="42">
        <v>2531.8589590000001</v>
      </c>
      <c r="BF35" s="42"/>
      <c r="BG35" s="42"/>
      <c r="BH35" s="42"/>
      <c r="BI35" s="42"/>
      <c r="BJ35" s="42"/>
      <c r="BK35" s="42">
        <v>363983.08279799996</v>
      </c>
    </row>
    <row r="36" spans="2:63" x14ac:dyDescent="0.45">
      <c r="B36" t="s">
        <v>341</v>
      </c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>
        <v>3251.16</v>
      </c>
      <c r="AB36" s="42">
        <v>3619.75</v>
      </c>
      <c r="AC36" s="42">
        <v>1030.58</v>
      </c>
      <c r="AD36" s="42">
        <v>1825.96</v>
      </c>
      <c r="AE36" s="42"/>
      <c r="AF36" s="42"/>
      <c r="AG36" s="42">
        <v>5684.82</v>
      </c>
      <c r="AH36" s="42"/>
      <c r="AI36" s="42">
        <v>9535.69</v>
      </c>
      <c r="AJ36" s="42">
        <v>1221.07</v>
      </c>
      <c r="AK36" s="42">
        <v>5177.37</v>
      </c>
      <c r="AL36" s="42"/>
      <c r="AM36" s="42"/>
      <c r="AN36" s="42"/>
      <c r="AO36" s="42">
        <v>1132.93</v>
      </c>
      <c r="AP36" s="42">
        <v>1019.6</v>
      </c>
      <c r="AQ36" s="42"/>
      <c r="AR36" s="42">
        <v>832.85</v>
      </c>
      <c r="AS36" s="42">
        <v>3234.4</v>
      </c>
      <c r="AT36" s="42"/>
      <c r="AU36" s="42">
        <v>1092.8399999999999</v>
      </c>
      <c r="AV36" s="42">
        <v>933.6</v>
      </c>
      <c r="AW36" s="42"/>
      <c r="AX36" s="42">
        <v>1045.46</v>
      </c>
      <c r="AY36" s="42"/>
      <c r="AZ36" s="42"/>
      <c r="BA36" s="42">
        <v>1067.8900000000001</v>
      </c>
      <c r="BB36" s="42">
        <v>3284.18</v>
      </c>
      <c r="BC36" s="42"/>
      <c r="BD36" s="42">
        <v>6347.58</v>
      </c>
      <c r="BE36" s="42"/>
      <c r="BF36" s="42"/>
      <c r="BG36" s="42">
        <v>1078.05</v>
      </c>
      <c r="BH36" s="42"/>
      <c r="BI36" s="42"/>
      <c r="BJ36" s="42"/>
      <c r="BK36" s="42">
        <v>52415.78</v>
      </c>
    </row>
    <row r="37" spans="2:63" x14ac:dyDescent="0.45">
      <c r="B37" t="s">
        <v>337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>
        <v>82909.060996999993</v>
      </c>
      <c r="V37" s="42">
        <v>44081.907962000005</v>
      </c>
      <c r="W37" s="42">
        <v>34587.307245000004</v>
      </c>
      <c r="X37" s="42">
        <v>343.01783599999999</v>
      </c>
      <c r="Y37" s="42"/>
      <c r="Z37" s="42"/>
      <c r="AA37" s="42">
        <v>1956.8492999999999</v>
      </c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>
        <v>163878.14334000001</v>
      </c>
    </row>
    <row r="38" spans="2:63" x14ac:dyDescent="0.45">
      <c r="B38" t="s">
        <v>357</v>
      </c>
      <c r="C38" s="42"/>
      <c r="D38" s="42"/>
      <c r="E38" s="42">
        <v>4843.9799999999996</v>
      </c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>
        <v>405.76877900000005</v>
      </c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>
        <v>4058.91</v>
      </c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>
        <v>9308.6587789999994</v>
      </c>
    </row>
    <row r="39" spans="2:63" x14ac:dyDescent="0.45">
      <c r="B39" t="s">
        <v>348</v>
      </c>
      <c r="C39" s="42"/>
      <c r="D39" s="42"/>
      <c r="E39" s="42"/>
      <c r="F39" s="42"/>
      <c r="G39" s="42"/>
      <c r="H39" s="42"/>
      <c r="I39" s="42">
        <v>6593.8402319999996</v>
      </c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>
        <v>12234.25</v>
      </c>
      <c r="AH39" s="42"/>
      <c r="AI39" s="42">
        <v>18972.55</v>
      </c>
      <c r="AJ39" s="42"/>
      <c r="AK39" s="42"/>
      <c r="AL39" s="42"/>
      <c r="AM39" s="42"/>
      <c r="AN39" s="42"/>
      <c r="AO39" s="42"/>
      <c r="AP39" s="42"/>
      <c r="AQ39" s="42"/>
      <c r="AR39" s="42">
        <v>22815.414654</v>
      </c>
      <c r="AS39" s="42">
        <v>41206.138132</v>
      </c>
      <c r="AT39" s="42">
        <v>47219.949571000005</v>
      </c>
      <c r="AU39" s="42">
        <v>25239.81</v>
      </c>
      <c r="AV39" s="42"/>
      <c r="AW39" s="42"/>
      <c r="AX39" s="42"/>
      <c r="AY39" s="42"/>
      <c r="AZ39" s="42"/>
      <c r="BA39" s="42"/>
      <c r="BB39" s="42">
        <v>9002.19</v>
      </c>
      <c r="BC39" s="42"/>
      <c r="BD39" s="42">
        <v>20512.72</v>
      </c>
      <c r="BE39" s="42">
        <v>27577.433588</v>
      </c>
      <c r="BF39" s="42"/>
      <c r="BG39" s="42">
        <v>23615.98</v>
      </c>
      <c r="BH39" s="42"/>
      <c r="BI39" s="42"/>
      <c r="BJ39" s="42"/>
      <c r="BK39" s="42">
        <v>254990.27617699999</v>
      </c>
    </row>
    <row r="40" spans="2:63" x14ac:dyDescent="0.45">
      <c r="B40" t="s">
        <v>322</v>
      </c>
      <c r="C40" s="42"/>
      <c r="D40" s="42">
        <v>314.826323</v>
      </c>
      <c r="E40" s="42">
        <v>1449.2706969999999</v>
      </c>
      <c r="F40" s="42"/>
      <c r="G40" s="42">
        <v>86.788604000000007</v>
      </c>
      <c r="H40" s="42">
        <v>61027.197509999991</v>
      </c>
      <c r="I40" s="42">
        <v>28755.539455999995</v>
      </c>
      <c r="J40" s="42">
        <v>14357.338474</v>
      </c>
      <c r="K40" s="42">
        <v>13601.369261</v>
      </c>
      <c r="L40" s="42">
        <v>224.49761599999997</v>
      </c>
      <c r="M40" s="42">
        <v>22832.402413</v>
      </c>
      <c r="N40" s="42"/>
      <c r="O40" s="42">
        <v>1663.893343</v>
      </c>
      <c r="P40" s="42">
        <v>507.95898999999997</v>
      </c>
      <c r="Q40" s="42"/>
      <c r="R40" s="42">
        <v>27214.775222</v>
      </c>
      <c r="S40" s="42">
        <v>2699.889514</v>
      </c>
      <c r="T40" s="42">
        <v>49355.558407999997</v>
      </c>
      <c r="U40" s="42">
        <v>39129.490077999995</v>
      </c>
      <c r="V40" s="42">
        <v>8873.9704619999993</v>
      </c>
      <c r="W40" s="42">
        <v>1153.2075029999999</v>
      </c>
      <c r="X40" s="42">
        <v>851.02347399999985</v>
      </c>
      <c r="Y40" s="42"/>
      <c r="Z40" s="42">
        <v>125.86556499999999</v>
      </c>
      <c r="AA40" s="42">
        <v>1987.7011209999998</v>
      </c>
      <c r="AB40" s="42">
        <v>2594.849244</v>
      </c>
      <c r="AC40" s="42">
        <v>1559.0646539999998</v>
      </c>
      <c r="AD40" s="42"/>
      <c r="AE40" s="42">
        <v>203.45868199999998</v>
      </c>
      <c r="AF40" s="42">
        <v>62972.82605399999</v>
      </c>
      <c r="AG40" s="42">
        <v>30073.490887999997</v>
      </c>
      <c r="AH40" s="42">
        <v>7390.311956999999</v>
      </c>
      <c r="AI40" s="42">
        <v>1770.0309199999997</v>
      </c>
      <c r="AJ40" s="42">
        <v>30499.517262000001</v>
      </c>
      <c r="AK40" s="42"/>
      <c r="AL40" s="42"/>
      <c r="AM40" s="42"/>
      <c r="AN40" s="42">
        <v>241.28437899999997</v>
      </c>
      <c r="AO40" s="42">
        <v>367.36397599999998</v>
      </c>
      <c r="AP40" s="42">
        <v>490.19982199999998</v>
      </c>
      <c r="AQ40" s="42">
        <v>6610.2634549999993</v>
      </c>
      <c r="AR40" s="42">
        <v>155967.56459199998</v>
      </c>
      <c r="AS40" s="42">
        <v>682214.26550800004</v>
      </c>
      <c r="AT40" s="42">
        <v>63079.342537999997</v>
      </c>
      <c r="AU40" s="42">
        <v>30462.257516000001</v>
      </c>
      <c r="AV40" s="42">
        <v>80952.790000000008</v>
      </c>
      <c r="AW40" s="42"/>
      <c r="AX40" s="42">
        <v>8041.6729780000005</v>
      </c>
      <c r="AY40" s="42">
        <v>11488</v>
      </c>
      <c r="AZ40" s="42">
        <v>5970.48</v>
      </c>
      <c r="BA40" s="42">
        <v>38209.818228000004</v>
      </c>
      <c r="BB40" s="42"/>
      <c r="BC40" s="42">
        <v>3608.7907989999999</v>
      </c>
      <c r="BD40" s="42">
        <v>171754.08891400002</v>
      </c>
      <c r="BE40" s="42">
        <v>656651.84544599999</v>
      </c>
      <c r="BF40" s="42">
        <v>40630.280515999999</v>
      </c>
      <c r="BG40" s="42">
        <v>7679.1336389999997</v>
      </c>
      <c r="BH40" s="42">
        <v>18924.080000000002</v>
      </c>
      <c r="BI40" s="42"/>
      <c r="BJ40" s="42">
        <v>8830.4500000000007</v>
      </c>
      <c r="BK40" s="42">
        <v>2405450.0860010004</v>
      </c>
    </row>
    <row r="41" spans="2:63" x14ac:dyDescent="0.45">
      <c r="B41" t="s">
        <v>321</v>
      </c>
      <c r="C41" s="42">
        <v>7840.78</v>
      </c>
      <c r="D41" s="42"/>
      <c r="E41" s="42"/>
      <c r="F41" s="42"/>
      <c r="G41" s="42"/>
      <c r="H41" s="42">
        <v>80891.231155999994</v>
      </c>
      <c r="I41" s="42">
        <v>193951.99795599998</v>
      </c>
      <c r="J41" s="42">
        <v>272732.74</v>
      </c>
      <c r="K41" s="42">
        <v>22038.55</v>
      </c>
      <c r="L41" s="42"/>
      <c r="M41" s="42"/>
      <c r="N41" s="42">
        <v>441.84265299999993</v>
      </c>
      <c r="O41" s="42"/>
      <c r="P41" s="42">
        <v>8003.88</v>
      </c>
      <c r="Q41" s="42">
        <v>1401.7772019999998</v>
      </c>
      <c r="R41" s="42">
        <v>4716.7380889999995</v>
      </c>
      <c r="S41" s="42">
        <v>30088.98</v>
      </c>
      <c r="T41" s="42">
        <v>87123.071287999992</v>
      </c>
      <c r="U41" s="42">
        <v>292057.82496399997</v>
      </c>
      <c r="V41" s="42">
        <v>260991.11</v>
      </c>
      <c r="W41" s="42">
        <v>5866.3355169999995</v>
      </c>
      <c r="X41" s="42">
        <v>42693.120000000003</v>
      </c>
      <c r="Y41" s="42">
        <v>36028.79</v>
      </c>
      <c r="Z41" s="42"/>
      <c r="AA41" s="42"/>
      <c r="AB41" s="42"/>
      <c r="AC41" s="42"/>
      <c r="AD41" s="42"/>
      <c r="AE41" s="42"/>
      <c r="AF41" s="42">
        <v>114534.23835399999</v>
      </c>
      <c r="AG41" s="42">
        <v>294079.84959100006</v>
      </c>
      <c r="AH41" s="42">
        <v>71936.043741999994</v>
      </c>
      <c r="AI41" s="42"/>
      <c r="AJ41" s="42">
        <v>30181.73</v>
      </c>
      <c r="AK41" s="42"/>
      <c r="AL41" s="42">
        <v>468.19431399999996</v>
      </c>
      <c r="AM41" s="42">
        <v>2898.8209389999997</v>
      </c>
      <c r="AN41" s="42">
        <v>53012.18</v>
      </c>
      <c r="AO41" s="42"/>
      <c r="AP41" s="42"/>
      <c r="AQ41" s="42"/>
      <c r="AR41" s="42">
        <v>23426.535171999996</v>
      </c>
      <c r="AS41" s="42">
        <v>47741.981007000002</v>
      </c>
      <c r="AT41" s="42">
        <v>72288.764882999996</v>
      </c>
      <c r="AU41" s="42"/>
      <c r="AV41" s="42"/>
      <c r="AW41" s="42"/>
      <c r="AX41" s="42"/>
      <c r="AY41" s="42">
        <v>1108.749558</v>
      </c>
      <c r="AZ41" s="42">
        <v>58620.01</v>
      </c>
      <c r="BA41" s="42"/>
      <c r="BB41" s="42"/>
      <c r="BC41" s="42"/>
      <c r="BD41" s="42">
        <v>23843.301987999999</v>
      </c>
      <c r="BE41" s="42">
        <v>44342.390357999997</v>
      </c>
      <c r="BF41" s="42">
        <v>54504.386248000003</v>
      </c>
      <c r="BG41" s="42"/>
      <c r="BH41" s="42"/>
      <c r="BI41" s="42"/>
      <c r="BJ41" s="42"/>
      <c r="BK41" s="42">
        <v>2239855.9449789999</v>
      </c>
    </row>
    <row r="42" spans="2:63" x14ac:dyDescent="0.45">
      <c r="B42" t="s">
        <v>359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>
        <v>24.985148999999996</v>
      </c>
      <c r="BB42" s="42"/>
      <c r="BC42" s="42"/>
      <c r="BD42" s="42"/>
      <c r="BE42" s="42"/>
      <c r="BF42" s="42"/>
      <c r="BG42" s="42"/>
      <c r="BH42" s="42"/>
      <c r="BI42" s="42"/>
      <c r="BJ42" s="42"/>
      <c r="BK42" s="42">
        <v>24.985148999999996</v>
      </c>
    </row>
    <row r="43" spans="2:63" x14ac:dyDescent="0.45">
      <c r="B43" t="s">
        <v>301</v>
      </c>
      <c r="C43" s="42"/>
      <c r="D43" s="42">
        <v>5185.71</v>
      </c>
      <c r="E43" s="42">
        <v>4667.5927059999995</v>
      </c>
      <c r="F43" s="42">
        <v>4109.34</v>
      </c>
      <c r="G43" s="42">
        <v>5675.62</v>
      </c>
      <c r="H43" s="42">
        <v>6540.4660019999992</v>
      </c>
      <c r="I43" s="42">
        <v>589840.35930300003</v>
      </c>
      <c r="J43" s="42">
        <v>278175.70485700003</v>
      </c>
      <c r="K43" s="42">
        <v>38217.281346000003</v>
      </c>
      <c r="L43" s="42">
        <v>505.53054999999995</v>
      </c>
      <c r="M43" s="42">
        <v>21632.345612999998</v>
      </c>
      <c r="N43" s="42">
        <v>4052.0051179999996</v>
      </c>
      <c r="O43" s="42">
        <v>5797.6704929999996</v>
      </c>
      <c r="P43" s="42">
        <v>7874.2600430000002</v>
      </c>
      <c r="Q43" s="42">
        <v>8064.2548210000004</v>
      </c>
      <c r="R43" s="42">
        <v>52203.938678999999</v>
      </c>
      <c r="S43" s="42">
        <v>61313.257935000009</v>
      </c>
      <c r="T43" s="42">
        <v>63877.225601999999</v>
      </c>
      <c r="U43" s="42">
        <v>655700.63917900005</v>
      </c>
      <c r="V43" s="42">
        <v>391485.47659700003</v>
      </c>
      <c r="W43" s="42">
        <v>216040.14757099998</v>
      </c>
      <c r="X43" s="42">
        <v>3461.4918929999999</v>
      </c>
      <c r="Y43" s="42">
        <v>39626.31</v>
      </c>
      <c r="Z43" s="42">
        <v>14.063342999999998</v>
      </c>
      <c r="AA43" s="42">
        <v>3467.4313109999994</v>
      </c>
      <c r="AB43" s="42">
        <v>72288.552723999994</v>
      </c>
      <c r="AC43" s="42">
        <v>2462.1699589999998</v>
      </c>
      <c r="AD43" s="42">
        <v>29556.37</v>
      </c>
      <c r="AE43" s="42">
        <v>43820.789988000004</v>
      </c>
      <c r="AF43" s="42">
        <v>105964.15459800001</v>
      </c>
      <c r="AG43" s="42">
        <v>756234.70126700005</v>
      </c>
      <c r="AH43" s="42">
        <v>119906.90351499998</v>
      </c>
      <c r="AI43" s="42">
        <v>196435.22542499998</v>
      </c>
      <c r="AJ43" s="42">
        <v>82654.007225999987</v>
      </c>
      <c r="AK43" s="42">
        <v>61903.137376999999</v>
      </c>
      <c r="AL43" s="42">
        <v>7819.0489170000001</v>
      </c>
      <c r="AM43" s="42">
        <v>23402.787357999998</v>
      </c>
      <c r="AN43" s="42">
        <v>26649.005910000003</v>
      </c>
      <c r="AO43" s="42">
        <v>17600.14</v>
      </c>
      <c r="AP43" s="42">
        <v>20900.509533</v>
      </c>
      <c r="AQ43" s="42">
        <v>17538.579043999998</v>
      </c>
      <c r="AR43" s="42">
        <v>77661.295952999993</v>
      </c>
      <c r="AS43" s="42">
        <v>849505.10313099995</v>
      </c>
      <c r="AT43" s="42">
        <v>167518.66271200002</v>
      </c>
      <c r="AU43" s="42">
        <v>63978.149915000002</v>
      </c>
      <c r="AV43" s="42">
        <v>17691.131903000001</v>
      </c>
      <c r="AW43" s="42">
        <v>12943.327001</v>
      </c>
      <c r="AX43" s="42">
        <v>26500.047694000001</v>
      </c>
      <c r="AY43" s="42">
        <v>39208.164861999991</v>
      </c>
      <c r="AZ43" s="42">
        <v>29421.591224999996</v>
      </c>
      <c r="BA43" s="42">
        <v>9361.9068910000005</v>
      </c>
      <c r="BB43" s="42">
        <v>11134.267548</v>
      </c>
      <c r="BC43" s="42">
        <v>12479.648164999999</v>
      </c>
      <c r="BD43" s="42">
        <v>102933.57245400001</v>
      </c>
      <c r="BE43" s="42">
        <v>866132.91717799997</v>
      </c>
      <c r="BF43" s="42">
        <v>147804.43560699999</v>
      </c>
      <c r="BG43" s="42">
        <v>35888.396771</v>
      </c>
      <c r="BH43" s="42">
        <v>15157.319006</v>
      </c>
      <c r="BI43" s="42">
        <v>848.98536799999988</v>
      </c>
      <c r="BJ43" s="42">
        <v>3039.1696789999996</v>
      </c>
      <c r="BK43" s="42">
        <v>6541872.2988660019</v>
      </c>
    </row>
    <row r="44" spans="2:63" x14ac:dyDescent="0.45">
      <c r="B44" t="s">
        <v>338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>
        <v>14485.172974999999</v>
      </c>
      <c r="U44" s="42"/>
      <c r="V44" s="42">
        <v>9230.39</v>
      </c>
      <c r="W44" s="42"/>
      <c r="X44" s="42"/>
      <c r="Y44" s="42"/>
      <c r="Z44" s="42">
        <v>680.34976099999994</v>
      </c>
      <c r="AA44" s="42">
        <v>10242.02</v>
      </c>
      <c r="AB44" s="42">
        <v>48300.75</v>
      </c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>
        <v>82938.682736000002</v>
      </c>
    </row>
    <row r="45" spans="2:63" x14ac:dyDescent="0.45">
      <c r="B45" t="s">
        <v>355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>
        <v>4970.4503869999999</v>
      </c>
      <c r="AG45" s="42">
        <v>28076.524308</v>
      </c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>
        <v>33046.974694999997</v>
      </c>
    </row>
    <row r="46" spans="2:63" x14ac:dyDescent="0.45">
      <c r="B46" t="s">
        <v>327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>
        <v>162839.00395699998</v>
      </c>
      <c r="U46" s="42">
        <v>6627.280330999999</v>
      </c>
      <c r="V46" s="42">
        <v>2172.453955</v>
      </c>
      <c r="W46" s="42">
        <v>17604.145936000001</v>
      </c>
      <c r="X46" s="42">
        <v>854.9069199999999</v>
      </c>
      <c r="Y46" s="42">
        <v>7791.99</v>
      </c>
      <c r="Z46" s="42">
        <v>272.52550500000001</v>
      </c>
      <c r="AA46" s="42">
        <v>183.36094</v>
      </c>
      <c r="AB46" s="42">
        <v>3272.9978499999997</v>
      </c>
      <c r="AC46" s="42">
        <v>11663.23</v>
      </c>
      <c r="AD46" s="42">
        <v>6463.98</v>
      </c>
      <c r="AE46" s="42">
        <v>190.84725800000001</v>
      </c>
      <c r="AF46" s="42">
        <v>112502.44628500001</v>
      </c>
      <c r="AG46" s="42">
        <v>1706.9096589999999</v>
      </c>
      <c r="AH46" s="42">
        <v>1788.5704129999999</v>
      </c>
      <c r="AI46" s="42">
        <v>1899.1038779999997</v>
      </c>
      <c r="AJ46" s="42"/>
      <c r="AK46" s="42">
        <v>9439.7897240000002</v>
      </c>
      <c r="AL46" s="42">
        <v>18038.875846999999</v>
      </c>
      <c r="AM46" s="42"/>
      <c r="AN46" s="42">
        <v>9543.6334549999992</v>
      </c>
      <c r="AO46" s="42">
        <v>7897.2062269999997</v>
      </c>
      <c r="AP46" s="42">
        <v>194.33556799999999</v>
      </c>
      <c r="AQ46" s="42">
        <v>537.51324199999999</v>
      </c>
      <c r="AR46" s="42">
        <v>6119.2275340000006</v>
      </c>
      <c r="AS46" s="42"/>
      <c r="AT46" s="42"/>
      <c r="AU46" s="42">
        <v>1101.0899999999999</v>
      </c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>
        <v>390705.42448400002</v>
      </c>
    </row>
    <row r="47" spans="2:63" x14ac:dyDescent="0.45">
      <c r="B47" t="s">
        <v>311</v>
      </c>
      <c r="C47" s="42"/>
      <c r="D47" s="42"/>
      <c r="E47" s="42">
        <v>10374.57</v>
      </c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>
        <v>13713.38</v>
      </c>
      <c r="S47" s="42">
        <v>12665.341232999999</v>
      </c>
      <c r="T47" s="42">
        <v>28413.007766999999</v>
      </c>
      <c r="U47" s="42">
        <v>117042.793462</v>
      </c>
      <c r="V47" s="42">
        <v>16365.672875999999</v>
      </c>
      <c r="W47" s="42">
        <v>24552.626701000001</v>
      </c>
      <c r="X47" s="42">
        <v>23543.729535999999</v>
      </c>
      <c r="Y47" s="42">
        <v>26857.583444000004</v>
      </c>
      <c r="Z47" s="42"/>
      <c r="AA47" s="42">
        <v>4269.9799999999996</v>
      </c>
      <c r="AB47" s="42"/>
      <c r="AC47" s="42">
        <v>5488.4956439999996</v>
      </c>
      <c r="AD47" s="42"/>
      <c r="AE47" s="42">
        <v>18483.716668000001</v>
      </c>
      <c r="AF47" s="42">
        <v>34121.463012</v>
      </c>
      <c r="AG47" s="42">
        <v>76990.447528999997</v>
      </c>
      <c r="AH47" s="42">
        <v>21136.353325000004</v>
      </c>
      <c r="AI47" s="42">
        <v>60161.416465000002</v>
      </c>
      <c r="AJ47" s="42">
        <v>20715.45</v>
      </c>
      <c r="AK47" s="42">
        <v>1833.3538649999998</v>
      </c>
      <c r="AL47" s="42"/>
      <c r="AM47" s="42">
        <v>12401.579838</v>
      </c>
      <c r="AN47" s="42">
        <v>834.80025999999998</v>
      </c>
      <c r="AO47" s="42">
        <v>755.20436599999994</v>
      </c>
      <c r="AP47" s="42">
        <v>10544.94471</v>
      </c>
      <c r="AQ47" s="42">
        <v>8246.9213739999996</v>
      </c>
      <c r="AR47" s="42">
        <v>23927.519476000001</v>
      </c>
      <c r="AS47" s="42">
        <v>94766.663264000003</v>
      </c>
      <c r="AT47" s="42">
        <v>19826.646174000001</v>
      </c>
      <c r="AU47" s="42">
        <v>30199.845137</v>
      </c>
      <c r="AV47" s="42">
        <v>51156.303042</v>
      </c>
      <c r="AW47" s="42">
        <v>10667.437969000001</v>
      </c>
      <c r="AX47" s="42">
        <v>6503.7654899999998</v>
      </c>
      <c r="AY47" s="42">
        <v>295.82926799999996</v>
      </c>
      <c r="AZ47" s="42">
        <v>30665.312791</v>
      </c>
      <c r="BA47" s="42"/>
      <c r="BB47" s="42">
        <v>3370.3340039999998</v>
      </c>
      <c r="BC47" s="42">
        <v>12429.906134000001</v>
      </c>
      <c r="BD47" s="42">
        <v>22207.658880999999</v>
      </c>
      <c r="BE47" s="42">
        <v>52926.684076999991</v>
      </c>
      <c r="BF47" s="42">
        <v>6472.7948459999998</v>
      </c>
      <c r="BG47" s="42"/>
      <c r="BH47" s="42">
        <v>302.69647099999997</v>
      </c>
      <c r="BI47" s="42">
        <v>713.98811399999988</v>
      </c>
      <c r="BJ47" s="42"/>
      <c r="BK47" s="42">
        <v>915946.21721299994</v>
      </c>
    </row>
    <row r="48" spans="2:63" x14ac:dyDescent="0.45">
      <c r="B48" t="s">
        <v>363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>
        <v>3784.474972</v>
      </c>
      <c r="AF48" s="42"/>
      <c r="AG48" s="42"/>
      <c r="AH48" s="42">
        <v>4301.2236759999996</v>
      </c>
      <c r="AI48" s="42"/>
      <c r="AJ48" s="42"/>
      <c r="AK48" s="42">
        <v>837.44547599999987</v>
      </c>
      <c r="AL48" s="42"/>
      <c r="AM48" s="42"/>
      <c r="AN48" s="42"/>
      <c r="AO48" s="42"/>
      <c r="AP48" s="42"/>
      <c r="AQ48" s="42">
        <v>3873.3822479999999</v>
      </c>
      <c r="AR48" s="42"/>
      <c r="AS48" s="42"/>
      <c r="AT48" s="42">
        <v>2755.0614959999998</v>
      </c>
      <c r="AU48" s="42"/>
      <c r="AV48" s="42"/>
      <c r="AW48" s="42">
        <v>763.44391199999995</v>
      </c>
      <c r="AX48" s="42">
        <v>496.76209799999998</v>
      </c>
      <c r="AY48" s="42"/>
      <c r="AZ48" s="42"/>
      <c r="BA48" s="42"/>
      <c r="BB48" s="42"/>
      <c r="BC48" s="42">
        <v>3780.5580359999999</v>
      </c>
      <c r="BD48" s="42"/>
      <c r="BE48" s="42"/>
      <c r="BF48" s="42"/>
      <c r="BG48" s="42"/>
      <c r="BH48" s="42"/>
      <c r="BI48" s="42">
        <v>530.17578600000002</v>
      </c>
      <c r="BJ48" s="42"/>
      <c r="BK48" s="42">
        <v>21122.527699999999</v>
      </c>
    </row>
    <row r="49" spans="2:63" x14ac:dyDescent="0.45">
      <c r="B49" t="s">
        <v>374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>
        <v>0</v>
      </c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>
        <v>0</v>
      </c>
    </row>
    <row r="50" spans="2:63" x14ac:dyDescent="0.45">
      <c r="B50" t="s">
        <v>326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>
        <v>596.32000000000005</v>
      </c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>
        <v>596.32000000000005</v>
      </c>
    </row>
    <row r="51" spans="2:63" x14ac:dyDescent="0.45">
      <c r="B51" t="s">
        <v>353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>
        <v>3218.71</v>
      </c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>
        <v>252.63</v>
      </c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>
        <v>498.19</v>
      </c>
      <c r="AW51" s="42"/>
      <c r="AX51" s="42"/>
      <c r="AY51" s="42"/>
      <c r="AZ51" s="42"/>
      <c r="BA51" s="42"/>
      <c r="BB51" s="42">
        <v>1454.79</v>
      </c>
      <c r="BC51" s="42"/>
      <c r="BD51" s="42"/>
      <c r="BE51" s="42"/>
      <c r="BF51" s="42"/>
      <c r="BG51" s="42"/>
      <c r="BH51" s="42"/>
      <c r="BI51" s="42"/>
      <c r="BJ51" s="42"/>
      <c r="BK51" s="42">
        <v>5424.32</v>
      </c>
    </row>
    <row r="52" spans="2:63" x14ac:dyDescent="0.45">
      <c r="B52" t="s">
        <v>336</v>
      </c>
      <c r="C52" s="42">
        <v>327.85311999999993</v>
      </c>
      <c r="D52" s="42"/>
      <c r="E52" s="42">
        <v>1565.9990849999997</v>
      </c>
      <c r="F52" s="42">
        <v>537.44910099999993</v>
      </c>
      <c r="G52" s="42"/>
      <c r="H52" s="42">
        <v>53586.824080999999</v>
      </c>
      <c r="I52" s="42">
        <v>28584.079929999996</v>
      </c>
      <c r="J52" s="42">
        <v>10074.529073999998</v>
      </c>
      <c r="K52" s="42">
        <v>1001.948619</v>
      </c>
      <c r="L52" s="42"/>
      <c r="M52" s="42">
        <v>18170.985441999997</v>
      </c>
      <c r="N52" s="42"/>
      <c r="O52" s="42">
        <v>2703.6796640000002</v>
      </c>
      <c r="P52" s="42"/>
      <c r="Q52" s="42"/>
      <c r="R52" s="42">
        <v>28277.74</v>
      </c>
      <c r="S52" s="42">
        <v>3219.186369</v>
      </c>
      <c r="T52" s="42">
        <v>53156.051851999997</v>
      </c>
      <c r="U52" s="42">
        <v>33046.742483999995</v>
      </c>
      <c r="V52" s="42">
        <v>6679.43451</v>
      </c>
      <c r="W52" s="42"/>
      <c r="X52" s="42"/>
      <c r="Y52" s="42"/>
      <c r="Z52" s="42"/>
      <c r="AA52" s="42">
        <v>2469.357156</v>
      </c>
      <c r="AB52" s="42">
        <v>267.86036200000001</v>
      </c>
      <c r="AC52" s="42">
        <v>1463.2969959999998</v>
      </c>
      <c r="AD52" s="42"/>
      <c r="AE52" s="42">
        <v>6007.57</v>
      </c>
      <c r="AF52" s="42">
        <v>57920.187789000003</v>
      </c>
      <c r="AG52" s="42">
        <v>31068.718421999998</v>
      </c>
      <c r="AH52" s="42">
        <v>8435.1592429999982</v>
      </c>
      <c r="AI52" s="42"/>
      <c r="AJ52" s="42"/>
      <c r="AK52" s="42"/>
      <c r="AL52" s="42"/>
      <c r="AM52" s="42">
        <v>12408.290907000001</v>
      </c>
      <c r="AN52" s="42">
        <v>424.12944699999997</v>
      </c>
      <c r="AO52" s="42"/>
      <c r="AP52" s="42"/>
      <c r="AQ52" s="42">
        <v>5575.5339109999995</v>
      </c>
      <c r="AR52" s="42">
        <v>153329.57443000001</v>
      </c>
      <c r="AS52" s="42">
        <v>780596.21837000002</v>
      </c>
      <c r="AT52" s="42">
        <v>64335.982487999987</v>
      </c>
      <c r="AU52" s="42">
        <v>7756.3026790000004</v>
      </c>
      <c r="AV52" s="42">
        <v>43464.538922</v>
      </c>
      <c r="AW52" s="42"/>
      <c r="AX52" s="42">
        <v>8948.4020390000005</v>
      </c>
      <c r="AY52" s="42">
        <v>12992.556283</v>
      </c>
      <c r="AZ52" s="42">
        <v>323.85819899999996</v>
      </c>
      <c r="BA52" s="42">
        <v>36524.36</v>
      </c>
      <c r="BB52" s="42"/>
      <c r="BC52" s="42">
        <v>3503.3810389999999</v>
      </c>
      <c r="BD52" s="42">
        <v>153349.13884500001</v>
      </c>
      <c r="BE52" s="42">
        <v>749512.05799899995</v>
      </c>
      <c r="BF52" s="42">
        <v>62839.694980999993</v>
      </c>
      <c r="BG52" s="42">
        <v>7938.26</v>
      </c>
      <c r="BH52" s="42"/>
      <c r="BI52" s="42"/>
      <c r="BJ52" s="42">
        <v>8737.84</v>
      </c>
      <c r="BK52" s="42">
        <v>2461124.7738379994</v>
      </c>
    </row>
    <row r="53" spans="2:63" x14ac:dyDescent="0.45">
      <c r="B53" t="s">
        <v>333</v>
      </c>
      <c r="C53" s="42">
        <v>425.458572</v>
      </c>
      <c r="D53" s="42">
        <v>264.76032799999996</v>
      </c>
      <c r="E53" s="42">
        <v>2244.7669299999998</v>
      </c>
      <c r="F53" s="42">
        <v>542.67127599999992</v>
      </c>
      <c r="G53" s="42"/>
      <c r="H53" s="42">
        <v>45797.727868000002</v>
      </c>
      <c r="I53" s="42">
        <v>23278.398492999997</v>
      </c>
      <c r="J53" s="42">
        <v>13027.929427999999</v>
      </c>
      <c r="K53" s="42">
        <v>764.8848549999999</v>
      </c>
      <c r="L53" s="42"/>
      <c r="M53" s="42">
        <v>20928.066018000001</v>
      </c>
      <c r="N53" s="42"/>
      <c r="O53" s="42">
        <v>2663.4996149999997</v>
      </c>
      <c r="P53" s="42">
        <v>430.08769999999998</v>
      </c>
      <c r="Q53" s="42"/>
      <c r="R53" s="42">
        <v>22396.612964</v>
      </c>
      <c r="S53" s="42">
        <v>2550.1610959999998</v>
      </c>
      <c r="T53" s="42">
        <v>59185.070679999997</v>
      </c>
      <c r="U53" s="42">
        <v>30492.565886999993</v>
      </c>
      <c r="V53" s="42">
        <v>7855.7403189999986</v>
      </c>
      <c r="W53" s="42"/>
      <c r="X53" s="42"/>
      <c r="Y53" s="42"/>
      <c r="Z53" s="42"/>
      <c r="AA53" s="42">
        <v>1890.5844439999998</v>
      </c>
      <c r="AB53" s="42">
        <v>351.55510599999997</v>
      </c>
      <c r="AC53" s="42">
        <v>2128.8603699999999</v>
      </c>
      <c r="AD53" s="42"/>
      <c r="AE53" s="42">
        <v>7429.97</v>
      </c>
      <c r="AF53" s="42">
        <v>67224.351449999987</v>
      </c>
      <c r="AG53" s="42">
        <v>34030.821145999995</v>
      </c>
      <c r="AH53" s="42">
        <v>8748.928097</v>
      </c>
      <c r="AI53" s="42"/>
      <c r="AJ53" s="42">
        <v>33480.54</v>
      </c>
      <c r="AK53" s="42"/>
      <c r="AL53" s="42"/>
      <c r="AM53" s="42">
        <v>10003.002377000001</v>
      </c>
      <c r="AN53" s="42">
        <v>368.86734499999994</v>
      </c>
      <c r="AO53" s="42">
        <v>582.62768899999992</v>
      </c>
      <c r="AP53" s="42"/>
      <c r="AQ53" s="42">
        <v>5385.9785849999989</v>
      </c>
      <c r="AR53" s="42">
        <v>160718.16451999996</v>
      </c>
      <c r="AS53" s="42">
        <v>702735.89746700018</v>
      </c>
      <c r="AT53" s="42">
        <v>54626.212103999991</v>
      </c>
      <c r="AU53" s="42">
        <v>8871.3144629999988</v>
      </c>
      <c r="AV53" s="42">
        <v>58732.523912999997</v>
      </c>
      <c r="AW53" s="42"/>
      <c r="AX53" s="42">
        <v>8711.265578999999</v>
      </c>
      <c r="AY53" s="42">
        <v>12695.001122000001</v>
      </c>
      <c r="AZ53" s="42">
        <v>453.53723799999995</v>
      </c>
      <c r="BA53" s="42">
        <v>50576.263395000002</v>
      </c>
      <c r="BB53" s="42"/>
      <c r="BC53" s="42">
        <v>3128.9094949999999</v>
      </c>
      <c r="BD53" s="42">
        <v>159201.71881699996</v>
      </c>
      <c r="BE53" s="42">
        <v>709518.008501</v>
      </c>
      <c r="BF53" s="42">
        <v>58170.950998</v>
      </c>
      <c r="BG53" s="42">
        <v>5142.79</v>
      </c>
      <c r="BH53" s="42"/>
      <c r="BI53" s="42"/>
      <c r="BJ53" s="42">
        <v>7473.45</v>
      </c>
      <c r="BK53" s="42">
        <v>2405230.4962499999</v>
      </c>
    </row>
    <row r="54" spans="2:63" x14ac:dyDescent="0.45">
      <c r="B54" t="s">
        <v>340</v>
      </c>
      <c r="C54" s="42">
        <v>1527.85</v>
      </c>
      <c r="D54" s="42">
        <v>5117.3549490000005</v>
      </c>
      <c r="E54" s="42">
        <v>8430.5930980000012</v>
      </c>
      <c r="F54" s="42">
        <v>6384.6149299999997</v>
      </c>
      <c r="G54" s="42">
        <v>2871.5355</v>
      </c>
      <c r="H54" s="42">
        <v>21360.077785000001</v>
      </c>
      <c r="I54" s="42">
        <v>266122.86548199999</v>
      </c>
      <c r="J54" s="42">
        <v>254725.1</v>
      </c>
      <c r="K54" s="42">
        <v>15428.171066999999</v>
      </c>
      <c r="L54" s="42">
        <v>4170.6620230000008</v>
      </c>
      <c r="M54" s="42">
        <v>8649.482786999999</v>
      </c>
      <c r="N54" s="42">
        <v>2034.9038579999999</v>
      </c>
      <c r="O54" s="42">
        <v>9581.0097180000012</v>
      </c>
      <c r="P54" s="42">
        <v>10606.501617999998</v>
      </c>
      <c r="Q54" s="42">
        <v>10143.856304000001</v>
      </c>
      <c r="R54" s="42">
        <v>4037.3303259999998</v>
      </c>
      <c r="S54" s="42">
        <v>2774.4263810000002</v>
      </c>
      <c r="T54" s="42">
        <v>7709.8</v>
      </c>
      <c r="U54" s="42">
        <v>316172.40080100001</v>
      </c>
      <c r="V54" s="42">
        <v>1121.42</v>
      </c>
      <c r="W54" s="42">
        <v>11306.749589999999</v>
      </c>
      <c r="X54" s="42">
        <v>6161.571269</v>
      </c>
      <c r="Y54" s="42">
        <v>4992.7590749999999</v>
      </c>
      <c r="Z54" s="42">
        <v>169.57165399999997</v>
      </c>
      <c r="AA54" s="42">
        <v>1276.4100000000001</v>
      </c>
      <c r="AB54" s="42">
        <v>270.045615</v>
      </c>
      <c r="AC54" s="42">
        <v>4707.5437980000006</v>
      </c>
      <c r="AD54" s="42">
        <v>4812.5622160000003</v>
      </c>
      <c r="AE54" s="42">
        <v>1163.1658219999999</v>
      </c>
      <c r="AF54" s="42">
        <v>3469.4377730000001</v>
      </c>
      <c r="AG54" s="42">
        <v>334682.95053700003</v>
      </c>
      <c r="AH54" s="42">
        <v>68.851075999999992</v>
      </c>
      <c r="AI54" s="42">
        <v>1178.57</v>
      </c>
      <c r="AJ54" s="42">
        <v>4502.0380850000001</v>
      </c>
      <c r="AK54" s="42">
        <v>3167.2508750000002</v>
      </c>
      <c r="AL54" s="42">
        <v>2295.8041629999998</v>
      </c>
      <c r="AM54" s="42">
        <v>7490.6299999999992</v>
      </c>
      <c r="AN54" s="42">
        <v>3158.4993939999999</v>
      </c>
      <c r="AO54" s="42">
        <v>6078.6969740000004</v>
      </c>
      <c r="AP54" s="42">
        <v>4150.1732099999999</v>
      </c>
      <c r="AQ54" s="42">
        <v>2277.2507409999998</v>
      </c>
      <c r="AR54" s="42">
        <v>2914.5968580000003</v>
      </c>
      <c r="AS54" s="42">
        <v>91846.22</v>
      </c>
      <c r="AT54" s="42">
        <v>71.868446999999989</v>
      </c>
      <c r="AU54" s="42">
        <v>7511.4303980000004</v>
      </c>
      <c r="AV54" s="42">
        <v>2575.3506849999999</v>
      </c>
      <c r="AW54" s="42">
        <v>3507.3168999999998</v>
      </c>
      <c r="AX54" s="42">
        <v>2419.0036439999999</v>
      </c>
      <c r="AY54" s="42">
        <v>2474.8991569999998</v>
      </c>
      <c r="AZ54" s="42">
        <v>6359.5480059999991</v>
      </c>
      <c r="BA54" s="42">
        <v>7665.3583090000011</v>
      </c>
      <c r="BB54" s="42">
        <v>216578.60388499999</v>
      </c>
      <c r="BC54" s="42">
        <v>7800.5774329999986</v>
      </c>
      <c r="BD54" s="42">
        <v>15372.716691</v>
      </c>
      <c r="BE54" s="42">
        <v>74527.349999999991</v>
      </c>
      <c r="BF54" s="42">
        <v>2260.5135570000002</v>
      </c>
      <c r="BG54" s="42">
        <v>84110.117903999999</v>
      </c>
      <c r="BH54" s="42">
        <v>130.71421299999997</v>
      </c>
      <c r="BI54" s="42">
        <v>3819.8100000000004</v>
      </c>
      <c r="BJ54" s="42">
        <v>83.87550499999999</v>
      </c>
      <c r="BK54" s="42">
        <v>1898380.3600859996</v>
      </c>
    </row>
    <row r="55" spans="2:63" x14ac:dyDescent="0.45">
      <c r="B55" t="s">
        <v>350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>
        <v>2371.16</v>
      </c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>
        <v>10847.48</v>
      </c>
      <c r="AO55" s="42"/>
      <c r="AP55" s="42">
        <v>23595.18</v>
      </c>
      <c r="AQ55" s="42">
        <v>6250.08</v>
      </c>
      <c r="AR55" s="42"/>
      <c r="AS55" s="42"/>
      <c r="AT55" s="42"/>
      <c r="AU55" s="42">
        <v>20045.620000000003</v>
      </c>
      <c r="AV55" s="42"/>
      <c r="AW55" s="42">
        <v>11106.65</v>
      </c>
      <c r="AX55" s="42"/>
      <c r="AY55" s="42"/>
      <c r="AZ55" s="42">
        <v>22374.89</v>
      </c>
      <c r="BA55" s="42"/>
      <c r="BB55" s="42">
        <v>31347.610000000004</v>
      </c>
      <c r="BC55" s="42">
        <v>10642.26</v>
      </c>
      <c r="BD55" s="42"/>
      <c r="BE55" s="42"/>
      <c r="BF55" s="42"/>
      <c r="BG55" s="42">
        <v>14515.25</v>
      </c>
      <c r="BH55" s="42"/>
      <c r="BI55" s="42"/>
      <c r="BJ55" s="42"/>
      <c r="BK55" s="42">
        <v>153096.18</v>
      </c>
    </row>
    <row r="56" spans="2:63" x14ac:dyDescent="0.45">
      <c r="B56" t="s">
        <v>349</v>
      </c>
      <c r="C56" s="42">
        <v>1266.46</v>
      </c>
      <c r="D56" s="42"/>
      <c r="E56" s="42"/>
      <c r="F56" s="42"/>
      <c r="G56" s="42"/>
      <c r="H56" s="42"/>
      <c r="I56" s="42">
        <v>267.57</v>
      </c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>
        <v>1534.03</v>
      </c>
    </row>
    <row r="57" spans="2:63" x14ac:dyDescent="0.45">
      <c r="B57" t="s">
        <v>371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>
        <v>1782.8169309999998</v>
      </c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>
        <v>1782.8169309999998</v>
      </c>
    </row>
    <row r="58" spans="2:63" x14ac:dyDescent="0.45">
      <c r="B58" t="s">
        <v>372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>
        <v>88.97</v>
      </c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>
        <v>88.97</v>
      </c>
    </row>
    <row r="59" spans="2:63" x14ac:dyDescent="0.45">
      <c r="B59" t="s">
        <v>347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>
        <v>39654.97</v>
      </c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>
        <v>39654.97</v>
      </c>
    </row>
    <row r="60" spans="2:63" x14ac:dyDescent="0.45">
      <c r="B60" t="s">
        <v>313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>
        <v>64.639378999999991</v>
      </c>
      <c r="O60" s="42"/>
      <c r="P60" s="42"/>
      <c r="Q60" s="42"/>
      <c r="R60" s="42"/>
      <c r="S60" s="42"/>
      <c r="T60" s="42">
        <v>1449.28</v>
      </c>
      <c r="U60" s="42">
        <v>1395.92</v>
      </c>
      <c r="V60" s="42"/>
      <c r="W60" s="42"/>
      <c r="X60" s="42">
        <v>158.832324</v>
      </c>
      <c r="Y60" s="42"/>
      <c r="Z60" s="42">
        <v>751.67</v>
      </c>
      <c r="AA60" s="42"/>
      <c r="AB60" s="42"/>
      <c r="AC60" s="42">
        <v>21.771238999999998</v>
      </c>
      <c r="AD60" s="42"/>
      <c r="AE60" s="42"/>
      <c r="AF60" s="42"/>
      <c r="AG60" s="42"/>
      <c r="AH60" s="42">
        <v>53.452776999999998</v>
      </c>
      <c r="AI60" s="42">
        <v>765.32565199999999</v>
      </c>
      <c r="AJ60" s="42"/>
      <c r="AK60" s="42"/>
      <c r="AL60" s="42"/>
      <c r="AM60" s="42"/>
      <c r="AN60" s="42"/>
      <c r="AO60" s="42"/>
      <c r="AP60" s="42"/>
      <c r="AQ60" s="42"/>
      <c r="AR60" s="42">
        <v>793.89</v>
      </c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>
        <v>5454.781371</v>
      </c>
    </row>
    <row r="61" spans="2:63" x14ac:dyDescent="0.45">
      <c r="B61" t="s">
        <v>366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>
        <v>56.395716999999998</v>
      </c>
      <c r="AE61" s="42"/>
      <c r="AF61" s="42"/>
      <c r="AG61" s="42">
        <v>15.623992999999999</v>
      </c>
      <c r="AH61" s="42"/>
      <c r="AI61" s="42">
        <v>31.531646999999996</v>
      </c>
      <c r="AJ61" s="42"/>
      <c r="AK61" s="42"/>
      <c r="AL61" s="42"/>
      <c r="AM61" s="42">
        <v>12.012202999999998</v>
      </c>
      <c r="AN61" s="42">
        <v>15.691906999999999</v>
      </c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>
        <v>131.25546699999998</v>
      </c>
    </row>
    <row r="62" spans="2:63" x14ac:dyDescent="0.45">
      <c r="B62" t="s">
        <v>368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>
        <v>55.521066999999995</v>
      </c>
      <c r="AE62" s="42"/>
      <c r="AF62" s="42"/>
      <c r="AG62" s="42">
        <v>14.034873999999999</v>
      </c>
      <c r="AH62" s="42"/>
      <c r="AI62" s="42">
        <v>31.013030999999998</v>
      </c>
      <c r="AJ62" s="42"/>
      <c r="AK62" s="42"/>
      <c r="AL62" s="42"/>
      <c r="AM62" s="42">
        <v>14.260567999999999</v>
      </c>
      <c r="AN62" s="42">
        <v>11.448997</v>
      </c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>
        <v>126.27853699999999</v>
      </c>
    </row>
    <row r="63" spans="2:63" x14ac:dyDescent="0.45">
      <c r="B63" t="s">
        <v>367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>
        <v>55.546105999999995</v>
      </c>
      <c r="AE63" s="42"/>
      <c r="AF63" s="42"/>
      <c r="AG63" s="42">
        <v>12.049246999999999</v>
      </c>
      <c r="AH63" s="42"/>
      <c r="AI63" s="42">
        <v>32.906390999999999</v>
      </c>
      <c r="AJ63" s="42"/>
      <c r="AK63" s="42"/>
      <c r="AL63" s="42"/>
      <c r="AM63" s="42">
        <v>10.588066999999999</v>
      </c>
      <c r="AN63" s="42">
        <v>12.377155</v>
      </c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>
        <v>123.46696599999999</v>
      </c>
    </row>
    <row r="64" spans="2:63" x14ac:dyDescent="0.45">
      <c r="B64" t="s">
        <v>304</v>
      </c>
      <c r="C64" s="42"/>
      <c r="D64" s="42"/>
      <c r="E64" s="42">
        <v>25968.707863</v>
      </c>
      <c r="F64" s="42">
        <v>396.49599499999994</v>
      </c>
      <c r="G64" s="42">
        <v>25516.828636000002</v>
      </c>
      <c r="H64" s="42">
        <v>32888.558655999994</v>
      </c>
      <c r="I64" s="42">
        <v>30514.194780999998</v>
      </c>
      <c r="J64" s="42">
        <v>241278.73480900002</v>
      </c>
      <c r="K64" s="42">
        <v>3122.5251959999996</v>
      </c>
      <c r="L64" s="42"/>
      <c r="M64" s="42">
        <v>1700.40535</v>
      </c>
      <c r="N64" s="42"/>
      <c r="O64" s="42"/>
      <c r="P64" s="42"/>
      <c r="Q64" s="42">
        <v>3716.2808339999997</v>
      </c>
      <c r="R64" s="42">
        <v>23760.299834999998</v>
      </c>
      <c r="S64" s="42">
        <v>756.02207799999985</v>
      </c>
      <c r="T64" s="42">
        <v>91361.705048999997</v>
      </c>
      <c r="U64" s="42">
        <v>415515.07504700002</v>
      </c>
      <c r="V64" s="42">
        <v>340091.060092</v>
      </c>
      <c r="W64" s="42">
        <v>9700.1068849999992</v>
      </c>
      <c r="X64" s="42">
        <v>2309.2797419999997</v>
      </c>
      <c r="Y64" s="42">
        <v>39856.825704000003</v>
      </c>
      <c r="Z64" s="42"/>
      <c r="AA64" s="42">
        <v>1899.622494</v>
      </c>
      <c r="AB64" s="42">
        <v>904.109241</v>
      </c>
      <c r="AC64" s="42">
        <v>34884.255767000002</v>
      </c>
      <c r="AD64" s="42"/>
      <c r="AE64" s="42">
        <v>2946.3444279999999</v>
      </c>
      <c r="AF64" s="42">
        <v>157056.62064299997</v>
      </c>
      <c r="AG64" s="42">
        <v>278317.95950200001</v>
      </c>
      <c r="AH64" s="42">
        <v>68031.481161000003</v>
      </c>
      <c r="AI64" s="42">
        <v>2183.8072549999997</v>
      </c>
      <c r="AJ64" s="42">
        <v>86817.085255000013</v>
      </c>
      <c r="AK64" s="42">
        <v>520.37490400000002</v>
      </c>
      <c r="AL64" s="42"/>
      <c r="AM64" s="42">
        <v>734.72863799999993</v>
      </c>
      <c r="AN64" s="42"/>
      <c r="AO64" s="42">
        <v>1141.989345</v>
      </c>
      <c r="AP64" s="42">
        <v>7139.1772799999999</v>
      </c>
      <c r="AQ64" s="42">
        <v>7035.4092980000005</v>
      </c>
      <c r="AR64" s="42">
        <v>142890.19694200001</v>
      </c>
      <c r="AS64" s="42">
        <v>218220.19918299996</v>
      </c>
      <c r="AT64" s="42">
        <v>109103.605555</v>
      </c>
      <c r="AU64" s="42">
        <v>17657.001418</v>
      </c>
      <c r="AV64" s="42">
        <v>44066.879999999997</v>
      </c>
      <c r="AW64" s="42">
        <v>879.69484399999999</v>
      </c>
      <c r="AX64" s="42">
        <v>4532.6812019999998</v>
      </c>
      <c r="AY64" s="42">
        <v>32916.79</v>
      </c>
      <c r="AZ64" s="42">
        <v>13811.86</v>
      </c>
      <c r="BA64" s="42">
        <v>1053.2240320000001</v>
      </c>
      <c r="BB64" s="42">
        <v>3951.71</v>
      </c>
      <c r="BC64" s="42">
        <v>5441.2468069999995</v>
      </c>
      <c r="BD64" s="42">
        <v>132068.94337000002</v>
      </c>
      <c r="BE64" s="42">
        <v>33626.931099999994</v>
      </c>
      <c r="BF64" s="42">
        <v>116498.121369</v>
      </c>
      <c r="BG64" s="42">
        <v>24072.040011000001</v>
      </c>
      <c r="BH64" s="42"/>
      <c r="BI64" s="42"/>
      <c r="BJ64" s="42"/>
      <c r="BK64" s="42">
        <v>2838857.1975959996</v>
      </c>
    </row>
    <row r="65" spans="2:63" x14ac:dyDescent="0.45">
      <c r="B65" t="s">
        <v>315</v>
      </c>
      <c r="C65" s="42">
        <v>1558.05</v>
      </c>
      <c r="D65" s="42"/>
      <c r="E65" s="42">
        <v>2322.89</v>
      </c>
      <c r="F65" s="42">
        <v>63.250228999999997</v>
      </c>
      <c r="G65" s="42"/>
      <c r="H65" s="42"/>
      <c r="I65" s="42">
        <v>2411.8936799999997</v>
      </c>
      <c r="J65" s="42"/>
      <c r="K65" s="42"/>
      <c r="L65" s="42"/>
      <c r="M65" s="42">
        <v>1680.2</v>
      </c>
      <c r="N65" s="42"/>
      <c r="O65" s="42"/>
      <c r="P65" s="42"/>
      <c r="Q65" s="42">
        <v>2001.6016479999998</v>
      </c>
      <c r="R65" s="42">
        <v>108.54955299999999</v>
      </c>
      <c r="S65" s="42">
        <v>412.65506799999997</v>
      </c>
      <c r="T65" s="42">
        <v>37.133179999999996</v>
      </c>
      <c r="U65" s="42"/>
      <c r="V65" s="42"/>
      <c r="W65" s="42"/>
      <c r="X65" s="42"/>
      <c r="Y65" s="42">
        <v>1778.81</v>
      </c>
      <c r="Z65" s="42"/>
      <c r="AA65" s="42"/>
      <c r="AB65" s="42">
        <v>232.04</v>
      </c>
      <c r="AC65" s="42">
        <v>2260.92</v>
      </c>
      <c r="AD65" s="42">
        <v>1787.7808269999998</v>
      </c>
      <c r="AE65" s="42">
        <v>506.73619499999995</v>
      </c>
      <c r="AF65" s="42"/>
      <c r="AG65" s="42"/>
      <c r="AH65" s="42"/>
      <c r="AI65" s="42"/>
      <c r="AJ65" s="42">
        <v>2088.8200000000002</v>
      </c>
      <c r="AK65" s="42"/>
      <c r="AL65" s="42">
        <v>292.36119499999995</v>
      </c>
      <c r="AM65" s="42">
        <v>14.116850999999999</v>
      </c>
      <c r="AN65" s="42"/>
      <c r="AO65" s="42">
        <v>2021.96</v>
      </c>
      <c r="AP65" s="42">
        <v>59.492663999999998</v>
      </c>
      <c r="AQ65" s="42"/>
      <c r="AR65" s="42"/>
      <c r="AS65" s="42"/>
      <c r="AT65" s="42"/>
      <c r="AU65" s="42">
        <v>36.700999999999993</v>
      </c>
      <c r="AV65" s="42">
        <v>2348.094693</v>
      </c>
      <c r="AW65" s="42"/>
      <c r="AX65" s="42"/>
      <c r="AY65" s="42">
        <v>71.453759999999988</v>
      </c>
      <c r="AZ65" s="42"/>
      <c r="BA65" s="42">
        <v>1663.18</v>
      </c>
      <c r="BB65" s="42">
        <v>57.475138000000001</v>
      </c>
      <c r="BC65" s="42">
        <v>29.364915999999997</v>
      </c>
      <c r="BD65" s="42"/>
      <c r="BE65" s="42"/>
      <c r="BF65" s="42"/>
      <c r="BG65" s="42"/>
      <c r="BH65" s="42"/>
      <c r="BI65" s="42">
        <v>1754.35</v>
      </c>
      <c r="BJ65" s="42"/>
      <c r="BK65" s="42">
        <v>27599.880596999999</v>
      </c>
    </row>
    <row r="66" spans="2:63" x14ac:dyDescent="0.45">
      <c r="B66" t="s">
        <v>344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>
        <v>1162.2177919999999</v>
      </c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>
        <v>1162.2177919999999</v>
      </c>
    </row>
    <row r="67" spans="2:63" x14ac:dyDescent="0.45">
      <c r="B67" t="s">
        <v>345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>
        <v>1659.2103199999997</v>
      </c>
      <c r="AJ67" s="42">
        <v>482.28</v>
      </c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>
        <v>24.193504999999998</v>
      </c>
      <c r="BB67" s="42"/>
      <c r="BC67" s="42"/>
      <c r="BD67" s="42"/>
      <c r="BE67" s="42"/>
      <c r="BF67" s="42"/>
      <c r="BG67" s="42"/>
      <c r="BH67" s="42"/>
      <c r="BI67" s="42"/>
      <c r="BJ67" s="42"/>
      <c r="BK67" s="42">
        <v>2165.6838250000001</v>
      </c>
    </row>
    <row r="68" spans="2:63" x14ac:dyDescent="0.45">
      <c r="B68" t="s">
        <v>343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>
        <v>1214.54</v>
      </c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>
        <v>1214.54</v>
      </c>
    </row>
    <row r="69" spans="2:63" x14ac:dyDescent="0.45">
      <c r="B69" t="s">
        <v>346</v>
      </c>
      <c r="C69" s="42"/>
      <c r="D69" s="42">
        <v>10894.02564</v>
      </c>
      <c r="E69" s="42"/>
      <c r="F69" s="42"/>
      <c r="G69" s="42">
        <v>14433.863678000002</v>
      </c>
      <c r="H69" s="42"/>
      <c r="I69" s="42"/>
      <c r="J69" s="42"/>
      <c r="K69" s="42">
        <v>12567.380491</v>
      </c>
      <c r="L69" s="42">
        <v>15290.970090000001</v>
      </c>
      <c r="M69" s="42">
        <v>16726.518025000001</v>
      </c>
      <c r="N69" s="42"/>
      <c r="O69" s="42"/>
      <c r="P69" s="42"/>
      <c r="Q69" s="42">
        <v>33474.293882999998</v>
      </c>
      <c r="R69" s="42"/>
      <c r="S69" s="42"/>
      <c r="T69" s="42"/>
      <c r="U69" s="42"/>
      <c r="V69" s="42"/>
      <c r="W69" s="42"/>
      <c r="X69" s="42">
        <v>21674.924384999998</v>
      </c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>
        <v>2696.5224309999999</v>
      </c>
      <c r="BD69" s="42">
        <v>2933.05</v>
      </c>
      <c r="BE69" s="42"/>
      <c r="BF69" s="42"/>
      <c r="BG69" s="42"/>
      <c r="BH69" s="42"/>
      <c r="BI69" s="42"/>
      <c r="BJ69" s="42"/>
      <c r="BK69" s="42">
        <v>130691.54862300001</v>
      </c>
    </row>
    <row r="70" spans="2:63" x14ac:dyDescent="0.45">
      <c r="B70" t="s">
        <v>342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>
        <v>479.55</v>
      </c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>
        <v>479.55</v>
      </c>
    </row>
    <row r="71" spans="2:63" x14ac:dyDescent="0.45">
      <c r="B71" t="s">
        <v>303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>
        <v>1582.25</v>
      </c>
      <c r="AW71" s="42">
        <v>768.05</v>
      </c>
      <c r="AX71" s="42"/>
      <c r="AY71" s="42"/>
      <c r="AZ71" s="42">
        <v>670.78</v>
      </c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>
        <v>3021.08</v>
      </c>
    </row>
    <row r="72" spans="2:63" x14ac:dyDescent="0.45">
      <c r="B72" t="s">
        <v>335</v>
      </c>
      <c r="C72" s="42"/>
      <c r="D72" s="42"/>
      <c r="E72" s="42">
        <v>1699.680591</v>
      </c>
      <c r="F72" s="42"/>
      <c r="G72" s="42"/>
      <c r="H72" s="42">
        <v>8539.2388200000005</v>
      </c>
      <c r="I72" s="42">
        <v>13501.123468</v>
      </c>
      <c r="J72" s="42">
        <v>3730.7444579999997</v>
      </c>
      <c r="K72" s="42">
        <v>1223.4449849999999</v>
      </c>
      <c r="L72" s="42"/>
      <c r="M72" s="42">
        <v>21176.211504999999</v>
      </c>
      <c r="N72" s="42"/>
      <c r="O72" s="42">
        <v>1429.6281159999999</v>
      </c>
      <c r="P72" s="42"/>
      <c r="Q72" s="42"/>
      <c r="R72" s="42">
        <v>24340.25</v>
      </c>
      <c r="S72" s="42">
        <v>2472.8012189999999</v>
      </c>
      <c r="T72" s="42">
        <v>551.01063499999998</v>
      </c>
      <c r="U72" s="42">
        <v>15831.035688999998</v>
      </c>
      <c r="V72" s="42">
        <v>7454.5846689999998</v>
      </c>
      <c r="W72" s="42"/>
      <c r="X72" s="42"/>
      <c r="Y72" s="42"/>
      <c r="Z72" s="42"/>
      <c r="AA72" s="42">
        <v>1740.1741419999998</v>
      </c>
      <c r="AB72" s="42"/>
      <c r="AC72" s="42">
        <v>2275.7226799999999</v>
      </c>
      <c r="AD72" s="42"/>
      <c r="AE72" s="42"/>
      <c r="AF72" s="42">
        <v>4190.8998809999994</v>
      </c>
      <c r="AG72" s="42">
        <v>17824.570210999998</v>
      </c>
      <c r="AH72" s="42">
        <v>8337.5212059999994</v>
      </c>
      <c r="AI72" s="42"/>
      <c r="AJ72" s="42"/>
      <c r="AK72" s="42"/>
      <c r="AL72" s="42"/>
      <c r="AM72" s="42"/>
      <c r="AN72" s="42"/>
      <c r="AO72" s="42"/>
      <c r="AP72" s="42"/>
      <c r="AQ72" s="42">
        <v>2044.729568</v>
      </c>
      <c r="AR72" s="42">
        <v>52862.350383999998</v>
      </c>
      <c r="AS72" s="42">
        <v>700831.85158400005</v>
      </c>
      <c r="AT72" s="42">
        <v>44728.183561999998</v>
      </c>
      <c r="AU72" s="42">
        <v>7155.1945690000002</v>
      </c>
      <c r="AV72" s="42">
        <v>44808.43</v>
      </c>
      <c r="AW72" s="42"/>
      <c r="AX72" s="42">
        <v>8176.7</v>
      </c>
      <c r="AY72" s="42"/>
      <c r="AZ72" s="42"/>
      <c r="BA72" s="42">
        <v>38896.74</v>
      </c>
      <c r="BB72" s="42"/>
      <c r="BC72" s="42">
        <v>1376.868408</v>
      </c>
      <c r="BD72" s="42">
        <v>48482.627025000009</v>
      </c>
      <c r="BE72" s="42">
        <v>726623.26215899992</v>
      </c>
      <c r="BF72" s="42">
        <v>46380.966715000002</v>
      </c>
      <c r="BG72" s="42">
        <v>8093.26</v>
      </c>
      <c r="BH72" s="42"/>
      <c r="BI72" s="42"/>
      <c r="BJ72" s="42">
        <v>6604.51</v>
      </c>
      <c r="BK72" s="42">
        <v>1873384.3162490001</v>
      </c>
    </row>
    <row r="73" spans="2:63" x14ac:dyDescent="0.45">
      <c r="B73" t="s">
        <v>300</v>
      </c>
      <c r="C73" s="42">
        <v>73945.658863000004</v>
      </c>
      <c r="D73" s="42">
        <v>13213.752974999999</v>
      </c>
      <c r="E73" s="42">
        <v>97958.081693999993</v>
      </c>
      <c r="F73" s="42">
        <v>19095.204570000002</v>
      </c>
      <c r="G73" s="42">
        <v>38274.379433000002</v>
      </c>
      <c r="H73" s="42">
        <v>437032.79769299983</v>
      </c>
      <c r="I73" s="42">
        <v>1483325.4602389995</v>
      </c>
      <c r="J73" s="42">
        <v>393540.53597100003</v>
      </c>
      <c r="K73" s="42">
        <v>121198.1079</v>
      </c>
      <c r="L73" s="42">
        <v>26452.499795000003</v>
      </c>
      <c r="M73" s="42">
        <v>86895.786708000014</v>
      </c>
      <c r="N73" s="42">
        <v>11676.014228</v>
      </c>
      <c r="O73" s="42">
        <v>41390.803172999993</v>
      </c>
      <c r="P73" s="42">
        <v>51487.611471000004</v>
      </c>
      <c r="Q73" s="42">
        <v>110436.52024299999</v>
      </c>
      <c r="R73" s="42">
        <v>56673.616898999993</v>
      </c>
      <c r="S73" s="42">
        <v>127156.60164000001</v>
      </c>
      <c r="T73" s="42">
        <v>214008.55041099995</v>
      </c>
      <c r="U73" s="42">
        <v>898023.06327899999</v>
      </c>
      <c r="V73" s="42">
        <v>452833.30801999994</v>
      </c>
      <c r="W73" s="42">
        <v>271697.77140900004</v>
      </c>
      <c r="X73" s="42">
        <v>170141.73173999999</v>
      </c>
      <c r="Y73" s="42">
        <v>135765.23180999997</v>
      </c>
      <c r="Z73" s="42">
        <v>22711.814163999996</v>
      </c>
      <c r="AA73" s="42">
        <v>74917.880778999999</v>
      </c>
      <c r="AB73" s="42">
        <v>85785.395611999993</v>
      </c>
      <c r="AC73" s="42">
        <v>52564.560746999996</v>
      </c>
      <c r="AD73" s="42">
        <v>42559.68</v>
      </c>
      <c r="AE73" s="42">
        <v>108099.363677</v>
      </c>
      <c r="AF73" s="42">
        <v>265447.77145000006</v>
      </c>
      <c r="AG73" s="42">
        <v>1268220.1902030001</v>
      </c>
      <c r="AH73" s="42">
        <v>196951.67647199996</v>
      </c>
      <c r="AI73" s="42">
        <v>157041.24830099999</v>
      </c>
      <c r="AJ73" s="42">
        <v>181071.511719</v>
      </c>
      <c r="AK73" s="42">
        <v>80584.946425000002</v>
      </c>
      <c r="AL73" s="42">
        <v>629.13231499999995</v>
      </c>
      <c r="AM73" s="42">
        <v>82384.095682999992</v>
      </c>
      <c r="AN73" s="42">
        <v>148046.39829499999</v>
      </c>
      <c r="AO73" s="42">
        <v>19019.712051000002</v>
      </c>
      <c r="AP73" s="42">
        <v>64534.385916000007</v>
      </c>
      <c r="AQ73" s="42">
        <v>75224.552654000014</v>
      </c>
      <c r="AR73" s="42">
        <v>413267.82295100013</v>
      </c>
      <c r="AS73" s="42">
        <v>1436269.2162019997</v>
      </c>
      <c r="AT73" s="42">
        <v>239258.85100199992</v>
      </c>
      <c r="AU73" s="42">
        <v>115404.574861</v>
      </c>
      <c r="AV73" s="42">
        <v>215197.17402399998</v>
      </c>
      <c r="AW73" s="42">
        <v>58527.646848999997</v>
      </c>
      <c r="AX73" s="42">
        <v>63531.910568000014</v>
      </c>
      <c r="AY73" s="42">
        <v>56307.637951999997</v>
      </c>
      <c r="AZ73" s="42">
        <v>122761.86006999998</v>
      </c>
      <c r="BA73" s="42">
        <v>87316.385389000003</v>
      </c>
      <c r="BB73" s="42">
        <v>75800.796694000004</v>
      </c>
      <c r="BC73" s="42">
        <v>60177.243445</v>
      </c>
      <c r="BD73" s="42">
        <v>371327.9528470001</v>
      </c>
      <c r="BE73" s="42">
        <v>2343306.955201</v>
      </c>
      <c r="BF73" s="42">
        <v>232056.43412399996</v>
      </c>
      <c r="BG73" s="42">
        <v>135817.76022200001</v>
      </c>
      <c r="BH73" s="42">
        <v>100023.91549500001</v>
      </c>
      <c r="BI73" s="42">
        <v>21827.958263</v>
      </c>
      <c r="BJ73" s="42">
        <v>8860.043615999999</v>
      </c>
      <c r="BK73" s="42">
        <v>14415059.546402</v>
      </c>
    </row>
    <row r="74" spans="2:63" x14ac:dyDescent="0.45">
      <c r="B74" t="s">
        <v>317</v>
      </c>
      <c r="C74" s="42"/>
      <c r="D74" s="42"/>
      <c r="E74" s="42"/>
      <c r="F74" s="42"/>
      <c r="G74" s="42"/>
      <c r="H74" s="42">
        <v>3704.9028379999995</v>
      </c>
      <c r="I74" s="42"/>
      <c r="J74" s="42"/>
      <c r="K74" s="42">
        <v>22586.44</v>
      </c>
      <c r="L74" s="42">
        <v>2310.6747229999996</v>
      </c>
      <c r="M74" s="42"/>
      <c r="N74" s="42"/>
      <c r="O74" s="42"/>
      <c r="P74" s="42"/>
      <c r="Q74" s="42"/>
      <c r="R74" s="42">
        <v>3078.403734</v>
      </c>
      <c r="S74" s="42">
        <v>10947.963890000001</v>
      </c>
      <c r="T74" s="42"/>
      <c r="U74" s="42"/>
      <c r="V74" s="42"/>
      <c r="W74" s="42">
        <v>7153.68</v>
      </c>
      <c r="X74" s="42">
        <v>480.96557599999994</v>
      </c>
      <c r="Y74" s="42"/>
      <c r="Z74" s="42">
        <v>508.38636799999995</v>
      </c>
      <c r="AA74" s="42">
        <v>32377.279999999999</v>
      </c>
      <c r="AB74" s="42"/>
      <c r="AC74" s="42"/>
      <c r="AD74" s="42"/>
      <c r="AE74" s="42">
        <v>3335.517198</v>
      </c>
      <c r="AF74" s="42">
        <v>2281.15</v>
      </c>
      <c r="AG74" s="42">
        <v>49293.976124000001</v>
      </c>
      <c r="AH74" s="42">
        <v>47543.276435999993</v>
      </c>
      <c r="AI74" s="42"/>
      <c r="AJ74" s="42"/>
      <c r="AK74" s="42"/>
      <c r="AL74" s="42">
        <v>2013.13</v>
      </c>
      <c r="AM74" s="42"/>
      <c r="AN74" s="42"/>
      <c r="AO74" s="42">
        <v>2954.0738569999999</v>
      </c>
      <c r="AP74" s="42"/>
      <c r="AQ74" s="42">
        <v>60004.629013999998</v>
      </c>
      <c r="AR74" s="42">
        <v>55577.902600000001</v>
      </c>
      <c r="AS74" s="42"/>
      <c r="AT74" s="42"/>
      <c r="AU74" s="42">
        <v>2264.71</v>
      </c>
      <c r="AV74" s="42"/>
      <c r="AW74" s="42"/>
      <c r="AX74" s="42">
        <v>5652.3126469999988</v>
      </c>
      <c r="AY74" s="42"/>
      <c r="AZ74" s="42">
        <v>1594.13</v>
      </c>
      <c r="BA74" s="42">
        <v>956.25107199999991</v>
      </c>
      <c r="BB74" s="42">
        <v>24112.851568999999</v>
      </c>
      <c r="BC74" s="42">
        <v>4467.26</v>
      </c>
      <c r="BD74" s="42"/>
      <c r="BE74" s="42"/>
      <c r="BF74" s="42">
        <v>56233.280000000006</v>
      </c>
      <c r="BG74" s="42"/>
      <c r="BH74" s="42"/>
      <c r="BI74" s="42"/>
      <c r="BJ74" s="42"/>
      <c r="BK74" s="42">
        <v>401433.14764600008</v>
      </c>
    </row>
    <row r="75" spans="2:63" x14ac:dyDescent="0.45">
      <c r="B75" t="s">
        <v>312</v>
      </c>
      <c r="C75" s="42"/>
      <c r="D75" s="42"/>
      <c r="E75" s="42"/>
      <c r="F75" s="42"/>
      <c r="G75" s="42"/>
      <c r="H75" s="42">
        <v>682.41256299999998</v>
      </c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>
        <v>17352.821387999997</v>
      </c>
      <c r="U75" s="42">
        <v>62022.810016999989</v>
      </c>
      <c r="V75" s="42">
        <v>7661.4589449999985</v>
      </c>
      <c r="W75" s="42">
        <v>3452.244236</v>
      </c>
      <c r="X75" s="42"/>
      <c r="Y75" s="42"/>
      <c r="Z75" s="42"/>
      <c r="AA75" s="42"/>
      <c r="AB75" s="42"/>
      <c r="AC75" s="42"/>
      <c r="AD75" s="42"/>
      <c r="AE75" s="42"/>
      <c r="AF75" s="42">
        <v>19261.208218</v>
      </c>
      <c r="AG75" s="42">
        <v>79604.877248000004</v>
      </c>
      <c r="AH75" s="42">
        <v>10179.912434999998</v>
      </c>
      <c r="AI75" s="42"/>
      <c r="AJ75" s="42"/>
      <c r="AK75" s="42"/>
      <c r="AL75" s="42"/>
      <c r="AM75" s="42">
        <v>2335.3940469999998</v>
      </c>
      <c r="AN75" s="42"/>
      <c r="AO75" s="42"/>
      <c r="AP75" s="42"/>
      <c r="AQ75" s="42"/>
      <c r="AR75" s="42">
        <v>46058.642799999994</v>
      </c>
      <c r="AS75" s="42">
        <v>33887.757217999999</v>
      </c>
      <c r="AT75" s="42">
        <v>14908.959079</v>
      </c>
      <c r="AU75" s="42"/>
      <c r="AV75" s="42"/>
      <c r="AW75" s="42"/>
      <c r="AX75" s="42"/>
      <c r="AY75" s="42">
        <v>1043.2653699999998</v>
      </c>
      <c r="AZ75" s="42"/>
      <c r="BA75" s="42"/>
      <c r="BB75" s="42"/>
      <c r="BC75" s="42"/>
      <c r="BD75" s="42">
        <v>49544.031864000004</v>
      </c>
      <c r="BE75" s="42">
        <v>8212.1221209999985</v>
      </c>
      <c r="BF75" s="42">
        <v>6845.2743239999991</v>
      </c>
      <c r="BG75" s="42"/>
      <c r="BH75" s="42"/>
      <c r="BI75" s="42"/>
      <c r="BJ75" s="42"/>
      <c r="BK75" s="42">
        <v>363053.191873</v>
      </c>
    </row>
    <row r="76" spans="2:63" x14ac:dyDescent="0.45">
      <c r="B76" t="s">
        <v>329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>
        <v>262.16167899999999</v>
      </c>
      <c r="AW76" s="42"/>
      <c r="AX76" s="42">
        <v>4785.0300749999997</v>
      </c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>
        <v>5047.1917539999995</v>
      </c>
    </row>
    <row r="77" spans="2:63" x14ac:dyDescent="0.45">
      <c r="B77" t="s">
        <v>307</v>
      </c>
      <c r="C77" s="42">
        <v>110.50053699999999</v>
      </c>
      <c r="D77" s="42">
        <v>17361.673607999997</v>
      </c>
      <c r="E77" s="42">
        <v>6231.5295969999997</v>
      </c>
      <c r="F77" s="42">
        <v>17566.550173</v>
      </c>
      <c r="G77" s="42">
        <v>1670.87</v>
      </c>
      <c r="H77" s="42">
        <v>12017.909490999999</v>
      </c>
      <c r="I77" s="42">
        <v>8051.3638519999995</v>
      </c>
      <c r="J77" s="42">
        <v>8095.0599939999993</v>
      </c>
      <c r="K77" s="42">
        <v>9796.362360000001</v>
      </c>
      <c r="L77" s="42">
        <v>7246.619999999999</v>
      </c>
      <c r="M77" s="42">
        <v>4636.21</v>
      </c>
      <c r="N77" s="42">
        <v>9715.1477590000013</v>
      </c>
      <c r="O77" s="42"/>
      <c r="P77" s="42">
        <v>24643.29</v>
      </c>
      <c r="Q77" s="42">
        <v>5639.3200000000006</v>
      </c>
      <c r="R77" s="42">
        <v>40738.321723000001</v>
      </c>
      <c r="S77" s="42">
        <v>6114.0844079999988</v>
      </c>
      <c r="T77" s="42">
        <v>7535.5343659999999</v>
      </c>
      <c r="U77" s="42">
        <v>24988.608004999998</v>
      </c>
      <c r="V77" s="42">
        <v>22316.916168999996</v>
      </c>
      <c r="W77" s="42">
        <v>20323.440269999999</v>
      </c>
      <c r="X77" s="42">
        <v>15434.15</v>
      </c>
      <c r="Y77" s="42">
        <v>3737.3</v>
      </c>
      <c r="Z77" s="42">
        <v>4285.8916719999997</v>
      </c>
      <c r="AA77" s="42">
        <v>2658.4300000000003</v>
      </c>
      <c r="AB77" s="42">
        <v>14198.62527</v>
      </c>
      <c r="AC77" s="42">
        <v>7133.9</v>
      </c>
      <c r="AD77" s="42">
        <v>14075.61</v>
      </c>
      <c r="AE77" s="42">
        <v>7020.6859149999991</v>
      </c>
      <c r="AF77" s="42">
        <v>30476.533017999998</v>
      </c>
      <c r="AG77" s="42">
        <v>33218.466763000004</v>
      </c>
      <c r="AH77" s="42">
        <v>18747.461620999999</v>
      </c>
      <c r="AI77" s="42">
        <v>54253.29267599999</v>
      </c>
      <c r="AJ77" s="42">
        <v>11363.939025999998</v>
      </c>
      <c r="AK77" s="42">
        <v>29844.980086</v>
      </c>
      <c r="AL77" s="42">
        <v>2407.02</v>
      </c>
      <c r="AM77" s="42">
        <v>15797.708941000001</v>
      </c>
      <c r="AN77" s="42">
        <v>26748.104834999998</v>
      </c>
      <c r="AO77" s="42">
        <v>8000.9118820000003</v>
      </c>
      <c r="AP77" s="42">
        <v>50706.407960999997</v>
      </c>
      <c r="AQ77" s="42">
        <v>15754.564891</v>
      </c>
      <c r="AR77" s="42">
        <v>28463.826464999998</v>
      </c>
      <c r="AS77" s="42">
        <v>28357.180673000003</v>
      </c>
      <c r="AT77" s="42">
        <v>10093.495010000001</v>
      </c>
      <c r="AU77" s="42">
        <v>54787.771267999997</v>
      </c>
      <c r="AV77" s="42">
        <v>4925.2490280000002</v>
      </c>
      <c r="AW77" s="42">
        <v>15963.62</v>
      </c>
      <c r="AX77" s="42">
        <v>4325.8809980000005</v>
      </c>
      <c r="AY77" s="42">
        <v>70289.227089000007</v>
      </c>
      <c r="AZ77" s="42"/>
      <c r="BA77" s="42">
        <v>11164.527107999998</v>
      </c>
      <c r="BB77" s="42">
        <v>20281.092513</v>
      </c>
      <c r="BC77" s="42">
        <v>20353.172262999997</v>
      </c>
      <c r="BD77" s="42">
        <v>39617.163940999992</v>
      </c>
      <c r="BE77" s="42">
        <v>28522.489267999998</v>
      </c>
      <c r="BF77" s="42">
        <v>10893.520471</v>
      </c>
      <c r="BG77" s="42">
        <v>17356.964496999997</v>
      </c>
      <c r="BH77" s="42">
        <v>2791.5499999999997</v>
      </c>
      <c r="BI77" s="42">
        <v>1667.38</v>
      </c>
      <c r="BJ77" s="42">
        <v>1759.42</v>
      </c>
      <c r="BK77" s="42">
        <v>992276.82746100042</v>
      </c>
    </row>
    <row r="78" spans="2:63" x14ac:dyDescent="0.45">
      <c r="B78" t="s">
        <v>373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>
        <v>2023.5248240000001</v>
      </c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>
        <v>2023.5248240000001</v>
      </c>
    </row>
    <row r="79" spans="2:63" x14ac:dyDescent="0.45">
      <c r="B79" t="s">
        <v>323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>
        <v>1458.15</v>
      </c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>
        <v>421.9</v>
      </c>
      <c r="AI79" s="42"/>
      <c r="AJ79" s="42"/>
      <c r="AK79" s="42"/>
      <c r="AL79" s="42">
        <v>690.77</v>
      </c>
      <c r="AM79" s="42">
        <v>257.45999999999998</v>
      </c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>
        <v>265.19</v>
      </c>
      <c r="BD79" s="42"/>
      <c r="BE79" s="42"/>
      <c r="BF79" s="42"/>
      <c r="BG79" s="42"/>
      <c r="BH79" s="42"/>
      <c r="BI79" s="42"/>
      <c r="BJ79" s="42"/>
      <c r="BK79" s="42">
        <v>3093.4700000000003</v>
      </c>
    </row>
    <row r="80" spans="2:63" x14ac:dyDescent="0.45">
      <c r="B80" t="s">
        <v>306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>
        <v>7726.6279159999995</v>
      </c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>
        <v>4997.5069129999993</v>
      </c>
      <c r="AY80" s="42"/>
      <c r="AZ80" s="42"/>
      <c r="BA80" s="42"/>
      <c r="BB80" s="42"/>
      <c r="BC80" s="42">
        <v>306.53704199999999</v>
      </c>
      <c r="BD80" s="42"/>
      <c r="BE80" s="42"/>
      <c r="BF80" s="42"/>
      <c r="BG80" s="42"/>
      <c r="BH80" s="42"/>
      <c r="BI80" s="42"/>
      <c r="BJ80" s="42"/>
      <c r="BK80" s="42">
        <v>13030.671870999999</v>
      </c>
    </row>
    <row r="81" spans="2:63" x14ac:dyDescent="0.45">
      <c r="B81" t="s">
        <v>324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>
        <v>2951.18</v>
      </c>
      <c r="R81" s="42"/>
      <c r="S81" s="42"/>
      <c r="T81" s="42">
        <v>62207.16</v>
      </c>
      <c r="U81" s="42">
        <v>126613.16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>
        <v>117852.46</v>
      </c>
      <c r="AH81" s="42"/>
      <c r="AI81" s="42">
        <v>1150.45</v>
      </c>
      <c r="AJ81" s="42"/>
      <c r="AK81" s="42"/>
      <c r="AL81" s="42"/>
      <c r="AM81" s="42"/>
      <c r="AN81" s="42"/>
      <c r="AO81" s="42"/>
      <c r="AP81" s="42"/>
      <c r="AQ81" s="42"/>
      <c r="AR81" s="42"/>
      <c r="AS81" s="42">
        <v>125049.88</v>
      </c>
      <c r="AT81" s="42"/>
      <c r="AU81" s="42"/>
      <c r="AV81" s="42">
        <v>14511.37</v>
      </c>
      <c r="AW81" s="42">
        <v>6396.71</v>
      </c>
      <c r="AX81" s="42"/>
      <c r="AY81" s="42"/>
      <c r="AZ81" s="42"/>
      <c r="BA81" s="42"/>
      <c r="BB81" s="42">
        <v>14464.57</v>
      </c>
      <c r="BC81" s="42">
        <v>35864.26</v>
      </c>
      <c r="BD81" s="42">
        <v>5376.91</v>
      </c>
      <c r="BE81" s="42">
        <v>111308.05</v>
      </c>
      <c r="BF81" s="42">
        <v>2125.39</v>
      </c>
      <c r="BG81" s="42">
        <v>5605.17</v>
      </c>
      <c r="BH81" s="42"/>
      <c r="BI81" s="42"/>
      <c r="BJ81" s="42"/>
      <c r="BK81" s="42">
        <v>631476.72000000009</v>
      </c>
    </row>
    <row r="82" spans="2:63" x14ac:dyDescent="0.45">
      <c r="B82" t="s">
        <v>4892</v>
      </c>
      <c r="C82" s="42">
        <v>106596.553267</v>
      </c>
      <c r="D82" s="42">
        <v>75006.256542999996</v>
      </c>
      <c r="E82" s="42">
        <v>250638.33703299999</v>
      </c>
      <c r="F82" s="42">
        <v>61797.615581999999</v>
      </c>
      <c r="G82" s="42">
        <v>142481.32762499998</v>
      </c>
      <c r="H82" s="42">
        <v>1261905.1891069999</v>
      </c>
      <c r="I82" s="42">
        <v>4724964.3688459992</v>
      </c>
      <c r="J82" s="42">
        <v>3342081.9283910007</v>
      </c>
      <c r="K82" s="42">
        <v>333188.92875900009</v>
      </c>
      <c r="L82" s="42">
        <v>130179.35433</v>
      </c>
      <c r="M82" s="42">
        <v>460154.04865900008</v>
      </c>
      <c r="N82" s="42">
        <v>35195.594287</v>
      </c>
      <c r="O82" s="42">
        <v>103480.02135699999</v>
      </c>
      <c r="P82" s="42">
        <v>138163.22840700002</v>
      </c>
      <c r="Q82" s="42">
        <v>287158.46030400001</v>
      </c>
      <c r="R82" s="42">
        <v>514916.76909900003</v>
      </c>
      <c r="S82" s="42">
        <v>441077.04339000012</v>
      </c>
      <c r="T82" s="42">
        <v>1479517.7550769995</v>
      </c>
      <c r="U82" s="42">
        <v>5933500.4517670004</v>
      </c>
      <c r="V82" s="42">
        <v>3654939.4395049997</v>
      </c>
      <c r="W82" s="42">
        <v>1062754.461477</v>
      </c>
      <c r="X82" s="42">
        <v>498567.67439300002</v>
      </c>
      <c r="Y82" s="42">
        <v>617740.51392699988</v>
      </c>
      <c r="Z82" s="42">
        <v>50135.999859999996</v>
      </c>
      <c r="AA82" s="42">
        <v>228453.00751</v>
      </c>
      <c r="AB82" s="42">
        <v>385084.88761199993</v>
      </c>
      <c r="AC82" s="42">
        <v>223401.78150399998</v>
      </c>
      <c r="AD82" s="42">
        <v>110597.862719</v>
      </c>
      <c r="AE82" s="42">
        <v>271618.82714000001</v>
      </c>
      <c r="AF82" s="42">
        <v>1672631.6988459998</v>
      </c>
      <c r="AG82" s="42">
        <v>6883080.779418001</v>
      </c>
      <c r="AH82" s="42">
        <v>1152849.3022099999</v>
      </c>
      <c r="AI82" s="42">
        <v>790300.42400499992</v>
      </c>
      <c r="AJ82" s="42">
        <v>713905.332926</v>
      </c>
      <c r="AK82" s="42">
        <v>244965.03297999999</v>
      </c>
      <c r="AL82" s="42">
        <v>66090.182037999999</v>
      </c>
      <c r="AM82" s="42">
        <v>279747.64028999995</v>
      </c>
      <c r="AN82" s="42">
        <v>432238.99335</v>
      </c>
      <c r="AO82" s="42">
        <v>73028.71018200001</v>
      </c>
      <c r="AP82" s="42">
        <v>252488.74674499995</v>
      </c>
      <c r="AQ82" s="42">
        <v>260002.78983600001</v>
      </c>
      <c r="AR82" s="42">
        <v>2108722.3275959995</v>
      </c>
      <c r="AS82" s="42">
        <v>11887119.441530002</v>
      </c>
      <c r="AT82" s="42">
        <v>1539599.5498179998</v>
      </c>
      <c r="AU82" s="42">
        <v>657832.99040400004</v>
      </c>
      <c r="AV82" s="42">
        <v>989153.25220999995</v>
      </c>
      <c r="AW82" s="42">
        <v>182133.205051</v>
      </c>
      <c r="AX82" s="42">
        <v>221725.44908000002</v>
      </c>
      <c r="AY82" s="42">
        <v>333762.13899799995</v>
      </c>
      <c r="AZ82" s="42">
        <v>516271.36872200004</v>
      </c>
      <c r="BA82" s="42">
        <v>525569.24251699995</v>
      </c>
      <c r="BB82" s="42">
        <v>448224.87173199997</v>
      </c>
      <c r="BC82" s="42">
        <v>254065.53588700001</v>
      </c>
      <c r="BD82" s="42">
        <v>1965585.7782379999</v>
      </c>
      <c r="BE82" s="42">
        <v>12248179.830026999</v>
      </c>
      <c r="BF82" s="42">
        <v>1553245.7938760004</v>
      </c>
      <c r="BG82" s="42">
        <v>422571.28711999999</v>
      </c>
      <c r="BH82" s="42">
        <v>200917.63464</v>
      </c>
      <c r="BI82" s="42">
        <v>35864.263633999995</v>
      </c>
      <c r="BJ82" s="42">
        <v>67628.687078000003</v>
      </c>
      <c r="BK82" s="42">
        <v>75904799.968460992</v>
      </c>
    </row>
    <row r="85" spans="2:63" ht="18" x14ac:dyDescent="0.55000000000000004">
      <c r="B85" s="28" t="s">
        <v>4895</v>
      </c>
    </row>
    <row r="87" spans="2:63" ht="15.75" x14ac:dyDescent="0.45">
      <c r="B87" s="31" t="s">
        <v>4896</v>
      </c>
      <c r="C87" s="30" t="s">
        <v>4893</v>
      </c>
      <c r="D87" s="31" t="s">
        <v>4909</v>
      </c>
    </row>
    <row r="88" spans="2:63" ht="15.75" x14ac:dyDescent="0.45">
      <c r="B88" s="43" t="s">
        <v>4897</v>
      </c>
      <c r="C88" s="44" cm="1">
        <f t="array" ref="C88">SUMPRODUCT((MONTH('Opportunity and products'!$F$14:$F$5837)=1)*'Opportunity and products'!$K$14:$K$5837)</f>
        <v>1052039.3614220007</v>
      </c>
      <c r="D88" s="45">
        <f>C88/SUM($C$88:$C$99)</f>
        <v>1.385998463679676E-2</v>
      </c>
    </row>
    <row r="89" spans="2:63" ht="15.75" x14ac:dyDescent="0.45">
      <c r="B89" s="43" t="s">
        <v>4898</v>
      </c>
      <c r="C89" s="44" cm="1">
        <f t="array" ref="C89">SUMPRODUCT((MONTH('Opportunity and products'!$F$14:$F$5837)=2)*'Opportunity and products'!$K$14:$K$5837)</f>
        <v>1546764.7346340003</v>
      </c>
      <c r="D89" s="45">
        <f>C89/SUM($C$88:$C$99)</f>
        <v>2.0377693311578349E-2</v>
      </c>
    </row>
    <row r="90" spans="2:63" ht="15.75" x14ac:dyDescent="0.45">
      <c r="B90" s="43" t="s">
        <v>4899</v>
      </c>
      <c r="C90" s="44" cm="1">
        <f t="array" ref="C90">SUMPRODUCT((MONTH('Opportunity and products'!$F$14:$F$5837)=3)*'Opportunity and products'!$K$14:$K$5837)</f>
        <v>1359796.5315399999</v>
      </c>
      <c r="D90" s="45">
        <f>C90/SUM($C$88:$C$99)</f>
        <v>1.7914499901257961E-2</v>
      </c>
    </row>
    <row r="91" spans="2:63" ht="15.75" x14ac:dyDescent="0.45">
      <c r="B91" s="43" t="s">
        <v>4900</v>
      </c>
      <c r="C91" s="44" cm="1">
        <f t="array" ref="C91">SUMPRODUCT((MONTH('Opportunity and products'!$F$14:$F$5837)=4)*'Opportunity and products'!$K$14:$K$5837)</f>
        <v>1388025.8658769997</v>
      </c>
      <c r="D91" s="45">
        <f>C91/SUM($C$88:$C$99)</f>
        <v>1.828640437039205E-2</v>
      </c>
    </row>
    <row r="92" spans="2:63" ht="15.75" x14ac:dyDescent="0.45">
      <c r="B92" s="43" t="s">
        <v>4901</v>
      </c>
      <c r="C92" s="44" cm="1">
        <f t="array" ref="C92">SUMPRODUCT((MONTH('Opportunity and products'!$F$14:$F$5837)=5)*'Opportunity and products'!$K$14:$K$5837)</f>
        <v>1369245.5238780004</v>
      </c>
      <c r="D92" s="45">
        <f>C92/SUM($C$88:$C$99)</f>
        <v>1.8038984681428998E-2</v>
      </c>
    </row>
    <row r="93" spans="2:63" ht="15.75" x14ac:dyDescent="0.45">
      <c r="B93" s="43" t="s">
        <v>4902</v>
      </c>
      <c r="C93" s="44" cm="1">
        <f t="array" ref="C93">SUMPRODUCT((MONTH('Opportunity and products'!$F$14:$F$5837)=6)*'Opportunity and products'!$K$14:$K$5837)</f>
        <v>8488362.7488639932</v>
      </c>
      <c r="D93" s="45">
        <f>C93/SUM($C$88:$C$99)</f>
        <v>0.11182906420135445</v>
      </c>
    </row>
    <row r="94" spans="2:63" ht="15.75" x14ac:dyDescent="0.45">
      <c r="B94" s="43" t="s">
        <v>4903</v>
      </c>
      <c r="C94" s="44" cm="1">
        <f t="array" ref="C94">SUMPRODUCT((MONTH('Opportunity and products'!$F$14:$F$5837)=7)*'Opportunity and products'!$K$14:$K$5837)</f>
        <v>41676844.871587984</v>
      </c>
      <c r="D94" s="45">
        <f>C94/SUM($C$88:$C$99)</f>
        <v>0.54906731707224066</v>
      </c>
    </row>
    <row r="95" spans="2:63" ht="15.75" x14ac:dyDescent="0.45">
      <c r="B95" s="43" t="s">
        <v>4904</v>
      </c>
      <c r="C95" s="44" cm="1">
        <f t="array" ref="C95">SUMPRODUCT((MONTH('Opportunity and products'!$F$14:$F$5837)=8)*'Opportunity and products'!$K$14:$K$5837)</f>
        <v>11242716.013800014</v>
      </c>
      <c r="D95" s="45">
        <f>C95/SUM($C$88:$C$99)</f>
        <v>0.14811600871712255</v>
      </c>
    </row>
    <row r="96" spans="2:63" ht="15.75" x14ac:dyDescent="0.45">
      <c r="B96" s="43" t="s">
        <v>4905</v>
      </c>
      <c r="C96" s="44" cm="1">
        <f t="array" ref="C96">SUMPRODUCT((MONTH('Opportunity and products'!$F$14:$F$5837)=9)*'Opportunity and products'!$K$14:$K$5837)</f>
        <v>3266648.091765001</v>
      </c>
      <c r="D96" s="45">
        <f>C96/SUM($C$88:$C$99)</f>
        <v>4.3036120154750647E-2</v>
      </c>
    </row>
    <row r="97" spans="2:4" ht="15.75" x14ac:dyDescent="0.45">
      <c r="B97" s="43" t="s">
        <v>4906</v>
      </c>
      <c r="C97" s="44" cm="1">
        <f t="array" ref="C97">SUMPRODUCT((MONTH('Opportunity and products'!$F$14:$F$5837)=10)*'Opportunity and products'!$K$14:$K$5837)</f>
        <v>2532723.2484989995</v>
      </c>
      <c r="D97" s="45">
        <f>C97/SUM($C$88:$C$99)</f>
        <v>3.336710260156623E-2</v>
      </c>
    </row>
    <row r="98" spans="2:4" ht="15.75" x14ac:dyDescent="0.45">
      <c r="B98" s="43" t="s">
        <v>4907</v>
      </c>
      <c r="C98" s="44" cm="1">
        <f t="array" ref="C98">SUMPRODUCT((MONTH('Opportunity and products'!$F$14:$F$5837)=11)*'Opportunity and products'!$K$14:$K$5837)</f>
        <v>1540857.0642509989</v>
      </c>
      <c r="D98" s="45">
        <f>C98/SUM($C$88:$C$99)</f>
        <v>2.0299863314194044E-2</v>
      </c>
    </row>
    <row r="99" spans="2:4" ht="15.75" x14ac:dyDescent="0.45">
      <c r="B99" s="43" t="s">
        <v>4908</v>
      </c>
      <c r="C99" s="44" cm="1">
        <f t="array" ref="C99">SUMPRODUCT((MONTH('Opportunity and products'!$F$14:$F$5837)=12)*'Opportunity and products'!$K$14:$K$5837)</f>
        <v>440775.91234299989</v>
      </c>
      <c r="D99" s="45">
        <f>C99/SUM($C$88:$C$99)</f>
        <v>5.8069570373170797E-3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3275-4D5B-414F-BBC0-C8896B00E7AA}">
  <dimension ref="B2:G353"/>
  <sheetViews>
    <sheetView workbookViewId="0"/>
  </sheetViews>
  <sheetFormatPr defaultRowHeight="14.25" x14ac:dyDescent="0.45"/>
  <cols>
    <col min="2" max="2" width="35.53125" customWidth="1"/>
    <col min="3" max="3" width="23.1328125" customWidth="1"/>
    <col min="4" max="5" width="26.6640625" customWidth="1"/>
    <col min="6" max="6" width="30.19921875" customWidth="1"/>
    <col min="7" max="7" width="21.33203125" customWidth="1"/>
  </cols>
  <sheetData>
    <row r="2" spans="2:6" ht="18" x14ac:dyDescent="0.55000000000000004">
      <c r="B2" s="28" t="s">
        <v>4911</v>
      </c>
    </row>
    <row r="3" spans="2:6" x14ac:dyDescent="0.45">
      <c r="B3" s="40" t="s">
        <v>4912</v>
      </c>
    </row>
    <row r="5" spans="2:6" ht="15.75" x14ac:dyDescent="0.5">
      <c r="B5" s="29" t="s">
        <v>4913</v>
      </c>
    </row>
    <row r="7" spans="2:6" ht="63" x14ac:dyDescent="0.45">
      <c r="B7" s="48" t="s">
        <v>4914</v>
      </c>
      <c r="C7" s="48" t="s">
        <v>4915</v>
      </c>
      <c r="D7" s="48" t="s">
        <v>4916</v>
      </c>
      <c r="E7" s="48" t="s">
        <v>4917</v>
      </c>
      <c r="F7" s="48" t="s">
        <v>4918</v>
      </c>
    </row>
    <row r="8" spans="2:6" x14ac:dyDescent="0.45">
      <c r="B8" s="54">
        <v>44197</v>
      </c>
      <c r="C8" s="55">
        <f>COUNTIFS($D$71:$D$353,B8)</f>
        <v>11</v>
      </c>
      <c r="D8" s="56">
        <f>IFERROR(AVERAGEIFS($E$71:$E$353,$D$71:$D$353,B8),0)</f>
        <v>3086.9648424545453</v>
      </c>
      <c r="E8" s="57">
        <f>IFERROR(SUMIFS($G$71:$G$353,$D$71:$D$353,B8)/COUNTIFS($D$71:$D$353,B8),0)</f>
        <v>1</v>
      </c>
      <c r="F8" s="56">
        <f>IFERROR(AVERAGEIFS($F$71:$F$353,$D$71:$D$353,B8),0)</f>
        <v>3230532.0169604556</v>
      </c>
    </row>
    <row r="9" spans="2:6" x14ac:dyDescent="0.45">
      <c r="B9" s="54">
        <v>44228</v>
      </c>
      <c r="C9" s="55">
        <f>COUNTIFS($D$71:$D$353,B9)</f>
        <v>9</v>
      </c>
      <c r="D9" s="56">
        <f>IFERROR(AVERAGEIFS($E$71:$E$353,$D$71:$D$353,B9),0)</f>
        <v>7947.9289768888884</v>
      </c>
      <c r="E9" s="57">
        <f>IFERROR(SUMIFS($G$71:$G$353,$D$71:$D$353,B9)/COUNTIFS($D$71:$D$353,B9),0)</f>
        <v>0.88888888888888884</v>
      </c>
      <c r="F9" s="56">
        <f>IFERROR(AVERAGEIFS($F$71:$F$353,$D$71:$D$353,B9),0)</f>
        <v>1167124.8579824446</v>
      </c>
    </row>
    <row r="10" spans="2:6" x14ac:dyDescent="0.45">
      <c r="B10" s="54">
        <v>44256</v>
      </c>
      <c r="C10" s="55">
        <f>COUNTIFS($D$71:$D$353,B10)</f>
        <v>12</v>
      </c>
      <c r="D10" s="56">
        <f>IFERROR(AVERAGEIFS($E$71:$E$353,$D$71:$D$353,B10),0)</f>
        <v>13139.315099833331</v>
      </c>
      <c r="E10" s="57">
        <f>IFERROR(SUMIFS($G$71:$G$353,$D$71:$D$353,B10)/COUNTIFS($D$71:$D$353,B10),0)</f>
        <v>0.91666666666666663</v>
      </c>
      <c r="F10" s="56">
        <f>IFERROR(AVERAGEIFS($F$71:$F$353,$D$71:$D$353,B10),0)</f>
        <v>422361.97564649984</v>
      </c>
    </row>
    <row r="11" spans="2:6" x14ac:dyDescent="0.45">
      <c r="B11" s="54">
        <v>44287</v>
      </c>
      <c r="C11" s="55">
        <f>COUNTIFS($D$71:$D$353,B11)</f>
        <v>6</v>
      </c>
      <c r="D11" s="56">
        <f>IFERROR(AVERAGEIFS($E$71:$E$353,$D$71:$D$353,B11),0)</f>
        <v>4998.6575048333334</v>
      </c>
      <c r="E11" s="57">
        <f>IFERROR(SUMIFS($G$71:$G$353,$D$71:$D$353,B11)/COUNTIFS($D$71:$D$353,B11),0)</f>
        <v>0.83333333333333337</v>
      </c>
      <c r="F11" s="56">
        <f>IFERROR(AVERAGEIFS($F$71:$F$353,$D$71:$D$353,B11),0)</f>
        <v>209484.47736616665</v>
      </c>
    </row>
    <row r="12" spans="2:6" x14ac:dyDescent="0.45">
      <c r="B12" s="54">
        <v>44317</v>
      </c>
      <c r="C12" s="55">
        <f>COUNTIFS($D$71:$D$353,B12)</f>
        <v>6</v>
      </c>
      <c r="D12" s="56">
        <f>IFERROR(AVERAGEIFS($E$71:$E$353,$D$71:$D$353,B12),0)</f>
        <v>16828.40845116667</v>
      </c>
      <c r="E12" s="57">
        <f>IFERROR(SUMIFS($G$71:$G$353,$D$71:$D$353,B12)/COUNTIFS($D$71:$D$353,B12),0)</f>
        <v>0.66666666666666663</v>
      </c>
      <c r="F12" s="56">
        <f>IFERROR(AVERAGEIFS($F$71:$F$353,$D$71:$D$353,B12),0)</f>
        <v>275589.95474700001</v>
      </c>
    </row>
    <row r="13" spans="2:6" x14ac:dyDescent="0.45">
      <c r="B13" s="54">
        <v>44348</v>
      </c>
      <c r="C13" s="55">
        <f>COUNTIFS($D$71:$D$353,B13)</f>
        <v>9</v>
      </c>
      <c r="D13" s="56">
        <f>IFERROR(AVERAGEIFS($E$71:$E$353,$D$71:$D$353,B13),0)</f>
        <v>16289.880423777779</v>
      </c>
      <c r="E13" s="57">
        <f>IFERROR(SUMIFS($G$71:$G$353,$D$71:$D$353,B13)/COUNTIFS($D$71:$D$353,B13),0)</f>
        <v>0.88888888888888884</v>
      </c>
      <c r="F13" s="56">
        <f>IFERROR(AVERAGEIFS($F$71:$F$353,$D$71:$D$353,B13),0)</f>
        <v>216536.87188866662</v>
      </c>
    </row>
    <row r="14" spans="2:6" x14ac:dyDescent="0.45">
      <c r="B14" s="54">
        <v>44378</v>
      </c>
      <c r="C14" s="55">
        <f>COUNTIFS($D$71:$D$353,B14)</f>
        <v>1</v>
      </c>
      <c r="D14" s="56">
        <f>IFERROR(AVERAGEIFS($E$71:$E$353,$D$71:$D$353,B14),0)</f>
        <v>2987.3382630000001</v>
      </c>
      <c r="E14" s="57">
        <f>IFERROR(SUMIFS($G$71:$G$353,$D$71:$D$353,B14)/COUNTIFS($D$71:$D$353,B14),0)</f>
        <v>1</v>
      </c>
      <c r="F14" s="56">
        <f>IFERROR(AVERAGEIFS($F$71:$F$353,$D$71:$D$353,B14),0)</f>
        <v>5462.5819849999998</v>
      </c>
    </row>
    <row r="15" spans="2:6" x14ac:dyDescent="0.45">
      <c r="B15" s="54">
        <v>44409</v>
      </c>
      <c r="C15" s="55">
        <f>COUNTIFS($D$71:$D$353,B15)</f>
        <v>1</v>
      </c>
      <c r="D15" s="56">
        <f>IFERROR(AVERAGEIFS($E$71:$E$353,$D$71:$D$353,B15),0)</f>
        <v>4956.5</v>
      </c>
      <c r="E15" s="57">
        <f>IFERROR(SUMIFS($G$71:$G$353,$D$71:$D$353,B15)/COUNTIFS($D$71:$D$353,B15),0)</f>
        <v>1</v>
      </c>
      <c r="F15" s="56">
        <f>IFERROR(AVERAGEIFS($F$71:$F$353,$D$71:$D$353,B15),0)</f>
        <v>24075.71</v>
      </c>
    </row>
    <row r="16" spans="2:6" x14ac:dyDescent="0.45">
      <c r="B16" s="54">
        <v>44440</v>
      </c>
      <c r="C16" s="55">
        <f>COUNTIFS($D$71:$D$353,B16)</f>
        <v>7</v>
      </c>
      <c r="D16" s="56">
        <f>IFERROR(AVERAGEIFS($E$71:$E$353,$D$71:$D$353,B16),0)</f>
        <v>6093.9223841428566</v>
      </c>
      <c r="E16" s="57">
        <f>IFERROR(SUMIFS($G$71:$G$353,$D$71:$D$353,B16)/COUNTIFS($D$71:$D$353,B16),0)</f>
        <v>0.7142857142857143</v>
      </c>
      <c r="F16" s="56">
        <f>IFERROR(AVERAGEIFS($F$71:$F$353,$D$71:$D$353,B16),0)</f>
        <v>62793.635975428573</v>
      </c>
    </row>
    <row r="17" spans="2:6" x14ac:dyDescent="0.45">
      <c r="B17" s="54">
        <v>44470</v>
      </c>
      <c r="C17" s="55">
        <f>COUNTIFS($D$71:$D$353,B17)</f>
        <v>3</v>
      </c>
      <c r="D17" s="56">
        <f>IFERROR(AVERAGEIFS($E$71:$E$353,$D$71:$D$353,B17),0)</f>
        <v>18850.513333333332</v>
      </c>
      <c r="E17" s="57">
        <f>IFERROR(SUMIFS($G$71:$G$353,$D$71:$D$353,B17)/COUNTIFS($D$71:$D$353,B17),0)</f>
        <v>1</v>
      </c>
      <c r="F17" s="56">
        <f>IFERROR(AVERAGEIFS($F$71:$F$353,$D$71:$D$353,B17),0)</f>
        <v>95968.92</v>
      </c>
    </row>
    <row r="18" spans="2:6" x14ac:dyDescent="0.45">
      <c r="B18" s="54">
        <v>44501</v>
      </c>
      <c r="C18" s="55">
        <f>COUNTIFS($D$71:$D$353,B18)</f>
        <v>1</v>
      </c>
      <c r="D18" s="56">
        <f>IFERROR(AVERAGEIFS($E$71:$E$353,$D$71:$D$353,B18),0)</f>
        <v>137717.38</v>
      </c>
      <c r="E18" s="57">
        <f>IFERROR(SUMIFS($G$71:$G$353,$D$71:$D$353,B18)/COUNTIFS($D$71:$D$353,B18),0)</f>
        <v>1</v>
      </c>
      <c r="F18" s="56">
        <f>IFERROR(AVERAGEIFS($F$71:$F$353,$D$71:$D$353,B18),0)</f>
        <v>1619226.6000000008</v>
      </c>
    </row>
    <row r="19" spans="2:6" x14ac:dyDescent="0.45">
      <c r="B19" s="54">
        <v>44531</v>
      </c>
      <c r="C19" s="55">
        <f>COUNTIFS($D$71:$D$353,B19)</f>
        <v>3</v>
      </c>
      <c r="D19" s="56">
        <f>IFERROR(AVERAGEIFS($E$71:$E$353,$D$71:$D$353,B19),0)</f>
        <v>4010.6176856666661</v>
      </c>
      <c r="E19" s="57">
        <f>IFERROR(SUMIFS($G$71:$G$353,$D$71:$D$353,B19)/COUNTIFS($D$71:$D$353,B19),0)</f>
        <v>0.66666666666666663</v>
      </c>
      <c r="F19" s="56">
        <f>IFERROR(AVERAGEIFS($F$71:$F$353,$D$71:$D$353,B19),0)</f>
        <v>12635.554352333333</v>
      </c>
    </row>
    <row r="20" spans="2:6" x14ac:dyDescent="0.45">
      <c r="B20" s="54">
        <v>44562</v>
      </c>
      <c r="C20" s="55">
        <f>COUNTIFS($D$71:$D$353,B20)</f>
        <v>2</v>
      </c>
      <c r="D20" s="56">
        <f>IFERROR(AVERAGEIFS($E$71:$E$353,$D$71:$D$353,B20),0)</f>
        <v>19422.920000000002</v>
      </c>
      <c r="E20" s="57">
        <f>IFERROR(SUMIFS($G$71:$G$353,$D$71:$D$353,B20)/COUNTIFS($D$71:$D$353,B20),0)</f>
        <v>0</v>
      </c>
      <c r="F20" s="56">
        <f>IFERROR(AVERAGEIFS($F$71:$F$353,$D$71:$D$353,B20),0)</f>
        <v>19422.920000000002</v>
      </c>
    </row>
    <row r="21" spans="2:6" x14ac:dyDescent="0.45">
      <c r="B21" s="54">
        <v>44593</v>
      </c>
      <c r="C21" s="55">
        <f>COUNTIFS($D$71:$D$353,B21)</f>
        <v>2</v>
      </c>
      <c r="D21" s="56">
        <f>IFERROR(AVERAGEIFS($E$71:$E$353,$D$71:$D$353,B21),0)</f>
        <v>4558.59</v>
      </c>
      <c r="E21" s="57">
        <f>IFERROR(SUMIFS($G$71:$G$353,$D$71:$D$353,B21)/COUNTIFS($D$71:$D$353,B21),0)</f>
        <v>0</v>
      </c>
      <c r="F21" s="56">
        <f>IFERROR(AVERAGEIFS($F$71:$F$353,$D$71:$D$353,B21),0)</f>
        <v>4558.59</v>
      </c>
    </row>
    <row r="22" spans="2:6" x14ac:dyDescent="0.45">
      <c r="B22" s="54">
        <v>44621</v>
      </c>
      <c r="C22" s="55">
        <f>COUNTIFS($D$71:$D$353,B22)</f>
        <v>3</v>
      </c>
      <c r="D22" s="56">
        <f>IFERROR(AVERAGEIFS($E$71:$E$353,$D$71:$D$353,B22),0)</f>
        <v>7684.8433333333342</v>
      </c>
      <c r="E22" s="57">
        <f>IFERROR(SUMIFS($G$71:$G$353,$D$71:$D$353,B22)/COUNTIFS($D$71:$D$353,B22),0)</f>
        <v>0.66666666666666663</v>
      </c>
      <c r="F22" s="56">
        <f>IFERROR(AVERAGEIFS($F$71:$F$353,$D$71:$D$353,B22),0)</f>
        <v>14630.926666666666</v>
      </c>
    </row>
    <row r="23" spans="2:6" x14ac:dyDescent="0.45">
      <c r="B23" s="54">
        <v>44652</v>
      </c>
      <c r="C23" s="55">
        <f>COUNTIFS($D$71:$D$353,B23)</f>
        <v>4</v>
      </c>
      <c r="D23" s="56">
        <f>IFERROR(AVERAGEIFS($E$71:$E$353,$D$71:$D$353,B23),0)</f>
        <v>5607.9253087500001</v>
      </c>
      <c r="E23" s="57">
        <f>IFERROR(SUMIFS($G$71:$G$353,$D$71:$D$353,B23)/COUNTIFS($D$71:$D$353,B23),0)</f>
        <v>0.5</v>
      </c>
      <c r="F23" s="56">
        <f>IFERROR(AVERAGEIFS($F$71:$F$353,$D$71:$D$353,B23),0)</f>
        <v>216678.06261274993</v>
      </c>
    </row>
    <row r="24" spans="2:6" x14ac:dyDescent="0.45">
      <c r="B24" s="54">
        <v>44682</v>
      </c>
      <c r="C24" s="55">
        <f>COUNTIFS($D$71:$D$353,B24)</f>
        <v>9</v>
      </c>
      <c r="D24" s="56">
        <f>IFERROR(AVERAGEIFS($E$71:$E$353,$D$71:$D$353,B24),0)</f>
        <v>13532.997894222221</v>
      </c>
      <c r="E24" s="57">
        <f>IFERROR(SUMIFS($G$71:$G$353,$D$71:$D$353,B24)/COUNTIFS($D$71:$D$353,B24),0)</f>
        <v>0.22222222222222221</v>
      </c>
      <c r="F24" s="56">
        <f>IFERROR(AVERAGEIFS($F$71:$F$353,$D$71:$D$353,B24),0)</f>
        <v>38093.728749000002</v>
      </c>
    </row>
    <row r="25" spans="2:6" x14ac:dyDescent="0.45">
      <c r="B25" s="54">
        <v>44713</v>
      </c>
      <c r="C25" s="55">
        <f>COUNTIFS($D$71:$D$353,B25)</f>
        <v>5</v>
      </c>
      <c r="D25" s="56">
        <f>IFERROR(AVERAGEIFS($E$71:$E$353,$D$71:$D$353,B25),0)</f>
        <v>4653.3886360000006</v>
      </c>
      <c r="E25" s="57">
        <f>IFERROR(SUMIFS($G$71:$G$353,$D$71:$D$353,B25)/COUNTIFS($D$71:$D$353,B25),0)</f>
        <v>0.4</v>
      </c>
      <c r="F25" s="56">
        <f>IFERROR(AVERAGEIFS($F$71:$F$353,$D$71:$D$353,B25),0)</f>
        <v>351006.61863600014</v>
      </c>
    </row>
    <row r="26" spans="2:6" x14ac:dyDescent="0.45">
      <c r="B26" s="54">
        <v>44743</v>
      </c>
      <c r="C26" s="55">
        <f>COUNTIFS($D$71:$D$353,B26)</f>
        <v>4</v>
      </c>
      <c r="D26" s="56">
        <f>IFERROR(AVERAGEIFS($E$71:$E$353,$D$71:$D$353,B26),0)</f>
        <v>2625.9094397499998</v>
      </c>
      <c r="E26" s="57">
        <f>IFERROR(SUMIFS($G$71:$G$353,$D$71:$D$353,B26)/COUNTIFS($D$71:$D$353,B26),0)</f>
        <v>0.5</v>
      </c>
      <c r="F26" s="56">
        <f>IFERROR(AVERAGEIFS($F$71:$F$353,$D$71:$D$353,B26),0)</f>
        <v>17654.292572750004</v>
      </c>
    </row>
    <row r="27" spans="2:6" x14ac:dyDescent="0.45">
      <c r="B27" s="54">
        <v>44774</v>
      </c>
      <c r="C27" s="55">
        <f>COUNTIFS($D$71:$D$353,B27)</f>
        <v>5</v>
      </c>
      <c r="D27" s="56">
        <f>IFERROR(AVERAGEIFS($E$71:$E$353,$D$71:$D$353,B27),0)</f>
        <v>23365.494981800002</v>
      </c>
      <c r="E27" s="57">
        <f>IFERROR(SUMIFS($G$71:$G$353,$D$71:$D$353,B27)/COUNTIFS($D$71:$D$353,B27),0)</f>
        <v>0.6</v>
      </c>
      <c r="F27" s="56">
        <f>IFERROR(AVERAGEIFS($F$71:$F$353,$D$71:$D$353,B27),0)</f>
        <v>57384.7746682</v>
      </c>
    </row>
    <row r="28" spans="2:6" x14ac:dyDescent="0.45">
      <c r="B28" s="54">
        <v>44805</v>
      </c>
      <c r="C28" s="55">
        <f>COUNTIFS($D$71:$D$353,B28)</f>
        <v>10</v>
      </c>
      <c r="D28" s="56">
        <f>IFERROR(AVERAGEIFS($E$71:$E$353,$D$71:$D$353,B28),0)</f>
        <v>28164.990208499999</v>
      </c>
      <c r="E28" s="57">
        <f>IFERROR(SUMIFS($G$71:$G$353,$D$71:$D$353,B28)/COUNTIFS($D$71:$D$353,B28),0)</f>
        <v>0.3</v>
      </c>
      <c r="F28" s="56">
        <f>IFERROR(AVERAGEIFS($F$71:$F$353,$D$71:$D$353,B28),0)</f>
        <v>37027.807034500001</v>
      </c>
    </row>
    <row r="29" spans="2:6" x14ac:dyDescent="0.45">
      <c r="B29" s="54">
        <v>44835</v>
      </c>
      <c r="C29" s="55">
        <f>COUNTIFS($D$71:$D$353,B29)</f>
        <v>8</v>
      </c>
      <c r="D29" s="56">
        <f>IFERROR(AVERAGEIFS($E$71:$E$353,$D$71:$D$353,B29),0)</f>
        <v>4423.1051181250004</v>
      </c>
      <c r="E29" s="57">
        <f>IFERROR(SUMIFS($G$71:$G$353,$D$71:$D$353,B29)/COUNTIFS($D$71:$D$353,B29),0)</f>
        <v>0.625</v>
      </c>
      <c r="F29" s="56">
        <f>IFERROR(AVERAGEIFS($F$71:$F$353,$D$71:$D$353,B29),0)</f>
        <v>32913.697885125002</v>
      </c>
    </row>
    <row r="30" spans="2:6" x14ac:dyDescent="0.45">
      <c r="B30" s="54">
        <v>44866</v>
      </c>
      <c r="C30" s="55">
        <f>COUNTIFS($D$71:$D$353,B30)</f>
        <v>4</v>
      </c>
      <c r="D30" s="56">
        <f>IFERROR(AVERAGEIFS($E$71:$E$353,$D$71:$D$353,B30),0)</f>
        <v>37408.808848500004</v>
      </c>
      <c r="E30" s="57">
        <f>IFERROR(SUMIFS($G$71:$G$353,$D$71:$D$353,B30)/COUNTIFS($D$71:$D$353,B30),0)</f>
        <v>0.75</v>
      </c>
      <c r="F30" s="56">
        <f>IFERROR(AVERAGEIFS($F$71:$F$353,$D$71:$D$353,B30),0)</f>
        <v>65659.215564750004</v>
      </c>
    </row>
    <row r="31" spans="2:6" x14ac:dyDescent="0.45">
      <c r="B31" s="54">
        <v>44896</v>
      </c>
      <c r="C31" s="55">
        <f>COUNTIFS($D$71:$D$353,B31)</f>
        <v>3</v>
      </c>
      <c r="D31" s="56">
        <f>IFERROR(AVERAGEIFS($E$71:$E$353,$D$71:$D$353,B31),0)</f>
        <v>381.75942600000002</v>
      </c>
      <c r="E31" s="57">
        <f>IFERROR(SUMIFS($G$71:$G$353,$D$71:$D$353,B31)/COUNTIFS($D$71:$D$353,B31),0)</f>
        <v>0</v>
      </c>
      <c r="F31" s="56">
        <f>IFERROR(AVERAGEIFS($F$71:$F$353,$D$71:$D$353,B31),0)</f>
        <v>381.75942600000002</v>
      </c>
    </row>
    <row r="32" spans="2:6" x14ac:dyDescent="0.45">
      <c r="B32" s="54">
        <v>44927</v>
      </c>
      <c r="C32" s="55">
        <f>COUNTIFS($D$71:$D$353,B32)</f>
        <v>3</v>
      </c>
      <c r="D32" s="56">
        <f>IFERROR(AVERAGEIFS($E$71:$E$353,$D$71:$D$353,B32),0)</f>
        <v>10067.767833333333</v>
      </c>
      <c r="E32" s="57">
        <f>IFERROR(SUMIFS($G$71:$G$353,$D$71:$D$353,B32)/COUNTIFS($D$71:$D$353,B32),0)</f>
        <v>0.33333333333333331</v>
      </c>
      <c r="F32" s="56">
        <f>IFERROR(AVERAGEIFS($F$71:$F$353,$D$71:$D$353,B32),0)</f>
        <v>10910.904499999999</v>
      </c>
    </row>
    <row r="33" spans="2:6" x14ac:dyDescent="0.45">
      <c r="B33" s="54">
        <v>44958</v>
      </c>
      <c r="C33" s="55">
        <f>COUNTIFS($D$71:$D$353,B33)</f>
        <v>3</v>
      </c>
      <c r="D33" s="56">
        <f>IFERROR(AVERAGEIFS($E$71:$E$353,$D$71:$D$353,B33),0)</f>
        <v>7881.7224486666673</v>
      </c>
      <c r="E33" s="57">
        <f>IFERROR(SUMIFS($G$71:$G$353,$D$71:$D$353,B33)/COUNTIFS($D$71:$D$353,B33),0)</f>
        <v>0.33333333333333331</v>
      </c>
      <c r="F33" s="56">
        <f>IFERROR(AVERAGEIFS($F$71:$F$353,$D$71:$D$353,B33),0)</f>
        <v>15358.782448666667</v>
      </c>
    </row>
    <row r="34" spans="2:6" x14ac:dyDescent="0.45">
      <c r="B34" s="54">
        <v>44986</v>
      </c>
      <c r="C34" s="55">
        <f>COUNTIFS($D$71:$D$353,B34)</f>
        <v>4</v>
      </c>
      <c r="D34" s="56">
        <f>IFERROR(AVERAGEIFS($E$71:$E$353,$D$71:$D$353,B34),0)</f>
        <v>9873.6938447499997</v>
      </c>
      <c r="E34" s="57">
        <f>IFERROR(SUMIFS($G$71:$G$353,$D$71:$D$353,B34)/COUNTIFS($D$71:$D$353,B34),0)</f>
        <v>0.25</v>
      </c>
      <c r="F34" s="56">
        <f>IFERROR(AVERAGEIFS($F$71:$F$353,$D$71:$D$353,B34),0)</f>
        <v>19374.104527749998</v>
      </c>
    </row>
    <row r="35" spans="2:6" x14ac:dyDescent="0.45">
      <c r="B35" s="54">
        <v>45017</v>
      </c>
      <c r="C35" s="55">
        <f>COUNTIFS($D$71:$D$353,B35)</f>
        <v>5</v>
      </c>
      <c r="D35" s="56">
        <f>IFERROR(AVERAGEIFS($E$71:$E$353,$D$71:$D$353,B35),0)</f>
        <v>1921.1619129999999</v>
      </c>
      <c r="E35" s="57">
        <f>IFERROR(SUMIFS($G$71:$G$353,$D$71:$D$353,B35)/COUNTIFS($D$71:$D$353,B35),0)</f>
        <v>0.8</v>
      </c>
      <c r="F35" s="56">
        <f>IFERROR(AVERAGEIFS($F$71:$F$353,$D$71:$D$353,B35),0)</f>
        <v>1650948.1891905996</v>
      </c>
    </row>
    <row r="36" spans="2:6" x14ac:dyDescent="0.45">
      <c r="B36" s="54">
        <v>45047</v>
      </c>
      <c r="C36" s="55">
        <f>COUNTIFS($D$71:$D$353,B36)</f>
        <v>3</v>
      </c>
      <c r="D36" s="56">
        <f>IFERROR(AVERAGEIFS($E$71:$E$353,$D$71:$D$353,B36),0)</f>
        <v>1302.1340513333332</v>
      </c>
      <c r="E36" s="57">
        <f>IFERROR(SUMIFS($G$71:$G$353,$D$71:$D$353,B36)/COUNTIFS($D$71:$D$353,B36),0)</f>
        <v>0.33333333333333331</v>
      </c>
      <c r="F36" s="56">
        <f>IFERROR(AVERAGEIFS($F$71:$F$353,$D$71:$D$353,B36),0)</f>
        <v>42905.406785666673</v>
      </c>
    </row>
    <row r="37" spans="2:6" x14ac:dyDescent="0.45">
      <c r="B37" s="54">
        <v>45078</v>
      </c>
      <c r="C37" s="55">
        <f>COUNTIFS($D$71:$D$353,B37)</f>
        <v>5</v>
      </c>
      <c r="D37" s="56">
        <f>IFERROR(AVERAGEIFS($E$71:$E$353,$D$71:$D$353,B37),0)</f>
        <v>26787.804379999998</v>
      </c>
      <c r="E37" s="57">
        <f>IFERROR(SUMIFS($G$71:$G$353,$D$71:$D$353,B37)/COUNTIFS($D$71:$D$353,B37),0)</f>
        <v>0.8</v>
      </c>
      <c r="F37" s="56">
        <f>IFERROR(AVERAGEIFS($F$71:$F$353,$D$71:$D$353,B37),0)</f>
        <v>261924.55300859982</v>
      </c>
    </row>
    <row r="38" spans="2:6" x14ac:dyDescent="0.45">
      <c r="B38" s="54">
        <v>45108</v>
      </c>
      <c r="C38" s="55">
        <f>COUNTIFS($D$71:$D$353,B38)</f>
        <v>5</v>
      </c>
      <c r="D38" s="56">
        <f>IFERROR(AVERAGEIFS($E$71:$E$353,$D$71:$D$353,B38),0)</f>
        <v>65151.46606340001</v>
      </c>
      <c r="E38" s="57">
        <f>IFERROR(SUMIFS($G$71:$G$353,$D$71:$D$353,B38)/COUNTIFS($D$71:$D$353,B38),0)</f>
        <v>0.6</v>
      </c>
      <c r="F38" s="56">
        <f>IFERROR(AVERAGEIFS($F$71:$F$353,$D$71:$D$353,B38),0)</f>
        <v>104744.44978699999</v>
      </c>
    </row>
    <row r="39" spans="2:6" x14ac:dyDescent="0.45">
      <c r="B39" s="54">
        <v>45139</v>
      </c>
      <c r="C39" s="55">
        <f>COUNTIFS($D$71:$D$353,B39)</f>
        <v>3</v>
      </c>
      <c r="D39" s="56">
        <f>IFERROR(AVERAGEIFS($E$71:$E$353,$D$71:$D$353,B39),0)</f>
        <v>257.84190366666667</v>
      </c>
      <c r="E39" s="57">
        <f>IFERROR(SUMIFS($G$71:$G$353,$D$71:$D$353,B39)/COUNTIFS($D$71:$D$353,B39),0)</f>
        <v>0</v>
      </c>
      <c r="F39" s="56">
        <f>IFERROR(AVERAGEIFS($F$71:$F$353,$D$71:$D$353,B39),0)</f>
        <v>257.84190366666667</v>
      </c>
    </row>
    <row r="40" spans="2:6" x14ac:dyDescent="0.45">
      <c r="B40" s="54">
        <v>45170</v>
      </c>
      <c r="C40" s="55">
        <f>COUNTIFS($D$71:$D$353,B40)</f>
        <v>8</v>
      </c>
      <c r="D40" s="56">
        <f>IFERROR(AVERAGEIFS($E$71:$E$353,$D$71:$D$353,B40),0)</f>
        <v>19346.909441874999</v>
      </c>
      <c r="E40" s="57">
        <f>IFERROR(SUMIFS($G$71:$G$353,$D$71:$D$353,B40)/COUNTIFS($D$71:$D$353,B40),0)</f>
        <v>0.375</v>
      </c>
      <c r="F40" s="56">
        <f>IFERROR(AVERAGEIFS($F$71:$F$353,$D$71:$D$353,B40),0)</f>
        <v>25921.954051875</v>
      </c>
    </row>
    <row r="41" spans="2:6" x14ac:dyDescent="0.45">
      <c r="B41" s="54">
        <v>45200</v>
      </c>
      <c r="C41" s="55">
        <f>COUNTIFS($D$71:$D$353,B41)</f>
        <v>4</v>
      </c>
      <c r="D41" s="56">
        <f>IFERROR(AVERAGEIFS($E$71:$E$353,$D$71:$D$353,B41),0)</f>
        <v>956.20022324999991</v>
      </c>
      <c r="E41" s="57">
        <f>IFERROR(SUMIFS($G$71:$G$353,$D$71:$D$353,B41)/COUNTIFS($D$71:$D$353,B41),0)</f>
        <v>0.25</v>
      </c>
      <c r="F41" s="56">
        <f>IFERROR(AVERAGEIFS($F$71:$F$353,$D$71:$D$353,B41),0)</f>
        <v>3470.7227232499999</v>
      </c>
    </row>
    <row r="42" spans="2:6" x14ac:dyDescent="0.45">
      <c r="B42" s="54">
        <v>45231</v>
      </c>
      <c r="C42" s="55">
        <f>COUNTIFS($D$71:$D$353,B42)</f>
        <v>4</v>
      </c>
      <c r="D42" s="56">
        <f>IFERROR(AVERAGEIFS($E$71:$E$353,$D$71:$D$353,B42),0)</f>
        <v>10458.306421500001</v>
      </c>
      <c r="E42" s="57">
        <f>IFERROR(SUMIFS($G$71:$G$353,$D$71:$D$353,B42)/COUNTIFS($D$71:$D$353,B42),0)</f>
        <v>0.25</v>
      </c>
      <c r="F42" s="56">
        <f>IFERROR(AVERAGEIFS($F$71:$F$353,$D$71:$D$353,B42),0)</f>
        <v>14654.463921499999</v>
      </c>
    </row>
    <row r="43" spans="2:6" x14ac:dyDescent="0.45">
      <c r="B43" s="54">
        <v>45261</v>
      </c>
      <c r="C43" s="55">
        <f>COUNTIFS($D$71:$D$353,B43)</f>
        <v>1</v>
      </c>
      <c r="D43" s="56">
        <f>IFERROR(AVERAGEIFS($E$71:$E$353,$D$71:$D$353,B43),0)</f>
        <v>14452.7</v>
      </c>
      <c r="E43" s="57">
        <f>IFERROR(SUMIFS($G$71:$G$353,$D$71:$D$353,B43)/COUNTIFS($D$71:$D$353,B43),0)</f>
        <v>1</v>
      </c>
      <c r="F43" s="56">
        <f>IFERROR(AVERAGEIFS($F$71:$F$353,$D$71:$D$353,B43),0)</f>
        <v>95116.12</v>
      </c>
    </row>
    <row r="44" spans="2:6" x14ac:dyDescent="0.45">
      <c r="B44" s="54">
        <v>45292</v>
      </c>
      <c r="C44" s="55">
        <f>COUNTIFS($D$71:$D$353,B44)</f>
        <v>2</v>
      </c>
      <c r="D44" s="56">
        <f>IFERROR(AVERAGEIFS($E$71:$E$353,$D$71:$D$353,B44),0)</f>
        <v>4675.3072744999999</v>
      </c>
      <c r="E44" s="57">
        <f>IFERROR(SUMIFS($G$71:$G$353,$D$71:$D$353,B44)/COUNTIFS($D$71:$D$353,B44),0)</f>
        <v>0.5</v>
      </c>
      <c r="F44" s="56">
        <f>IFERROR(AVERAGEIFS($F$71:$F$353,$D$71:$D$353,B44),0)</f>
        <v>6597.3472744999999</v>
      </c>
    </row>
    <row r="45" spans="2:6" x14ac:dyDescent="0.45">
      <c r="B45" s="54">
        <v>45323</v>
      </c>
      <c r="C45" s="55">
        <f>COUNTIFS($D$71:$D$353,B45)</f>
        <v>5</v>
      </c>
      <c r="D45" s="56">
        <f>IFERROR(AVERAGEIFS($E$71:$E$353,$D$71:$D$353,B45),0)</f>
        <v>25755.0754294</v>
      </c>
      <c r="E45" s="57">
        <f>IFERROR(SUMIFS($G$71:$G$353,$D$71:$D$353,B45)/COUNTIFS($D$71:$D$353,B45),0)</f>
        <v>0.6</v>
      </c>
      <c r="F45" s="56">
        <f>IFERROR(AVERAGEIFS($F$71:$F$353,$D$71:$D$353,B45),0)</f>
        <v>166474.02074460001</v>
      </c>
    </row>
    <row r="46" spans="2:6" x14ac:dyDescent="0.45">
      <c r="B46" s="54">
        <v>45352</v>
      </c>
      <c r="C46" s="55">
        <f>COUNTIFS($D$71:$D$353,B46)</f>
        <v>0</v>
      </c>
      <c r="D46" s="56">
        <f>IFERROR(AVERAGEIFS($E$71:$E$353,$D$71:$D$353,B46),0)</f>
        <v>0</v>
      </c>
      <c r="E46" s="57">
        <f>IFERROR(SUMIFS($G$71:$G$353,$D$71:$D$353,B46)/COUNTIFS($D$71:$D$353,B46),0)</f>
        <v>0</v>
      </c>
      <c r="F46" s="56">
        <f>IFERROR(AVERAGEIFS($F$71:$F$353,$D$71:$D$353,B46),0)</f>
        <v>0</v>
      </c>
    </row>
    <row r="47" spans="2:6" x14ac:dyDescent="0.45">
      <c r="B47" s="54">
        <v>45383</v>
      </c>
      <c r="C47" s="55">
        <f>COUNTIFS($D$71:$D$353,B47)</f>
        <v>6</v>
      </c>
      <c r="D47" s="56">
        <f>IFERROR(AVERAGEIFS($E$71:$E$353,$D$71:$D$353,B47),0)</f>
        <v>14279.67</v>
      </c>
      <c r="E47" s="57">
        <f>IFERROR(SUMIFS($G$71:$G$353,$D$71:$D$353,B47)/COUNTIFS($D$71:$D$353,B47),0)</f>
        <v>0.16666666666666666</v>
      </c>
      <c r="F47" s="56">
        <f>IFERROR(AVERAGEIFS($F$71:$F$353,$D$71:$D$353,B47),0)</f>
        <v>14285.766666666668</v>
      </c>
    </row>
    <row r="48" spans="2:6" x14ac:dyDescent="0.45">
      <c r="B48" s="54">
        <v>45413</v>
      </c>
      <c r="C48" s="55">
        <f>COUNTIFS($D$71:$D$353,B48)</f>
        <v>10</v>
      </c>
      <c r="D48" s="56">
        <f>IFERROR(AVERAGEIFS($E$71:$E$353,$D$71:$D$353,B48),0)</f>
        <v>12237.8620637</v>
      </c>
      <c r="E48" s="57">
        <f>IFERROR(SUMIFS($G$71:$G$353,$D$71:$D$353,B48)/COUNTIFS($D$71:$D$353,B48),0)</f>
        <v>0.6</v>
      </c>
      <c r="F48" s="56">
        <f>IFERROR(AVERAGEIFS($F$71:$F$353,$D$71:$D$353,B48),0)</f>
        <v>23389.134658400006</v>
      </c>
    </row>
    <row r="49" spans="2:6" x14ac:dyDescent="0.45">
      <c r="B49" s="54">
        <v>45444</v>
      </c>
      <c r="C49" s="55">
        <f>COUNTIFS($D$71:$D$353,B49)</f>
        <v>7</v>
      </c>
      <c r="D49" s="56">
        <f>IFERROR(AVERAGEIFS($E$71:$E$353,$D$71:$D$353,B49),0)</f>
        <v>6350.4375054285711</v>
      </c>
      <c r="E49" s="57">
        <f>IFERROR(SUMIFS($G$71:$G$353,$D$71:$D$353,B49)/COUNTIFS($D$71:$D$353,B49),0)</f>
        <v>0.7142857142857143</v>
      </c>
      <c r="F49" s="56">
        <f>IFERROR(AVERAGEIFS($F$71:$F$353,$D$71:$D$353,B49),0)</f>
        <v>92960.977624428589</v>
      </c>
    </row>
    <row r="50" spans="2:6" x14ac:dyDescent="0.45">
      <c r="B50" s="54">
        <v>45474</v>
      </c>
      <c r="C50" s="55">
        <f>COUNTIFS($D$71:$D$353,B50)</f>
        <v>4</v>
      </c>
      <c r="D50" s="56">
        <f>IFERROR(AVERAGEIFS($E$71:$E$353,$D$71:$D$353,B50),0)</f>
        <v>4009.2029337499998</v>
      </c>
      <c r="E50" s="57">
        <f>IFERROR(SUMIFS($G$71:$G$353,$D$71:$D$353,B50)/COUNTIFS($D$71:$D$353,B50),0)</f>
        <v>1</v>
      </c>
      <c r="F50" s="56">
        <f>IFERROR(AVERAGEIFS($F$71:$F$353,$D$71:$D$353,B50),0)</f>
        <v>13420.52588775</v>
      </c>
    </row>
    <row r="51" spans="2:6" x14ac:dyDescent="0.45">
      <c r="B51" s="54">
        <v>45505</v>
      </c>
      <c r="C51" s="55">
        <f>COUNTIFS($D$71:$D$353,B51)</f>
        <v>2</v>
      </c>
      <c r="D51" s="56">
        <f>IFERROR(AVERAGEIFS($E$71:$E$353,$D$71:$D$353,B51),0)</f>
        <v>84.646740499999993</v>
      </c>
      <c r="E51" s="57">
        <f>IFERROR(SUMIFS($G$71:$G$353,$D$71:$D$353,B51)/COUNTIFS($D$71:$D$353,B51),0)</f>
        <v>0</v>
      </c>
      <c r="F51" s="56">
        <f>IFERROR(AVERAGEIFS($F$71:$F$353,$D$71:$D$353,B51),0)</f>
        <v>84.646740499999993</v>
      </c>
    </row>
    <row r="52" spans="2:6" x14ac:dyDescent="0.45">
      <c r="B52" s="54">
        <v>45536</v>
      </c>
      <c r="C52" s="55">
        <f>COUNTIFS($D$71:$D$353,B52)</f>
        <v>3</v>
      </c>
      <c r="D52" s="56">
        <f>IFERROR(AVERAGEIFS($E$71:$E$353,$D$71:$D$353,B52),0)</f>
        <v>4765.1742039999999</v>
      </c>
      <c r="E52" s="57">
        <f>IFERROR(SUMIFS($G$71:$G$353,$D$71:$D$353,B52)/COUNTIFS($D$71:$D$353,B52),0)</f>
        <v>0</v>
      </c>
      <c r="F52" s="56">
        <f>IFERROR(AVERAGEIFS($F$71:$F$353,$D$71:$D$353,B52),0)</f>
        <v>4765.1742039999999</v>
      </c>
    </row>
    <row r="53" spans="2:6" x14ac:dyDescent="0.45">
      <c r="B53" s="54">
        <v>45566</v>
      </c>
      <c r="C53" s="55">
        <f>COUNTIFS($D$71:$D$353,B53)</f>
        <v>9</v>
      </c>
      <c r="D53" s="56">
        <f>IFERROR(AVERAGEIFS($E$71:$E$353,$D$71:$D$353,B53),0)</f>
        <v>542.92969188888901</v>
      </c>
      <c r="E53" s="57">
        <f>IFERROR(SUMIFS($G$71:$G$353,$D$71:$D$353,B53)/COUNTIFS($D$71:$D$353,B53),0)</f>
        <v>0.1111111111111111</v>
      </c>
      <c r="F53" s="56">
        <f>IFERROR(AVERAGEIFS($F$71:$F$353,$D$71:$D$353,B53),0)</f>
        <v>578.79635855555557</v>
      </c>
    </row>
    <row r="54" spans="2:6" x14ac:dyDescent="0.45">
      <c r="B54" s="54">
        <v>45597</v>
      </c>
      <c r="C54" s="55">
        <f>COUNTIFS($D$71:$D$353,B54)</f>
        <v>6</v>
      </c>
      <c r="D54" s="56">
        <f>IFERROR(AVERAGEIFS($E$71:$E$353,$D$71:$D$353,B54),0)</f>
        <v>289.34885783333334</v>
      </c>
      <c r="E54" s="57">
        <f>IFERROR(SUMIFS($G$71:$G$353,$D$71:$D$353,B54)/COUNTIFS($D$71:$D$353,B54),0)</f>
        <v>0.33333333333333331</v>
      </c>
      <c r="F54" s="56">
        <f>IFERROR(AVERAGEIFS($F$71:$F$353,$D$71:$D$353,B54),0)</f>
        <v>533.08219116666669</v>
      </c>
    </row>
    <row r="55" spans="2:6" x14ac:dyDescent="0.45">
      <c r="B55" s="54">
        <v>45627</v>
      </c>
      <c r="C55" s="55">
        <f>COUNTIFS($D$71:$D$353,B55)</f>
        <v>2</v>
      </c>
      <c r="D55" s="56">
        <f>IFERROR(AVERAGEIFS($E$71:$E$353,$D$71:$D$353,B55),0)</f>
        <v>47293.11</v>
      </c>
      <c r="E55" s="57">
        <f>IFERROR(SUMIFS($G$71:$G$353,$D$71:$D$353,B55)/COUNTIFS($D$71:$D$353,B55),0)</f>
        <v>0</v>
      </c>
      <c r="F55" s="56">
        <f>IFERROR(AVERAGEIFS($F$71:$F$353,$D$71:$D$353,B55),0)</f>
        <v>47293.11</v>
      </c>
    </row>
    <row r="56" spans="2:6" x14ac:dyDescent="0.45">
      <c r="B56" s="54">
        <v>45658</v>
      </c>
      <c r="C56" s="55">
        <f>COUNTIFS($D$71:$D$353,B56)</f>
        <v>11</v>
      </c>
      <c r="D56" s="56">
        <f>IFERROR(AVERAGEIFS($E$71:$E$353,$D$71:$D$353,B56),0)</f>
        <v>8891.5001665454547</v>
      </c>
      <c r="E56" s="57">
        <f>IFERROR(SUMIFS($G$71:$G$353,$D$71:$D$353,B56)/COUNTIFS($D$71:$D$353,B56),0)</f>
        <v>0</v>
      </c>
      <c r="F56" s="56">
        <f>IFERROR(AVERAGEIFS($F$71:$F$353,$D$71:$D$353,B56),0)</f>
        <v>8891.5001665454547</v>
      </c>
    </row>
    <row r="57" spans="2:6" x14ac:dyDescent="0.45">
      <c r="B57" s="54">
        <v>45689</v>
      </c>
      <c r="C57" s="55">
        <f>COUNTIFS($D$71:$D$353,B57)</f>
        <v>2</v>
      </c>
      <c r="D57" s="56">
        <f>IFERROR(AVERAGEIFS($E$71:$E$353,$D$71:$D$353,B57),0)</f>
        <v>4800.3376159999998</v>
      </c>
      <c r="E57" s="57">
        <f>IFERROR(SUMIFS($G$71:$G$353,$D$71:$D$353,B57)/COUNTIFS($D$71:$D$353,B57),0)</f>
        <v>0</v>
      </c>
      <c r="F57" s="56">
        <f>IFERROR(AVERAGEIFS($F$71:$F$353,$D$71:$D$353,B57),0)</f>
        <v>4800.3376159999998</v>
      </c>
    </row>
    <row r="58" spans="2:6" x14ac:dyDescent="0.45">
      <c r="B58" s="54">
        <v>45717</v>
      </c>
      <c r="C58" s="55">
        <f>COUNTIFS($D$71:$D$353,B58)</f>
        <v>2</v>
      </c>
      <c r="D58" s="56">
        <f>IFERROR(AVERAGEIFS($E$71:$E$353,$D$71:$D$353,B58),0)</f>
        <v>24.589326999999997</v>
      </c>
      <c r="E58" s="57">
        <f>IFERROR(SUMIFS($G$71:$G$353,$D$71:$D$353,B58)/COUNTIFS($D$71:$D$353,B58),0)</f>
        <v>0</v>
      </c>
      <c r="F58" s="56">
        <f>IFERROR(AVERAGEIFS($F$71:$F$353,$D$71:$D$353,B58),0)</f>
        <v>24.589326999999997</v>
      </c>
    </row>
    <row r="59" spans="2:6" x14ac:dyDescent="0.45">
      <c r="B59" s="54">
        <v>45748</v>
      </c>
      <c r="C59" s="55">
        <f>COUNTIFS($D$71:$D$353,B59)</f>
        <v>8</v>
      </c>
      <c r="D59" s="56">
        <f>IFERROR(AVERAGEIFS($E$71:$E$353,$D$71:$D$353,B59),0)</f>
        <v>3177.8900928749999</v>
      </c>
      <c r="E59" s="57">
        <f>IFERROR(SUMIFS($G$71:$G$353,$D$71:$D$353,B59)/COUNTIFS($D$71:$D$353,B59),0)</f>
        <v>0.25</v>
      </c>
      <c r="F59" s="56">
        <f>IFERROR(AVERAGEIFS($F$71:$F$353,$D$71:$D$353,B59),0)</f>
        <v>10059.491281499999</v>
      </c>
    </row>
    <row r="60" spans="2:6" x14ac:dyDescent="0.45">
      <c r="B60" s="54">
        <v>45778</v>
      </c>
      <c r="C60" s="55">
        <f>COUNTIFS($D$71:$D$353,B60)</f>
        <v>8</v>
      </c>
      <c r="D60" s="56">
        <f>IFERROR(AVERAGEIFS($E$71:$E$353,$D$71:$D$353,B60),0)</f>
        <v>6619.8527207500001</v>
      </c>
      <c r="E60" s="57">
        <f>IFERROR(SUMIFS($G$71:$G$353,$D$71:$D$353,B60)/COUNTIFS($D$71:$D$353,B60),0)</f>
        <v>0.125</v>
      </c>
      <c r="F60" s="56">
        <f>IFERROR(AVERAGEIFS($F$71:$F$353,$D$71:$D$353,B60),0)</f>
        <v>6633.9541367500005</v>
      </c>
    </row>
    <row r="61" spans="2:6" x14ac:dyDescent="0.45">
      <c r="B61" s="54">
        <v>45809</v>
      </c>
      <c r="C61" s="55">
        <f>COUNTIFS($D$71:$D$353,B61)</f>
        <v>7</v>
      </c>
      <c r="D61" s="56">
        <f>IFERROR(AVERAGEIFS($E$71:$E$353,$D$71:$D$353,B61),0)</f>
        <v>6617.8568672857145</v>
      </c>
      <c r="E61" s="57">
        <f>IFERROR(SUMIFS($G$71:$G$353,$D$71:$D$353,B61)/COUNTIFS($D$71:$D$353,B61),0)</f>
        <v>0.5714285714285714</v>
      </c>
      <c r="F61" s="56">
        <f>IFERROR(AVERAGEIFS($F$71:$F$353,$D$71:$D$353,B61),0)</f>
        <v>7077.4385982857148</v>
      </c>
    </row>
    <row r="62" spans="2:6" x14ac:dyDescent="0.45">
      <c r="B62" s="54">
        <v>45839</v>
      </c>
      <c r="C62" s="55">
        <f>COUNTIFS($D$71:$D$353,B62)</f>
        <v>2</v>
      </c>
      <c r="D62" s="56">
        <f>IFERROR(AVERAGEIFS($E$71:$E$353,$D$71:$D$353,B62),0)</f>
        <v>1369.195289</v>
      </c>
      <c r="E62" s="57">
        <f>IFERROR(SUMIFS($G$71:$G$353,$D$71:$D$353,B62)/COUNTIFS($D$71:$D$353,B62),0)</f>
        <v>0</v>
      </c>
      <c r="F62" s="56">
        <f>IFERROR(AVERAGEIFS($F$71:$F$353,$D$71:$D$353,B62),0)</f>
        <v>1369.195289</v>
      </c>
    </row>
    <row r="63" spans="2:6" x14ac:dyDescent="0.45">
      <c r="B63" s="54">
        <v>45870</v>
      </c>
      <c r="C63" s="55">
        <f>COUNTIFS($D$71:$D$353,B63)</f>
        <v>4</v>
      </c>
      <c r="D63" s="56">
        <f>IFERROR(AVERAGEIFS($E$71:$E$353,$D$71:$D$353,B63),0)</f>
        <v>3980.7436852499995</v>
      </c>
      <c r="E63" s="57">
        <f>IFERROR(SUMIFS($G$71:$G$353,$D$71:$D$353,B63)/COUNTIFS($D$71:$D$353,B63),0)</f>
        <v>0.5</v>
      </c>
      <c r="F63" s="56">
        <f>IFERROR(AVERAGEIFS($F$71:$F$353,$D$71:$D$353,B63),0)</f>
        <v>34185.266448249997</v>
      </c>
    </row>
    <row r="64" spans="2:6" x14ac:dyDescent="0.45">
      <c r="B64" s="54">
        <v>45901</v>
      </c>
      <c r="C64" s="55">
        <f>COUNTIFS($D$71:$D$353,B64)</f>
        <v>7</v>
      </c>
      <c r="D64" s="56">
        <f>IFERROR(AVERAGEIFS($E$71:$E$353,$D$71:$D$353,B64),0)</f>
        <v>6539.2982805714273</v>
      </c>
      <c r="E64" s="57">
        <f>IFERROR(SUMIFS($G$71:$G$353,$D$71:$D$353,B64)/COUNTIFS($D$71:$D$353,B64),0)</f>
        <v>0</v>
      </c>
      <c r="F64" s="56">
        <f>IFERROR(AVERAGEIFS($F$71:$F$353,$D$71:$D$353,B64),0)</f>
        <v>6539.2982805714273</v>
      </c>
    </row>
    <row r="65" spans="2:7" x14ac:dyDescent="0.45">
      <c r="B65" s="54">
        <v>45931</v>
      </c>
      <c r="C65" s="55">
        <f>COUNTIFS($D$71:$D$353,B65)</f>
        <v>0</v>
      </c>
      <c r="D65" s="56">
        <f>IFERROR(AVERAGEIFS($E$71:$E$353,$D$71:$D$353,B65),0)</f>
        <v>0</v>
      </c>
      <c r="E65" s="57">
        <f>IFERROR(SUMIFS($G$71:$G$353,$D$71:$D$353,B65)/COUNTIFS($D$71:$D$353,B65),0)</f>
        <v>0</v>
      </c>
      <c r="F65" s="56">
        <f>IFERROR(AVERAGEIFS($F$71:$F$353,$D$71:$D$353,B65),0)</f>
        <v>0</v>
      </c>
    </row>
    <row r="66" spans="2:7" x14ac:dyDescent="0.45">
      <c r="B66" s="54">
        <v>45962</v>
      </c>
      <c r="C66" s="55">
        <f>COUNTIFS($D$71:$D$353,B66)</f>
        <v>0</v>
      </c>
      <c r="D66" s="56">
        <f>IFERROR(AVERAGEIFS($E$71:$E$353,$D$71:$D$353,B66),0)</f>
        <v>0</v>
      </c>
      <c r="E66" s="57">
        <f>IFERROR(SUMIFS($G$71:$G$353,$D$71:$D$353,B66)/COUNTIFS($D$71:$D$353,B66),0)</f>
        <v>0</v>
      </c>
      <c r="F66" s="56">
        <f>IFERROR(AVERAGEIFS($F$71:$F$353,$D$71:$D$353,B66),0)</f>
        <v>0</v>
      </c>
    </row>
    <row r="67" spans="2:7" ht="14.65" thickBot="1" x14ac:dyDescent="0.5">
      <c r="B67" s="58">
        <v>45992</v>
      </c>
      <c r="C67" s="59">
        <f>COUNTIFS($D$71:$D$353,B67)</f>
        <v>0</v>
      </c>
      <c r="D67" s="60">
        <f>IFERROR(AVERAGEIFS($E$71:$E$353,$D$71:$D$353,B67),0)</f>
        <v>0</v>
      </c>
      <c r="E67" s="61">
        <f>IFERROR(SUMIFS($G$71:$G$353,$D$71:$D$353,B67)/COUNTIFS($D$71:$D$353,B67),0)</f>
        <v>0</v>
      </c>
      <c r="F67" s="60">
        <f>IFERROR(AVERAGEIFS($F$71:$F$353,$D$71:$D$353,B67),0)</f>
        <v>0</v>
      </c>
    </row>
    <row r="68" spans="2:7" ht="14.65" thickBot="1" x14ac:dyDescent="0.5">
      <c r="B68" s="62" t="s">
        <v>4924</v>
      </c>
      <c r="C68" s="63">
        <f>SUM(C8:C67)</f>
        <v>283</v>
      </c>
      <c r="D68" s="64">
        <f>IFERROR(SUMPRODUCT(C8:C67,D8:D67)/SUM(C8:C67),0)</f>
        <v>11422.084022222614</v>
      </c>
      <c r="E68" s="65">
        <f>IFERROR(SUMPRODUCT(C8:C67,E8:E67)/SUM(C8:C67),0)</f>
        <v>0.48409893992932862</v>
      </c>
      <c r="F68" s="64">
        <f>IFERROR(SUMPRODUCT(C8:C67,F8:F67)/SUM(C8:C67),0)</f>
        <v>268214.84087795409</v>
      </c>
    </row>
    <row r="70" spans="2:7" ht="47.25" x14ac:dyDescent="0.45">
      <c r="B70" s="48" t="s">
        <v>4910</v>
      </c>
      <c r="C70" s="48" t="s">
        <v>4919</v>
      </c>
      <c r="D70" s="48" t="s">
        <v>4920</v>
      </c>
      <c r="E70" s="48" t="s">
        <v>4921</v>
      </c>
      <c r="F70" s="48" t="s">
        <v>4922</v>
      </c>
      <c r="G70" s="48" t="s">
        <v>4923</v>
      </c>
    </row>
    <row r="71" spans="2:7" x14ac:dyDescent="0.45">
      <c r="B71" s="49" t="s">
        <v>110</v>
      </c>
      <c r="C71" s="51">
        <f>_xlfn.MINIFS('Opportunity and products'!$F$14:$F$5837,'Opportunity and products'!$N$14:$N$5837,B71)</f>
        <v>44203</v>
      </c>
      <c r="D71" s="52">
        <f>DATE(YEAR(C71),MONTH(C71),1)</f>
        <v>44197</v>
      </c>
      <c r="E71" s="50">
        <f>SUMIFS('Opportunity and products'!$K$14:$K$5837,'Opportunity and products'!$N$14:$N$5837,B71,'Opportunity and products'!$F$14:$F$5837,C71)</f>
        <v>1266.46</v>
      </c>
      <c r="F71" s="50">
        <f>SUMIFS('Opportunity and products'!$K$14:$K$5837,'Opportunity and products'!$N$14:$N$5837,B71)</f>
        <v>9765.01</v>
      </c>
      <c r="G71" s="53">
        <f>IF(COUNTIFS('Opportunity and products'!$N$14:$N$5837,B71,'Opportunity and products'!$F$14:$F$5837,"&gt;"&amp;C71)&gt;0,1,0)</f>
        <v>1</v>
      </c>
    </row>
    <row r="72" spans="2:7" x14ac:dyDescent="0.45">
      <c r="B72" s="49" t="s">
        <v>18</v>
      </c>
      <c r="C72" s="51">
        <f>_xlfn.MINIFS('Opportunity and products'!$F$14:$F$5837,'Opportunity and products'!$N$14:$N$5837,B72)</f>
        <v>45638</v>
      </c>
      <c r="D72" s="52">
        <f>DATE(YEAR(C72),MONTH(C72),1)</f>
        <v>45627</v>
      </c>
      <c r="E72" s="50">
        <f>SUMIFS('Opportunity and products'!$K$14:$K$5837,'Opportunity and products'!$N$14:$N$5837,B72,'Opportunity and products'!$F$14:$F$5837,C72)</f>
        <v>701.84</v>
      </c>
      <c r="F72" s="50">
        <f>SUMIFS('Opportunity and products'!$K$14:$K$5837,'Opportunity and products'!$N$14:$N$5837,B72)</f>
        <v>701.84</v>
      </c>
      <c r="G72" s="53">
        <f>IF(COUNTIFS('Opportunity and products'!$N$14:$N$5837,B72,'Opportunity and products'!$F$14:$F$5837,"&gt;"&amp;C72)&gt;0,1,0)</f>
        <v>0</v>
      </c>
    </row>
    <row r="73" spans="2:7" x14ac:dyDescent="0.45">
      <c r="B73" s="49" t="s">
        <v>170</v>
      </c>
      <c r="C73" s="51">
        <f>_xlfn.MINIFS('Opportunity and products'!$F$14:$F$5837,'Opportunity and products'!$N$14:$N$5837,B73)</f>
        <v>45798</v>
      </c>
      <c r="D73" s="52">
        <f>DATE(YEAR(C73),MONTH(C73),1)</f>
        <v>45778</v>
      </c>
      <c r="E73" s="50">
        <f>SUMIFS('Opportunity and products'!$K$14:$K$5837,'Opportunity and products'!$N$14:$N$5837,B73,'Opportunity and products'!$F$14:$F$5837,C73)</f>
        <v>408.72771799999998</v>
      </c>
      <c r="F73" s="50">
        <f>SUMIFS('Opportunity and products'!$K$14:$K$5837,'Opportunity and products'!$N$14:$N$5837,B73)</f>
        <v>408.72771799999998</v>
      </c>
      <c r="G73" s="53">
        <f>IF(COUNTIFS('Opportunity and products'!$N$14:$N$5837,B73,'Opportunity and products'!$F$14:$F$5837,"&gt;"&amp;C73)&gt;0,1,0)</f>
        <v>0</v>
      </c>
    </row>
    <row r="74" spans="2:7" x14ac:dyDescent="0.45">
      <c r="B74" s="49" t="s">
        <v>55</v>
      </c>
      <c r="C74" s="51">
        <f>_xlfn.MINIFS('Opportunity and products'!$F$14:$F$5837,'Opportunity and products'!$N$14:$N$5837,B74)</f>
        <v>45819</v>
      </c>
      <c r="D74" s="52">
        <f>DATE(YEAR(C74),MONTH(C74),1)</f>
        <v>45809</v>
      </c>
      <c r="E74" s="50">
        <f>SUMIFS('Opportunity and products'!$K$14:$K$5837,'Opportunity and products'!$N$14:$N$5837,B74,'Opportunity and products'!$F$14:$F$5837,C74)</f>
        <v>269.46560199999999</v>
      </c>
      <c r="F74" s="50">
        <f>SUMIFS('Opportunity and products'!$K$14:$K$5837,'Opportunity and products'!$N$14:$N$5837,B74)</f>
        <v>277.98915199999999</v>
      </c>
      <c r="G74" s="53">
        <f>IF(COUNTIFS('Opportunity and products'!$N$14:$N$5837,B74,'Opportunity and products'!$F$14:$F$5837,"&gt;"&amp;C74)&gt;0,1,0)</f>
        <v>1</v>
      </c>
    </row>
    <row r="75" spans="2:7" x14ac:dyDescent="0.45">
      <c r="B75" s="49" t="s">
        <v>23</v>
      </c>
      <c r="C75" s="51">
        <f>_xlfn.MINIFS('Opportunity and products'!$F$14:$F$5837,'Opportunity and products'!$N$14:$N$5837,B75)</f>
        <v>45420</v>
      </c>
      <c r="D75" s="52">
        <f>DATE(YEAR(C75),MONTH(C75),1)</f>
        <v>45413</v>
      </c>
      <c r="E75" s="50">
        <f>SUMIFS('Opportunity and products'!$K$14:$K$5837,'Opportunity and products'!$N$14:$N$5837,B75,'Opportunity and products'!$F$14:$F$5837,C75)</f>
        <v>207.73411100000001</v>
      </c>
      <c r="F75" s="50">
        <f>SUMIFS('Opportunity and products'!$K$14:$K$5837,'Opportunity and products'!$N$14:$N$5837,B75)</f>
        <v>860.37351400000011</v>
      </c>
      <c r="G75" s="53">
        <f>IF(COUNTIFS('Opportunity and products'!$N$14:$N$5837,B75,'Opportunity and products'!$F$14:$F$5837,"&gt;"&amp;C75)&gt;0,1,0)</f>
        <v>1</v>
      </c>
    </row>
    <row r="76" spans="2:7" x14ac:dyDescent="0.45">
      <c r="B76" s="49" t="s">
        <v>57</v>
      </c>
      <c r="C76" s="51">
        <f>_xlfn.MINIFS('Opportunity and products'!$F$14:$F$5837,'Opportunity and products'!$N$14:$N$5837,B76)</f>
        <v>44970</v>
      </c>
      <c r="D76" s="52">
        <f>DATE(YEAR(C76),MONTH(C76),1)</f>
        <v>44958</v>
      </c>
      <c r="E76" s="50">
        <f>SUMIFS('Opportunity and products'!$K$14:$K$5837,'Opportunity and products'!$N$14:$N$5837,B76,'Opportunity and products'!$F$14:$F$5837,C76)</f>
        <v>2894.4473459999999</v>
      </c>
      <c r="F76" s="50">
        <f>SUMIFS('Opportunity and products'!$K$14:$K$5837,'Opportunity and products'!$N$14:$N$5837,B76)</f>
        <v>2894.4473459999999</v>
      </c>
      <c r="G76" s="53">
        <f>IF(COUNTIFS('Opportunity and products'!$N$14:$N$5837,B76,'Opportunity and products'!$F$14:$F$5837,"&gt;"&amp;C76)&gt;0,1,0)</f>
        <v>0</v>
      </c>
    </row>
    <row r="77" spans="2:7" x14ac:dyDescent="0.45">
      <c r="B77" s="49" t="s">
        <v>279</v>
      </c>
      <c r="C77" s="51">
        <f>_xlfn.MINIFS('Opportunity and products'!$F$14:$F$5837,'Opportunity and products'!$N$14:$N$5837,B77)</f>
        <v>44837</v>
      </c>
      <c r="D77" s="52">
        <f>DATE(YEAR(C77),MONTH(C77),1)</f>
        <v>44835</v>
      </c>
      <c r="E77" s="50">
        <f>SUMIFS('Opportunity and products'!$K$14:$K$5837,'Opportunity and products'!$N$14:$N$5837,B77,'Opportunity and products'!$F$14:$F$5837,C77)</f>
        <v>7207.74</v>
      </c>
      <c r="F77" s="50">
        <f>SUMIFS('Opportunity and products'!$K$14:$K$5837,'Opportunity and products'!$N$14:$N$5837,B77)</f>
        <v>7207.74</v>
      </c>
      <c r="G77" s="53">
        <f>IF(COUNTIFS('Opportunity and products'!$N$14:$N$5837,B77,'Opportunity and products'!$F$14:$F$5837,"&gt;"&amp;C77)&gt;0,1,0)</f>
        <v>0</v>
      </c>
    </row>
    <row r="78" spans="2:7" x14ac:dyDescent="0.45">
      <c r="B78" s="49" t="s">
        <v>281</v>
      </c>
      <c r="C78" s="51">
        <f>_xlfn.MINIFS('Opportunity and products'!$F$14:$F$5837,'Opportunity and products'!$N$14:$N$5837,B78)</f>
        <v>45226</v>
      </c>
      <c r="D78" s="52">
        <f>DATE(YEAR(C78),MONTH(C78),1)</f>
        <v>45200</v>
      </c>
      <c r="E78" s="50">
        <f>SUMIFS('Opportunity and products'!$K$14:$K$5837,'Opportunity and products'!$N$14:$N$5837,B78,'Opportunity and products'!$F$14:$F$5837,C78)</f>
        <v>0</v>
      </c>
      <c r="F78" s="50">
        <f>SUMIFS('Opportunity and products'!$K$14:$K$5837,'Opportunity and products'!$N$14:$N$5837,B78)</f>
        <v>0</v>
      </c>
      <c r="G78" s="53">
        <f>IF(COUNTIFS('Opportunity and products'!$N$14:$N$5837,B78,'Opportunity and products'!$F$14:$F$5837,"&gt;"&amp;C78)&gt;0,1,0)</f>
        <v>0</v>
      </c>
    </row>
    <row r="79" spans="2:7" x14ac:dyDescent="0.45">
      <c r="B79" s="49" t="s">
        <v>138</v>
      </c>
      <c r="C79" s="51">
        <f>_xlfn.MINIFS('Opportunity and products'!$F$14:$F$5837,'Opportunity and products'!$N$14:$N$5837,B79)</f>
        <v>44256</v>
      </c>
      <c r="D79" s="52">
        <f>DATE(YEAR(C79),MONTH(C79),1)</f>
        <v>44256</v>
      </c>
      <c r="E79" s="50">
        <f>SUMIFS('Opportunity and products'!$K$14:$K$5837,'Opportunity and products'!$N$14:$N$5837,B79,'Opportunity and products'!$F$14:$F$5837,C79)</f>
        <v>11540.387977999999</v>
      </c>
      <c r="F79" s="50">
        <f>SUMIFS('Opportunity and products'!$K$14:$K$5837,'Opportunity and products'!$N$14:$N$5837,B79)</f>
        <v>2906191.6711449986</v>
      </c>
      <c r="G79" s="53">
        <f>IF(COUNTIFS('Opportunity and products'!$N$14:$N$5837,B79,'Opportunity and products'!$F$14:$F$5837,"&gt;"&amp;C79)&gt;0,1,0)</f>
        <v>1</v>
      </c>
    </row>
    <row r="80" spans="2:7" x14ac:dyDescent="0.45">
      <c r="B80" s="49" t="s">
        <v>165</v>
      </c>
      <c r="C80" s="51">
        <f>_xlfn.MINIFS('Opportunity and products'!$F$14:$F$5837,'Opportunity and products'!$N$14:$N$5837,B80)</f>
        <v>45747</v>
      </c>
      <c r="D80" s="52">
        <f>DATE(YEAR(C80),MONTH(C80),1)</f>
        <v>45717</v>
      </c>
      <c r="E80" s="50">
        <f>SUMIFS('Opportunity and products'!$K$14:$K$5837,'Opportunity and products'!$N$14:$N$5837,B80,'Opportunity and products'!$F$14:$F$5837,C80)</f>
        <v>24.985148999999996</v>
      </c>
      <c r="F80" s="50">
        <f>SUMIFS('Opportunity and products'!$K$14:$K$5837,'Opportunity and products'!$N$14:$N$5837,B80)</f>
        <v>24.985148999999996</v>
      </c>
      <c r="G80" s="53">
        <f>IF(COUNTIFS('Opportunity and products'!$N$14:$N$5837,B80,'Opportunity and products'!$F$14:$F$5837,"&gt;"&amp;C80)&gt;0,1,0)</f>
        <v>0</v>
      </c>
    </row>
    <row r="81" spans="2:7" x14ac:dyDescent="0.45">
      <c r="B81" s="49" t="s">
        <v>241</v>
      </c>
      <c r="C81" s="51">
        <f>_xlfn.MINIFS('Opportunity and products'!$F$14:$F$5837,'Opportunity and products'!$N$14:$N$5837,B81)</f>
        <v>45428</v>
      </c>
      <c r="D81" s="52">
        <f>DATE(YEAR(C81),MONTH(C81),1)</f>
        <v>45413</v>
      </c>
      <c r="E81" s="50">
        <f>SUMIFS('Opportunity and products'!$K$14:$K$5837,'Opportunity and products'!$N$14:$N$5837,B81,'Opportunity and products'!$F$14:$F$5837,C81)</f>
        <v>91.7</v>
      </c>
      <c r="F81" s="50">
        <f>SUMIFS('Opportunity and products'!$K$14:$K$5837,'Opportunity and products'!$N$14:$N$5837,B81)</f>
        <v>91.7</v>
      </c>
      <c r="G81" s="53">
        <f>IF(COUNTIFS('Opportunity and products'!$N$14:$N$5837,B81,'Opportunity and products'!$F$14:$F$5837,"&gt;"&amp;C81)&gt;0,1,0)</f>
        <v>0</v>
      </c>
    </row>
    <row r="82" spans="2:7" x14ac:dyDescent="0.45">
      <c r="B82" s="49" t="s">
        <v>143</v>
      </c>
      <c r="C82" s="51">
        <f>_xlfn.MINIFS('Opportunity and products'!$F$14:$F$5837,'Opportunity and products'!$N$14:$N$5837,B82)</f>
        <v>45539</v>
      </c>
      <c r="D82" s="52">
        <f>DATE(YEAR(C82),MONTH(C82),1)</f>
        <v>45536</v>
      </c>
      <c r="E82" s="50">
        <f>SUMIFS('Opportunity and products'!$K$14:$K$5837,'Opportunity and products'!$N$14:$N$5837,B82,'Opportunity and products'!$F$14:$F$5837,C82)</f>
        <v>9467.7400000000016</v>
      </c>
      <c r="F82" s="50">
        <f>SUMIFS('Opportunity and products'!$K$14:$K$5837,'Opportunity and products'!$N$14:$N$5837,B82)</f>
        <v>9467.7400000000016</v>
      </c>
      <c r="G82" s="53">
        <f>IF(COUNTIFS('Opportunity and products'!$N$14:$N$5837,B82,'Opportunity and products'!$F$14:$F$5837,"&gt;"&amp;C82)&gt;0,1,0)</f>
        <v>0</v>
      </c>
    </row>
    <row r="83" spans="2:7" x14ac:dyDescent="0.45">
      <c r="B83" s="49" t="s">
        <v>145</v>
      </c>
      <c r="C83" s="51">
        <f>_xlfn.MINIFS('Opportunity and products'!$F$14:$F$5837,'Opportunity and products'!$N$14:$N$5837,B83)</f>
        <v>44662</v>
      </c>
      <c r="D83" s="52">
        <f>DATE(YEAR(C83),MONTH(C83),1)</f>
        <v>44652</v>
      </c>
      <c r="E83" s="50">
        <f>SUMIFS('Opportunity and products'!$K$14:$K$5837,'Opportunity and products'!$N$14:$N$5837,B83,'Opportunity and products'!$F$14:$F$5837,C83)</f>
        <v>2902.0012349999997</v>
      </c>
      <c r="F83" s="50">
        <f>SUMIFS('Opportunity and products'!$K$14:$K$5837,'Opportunity and products'!$N$14:$N$5837,B83)</f>
        <v>780851.97045099968</v>
      </c>
      <c r="G83" s="53">
        <f>IF(COUNTIFS('Opportunity and products'!$N$14:$N$5837,B83,'Opportunity and products'!$F$14:$F$5837,"&gt;"&amp;C83)&gt;0,1,0)</f>
        <v>1</v>
      </c>
    </row>
    <row r="84" spans="2:7" x14ac:dyDescent="0.45">
      <c r="B84" s="49" t="s">
        <v>237</v>
      </c>
      <c r="C84" s="51">
        <f>_xlfn.MINIFS('Opportunity and products'!$F$14:$F$5837,'Opportunity and products'!$N$14:$N$5837,B84)</f>
        <v>45579</v>
      </c>
      <c r="D84" s="52">
        <f>DATE(YEAR(C84),MONTH(C84),1)</f>
        <v>45566</v>
      </c>
      <c r="E84" s="50">
        <f>SUMIFS('Opportunity and products'!$K$14:$K$5837,'Opportunity and products'!$N$14:$N$5837,B84,'Opportunity and products'!$F$14:$F$5837,C84)</f>
        <v>1458.7571050000001</v>
      </c>
      <c r="F84" s="50">
        <f>SUMIFS('Opportunity and products'!$K$14:$K$5837,'Opportunity and products'!$N$14:$N$5837,B84)</f>
        <v>1458.7571050000001</v>
      </c>
      <c r="G84" s="53">
        <f>IF(COUNTIFS('Opportunity and products'!$N$14:$N$5837,B84,'Opportunity and products'!$F$14:$F$5837,"&gt;"&amp;C84)&gt;0,1,0)</f>
        <v>0</v>
      </c>
    </row>
    <row r="85" spans="2:7" x14ac:dyDescent="0.45">
      <c r="B85" s="49" t="s">
        <v>89</v>
      </c>
      <c r="C85" s="51">
        <f>_xlfn.MINIFS('Opportunity and products'!$F$14:$F$5837,'Opportunity and products'!$N$14:$N$5837,B85)</f>
        <v>44369</v>
      </c>
      <c r="D85" s="52">
        <f>DATE(YEAR(C85),MONTH(C85),1)</f>
        <v>44348</v>
      </c>
      <c r="E85" s="50">
        <f>SUMIFS('Opportunity and products'!$K$14:$K$5837,'Opportunity and products'!$N$14:$N$5837,B85,'Opportunity and products'!$F$14:$F$5837,C85)</f>
        <v>1137.7258549999999</v>
      </c>
      <c r="F85" s="50">
        <f>SUMIFS('Opportunity and products'!$K$14:$K$5837,'Opportunity and products'!$N$14:$N$5837,B85)</f>
        <v>1137.7258549999999</v>
      </c>
      <c r="G85" s="53">
        <f>IF(COUNTIFS('Opportunity and products'!$N$14:$N$5837,B85,'Opportunity and products'!$F$14:$F$5837,"&gt;"&amp;C85)&gt;0,1,0)</f>
        <v>0</v>
      </c>
    </row>
    <row r="86" spans="2:7" x14ac:dyDescent="0.45">
      <c r="B86" s="49" t="s">
        <v>111</v>
      </c>
      <c r="C86" s="51">
        <f>_xlfn.MINIFS('Opportunity and products'!$F$14:$F$5837,'Opportunity and products'!$N$14:$N$5837,B86)</f>
        <v>45407</v>
      </c>
      <c r="D86" s="52">
        <f>DATE(YEAR(C86),MONTH(C86),1)</f>
        <v>45383</v>
      </c>
      <c r="E86" s="50">
        <f>SUMIFS('Opportunity and products'!$K$14:$K$5837,'Opportunity and products'!$N$14:$N$5837,B86,'Opportunity and products'!$F$14:$F$5837,C86)</f>
        <v>1216.78</v>
      </c>
      <c r="F86" s="50">
        <f>SUMIFS('Opportunity and products'!$K$14:$K$5837,'Opportunity and products'!$N$14:$N$5837,B86)</f>
        <v>1216.78</v>
      </c>
      <c r="G86" s="53">
        <f>IF(COUNTIFS('Opportunity and products'!$N$14:$N$5837,B86,'Opportunity and products'!$F$14:$F$5837,"&gt;"&amp;C86)&gt;0,1,0)</f>
        <v>0</v>
      </c>
    </row>
    <row r="87" spans="2:7" x14ac:dyDescent="0.45">
      <c r="B87" s="49" t="s">
        <v>197</v>
      </c>
      <c r="C87" s="51">
        <f>_xlfn.MINIFS('Opportunity and products'!$F$14:$F$5837,'Opportunity and products'!$N$14:$N$5837,B87)</f>
        <v>44871</v>
      </c>
      <c r="D87" s="52">
        <f>DATE(YEAR(C87),MONTH(C87),1)</f>
        <v>44866</v>
      </c>
      <c r="E87" s="50">
        <f>SUMIFS('Opportunity and products'!$K$14:$K$5837,'Opportunity and products'!$N$14:$N$5837,B87,'Opportunity and products'!$F$14:$F$5837,C87)</f>
        <v>76606.790000000008</v>
      </c>
      <c r="F87" s="50">
        <f>SUMIFS('Opportunity and products'!$K$14:$K$5837,'Opportunity and products'!$N$14:$N$5837,B87)</f>
        <v>119109.2</v>
      </c>
      <c r="G87" s="53">
        <f>IF(COUNTIFS('Opportunity and products'!$N$14:$N$5837,B87,'Opportunity and products'!$F$14:$F$5837,"&gt;"&amp;C87)&gt;0,1,0)</f>
        <v>1</v>
      </c>
    </row>
    <row r="88" spans="2:7" x14ac:dyDescent="0.45">
      <c r="B88" s="49" t="s">
        <v>224</v>
      </c>
      <c r="C88" s="51">
        <f>_xlfn.MINIFS('Opportunity and products'!$F$14:$F$5837,'Opportunity and products'!$N$14:$N$5837,B88)</f>
        <v>44449</v>
      </c>
      <c r="D88" s="52">
        <f>DATE(YEAR(C88),MONTH(C88),1)</f>
        <v>44440</v>
      </c>
      <c r="E88" s="50">
        <f>SUMIFS('Opportunity and products'!$K$14:$K$5837,'Opportunity and products'!$N$14:$N$5837,B88,'Opportunity and products'!$F$14:$F$5837,C88)</f>
        <v>22269.41</v>
      </c>
      <c r="F88" s="50">
        <f>SUMIFS('Opportunity and products'!$K$14:$K$5837,'Opportunity and products'!$N$14:$N$5837,B88)</f>
        <v>23888.9</v>
      </c>
      <c r="G88" s="53">
        <f>IF(COUNTIFS('Opportunity and products'!$N$14:$N$5837,B88,'Opportunity and products'!$F$14:$F$5837,"&gt;"&amp;C88)&gt;0,1,0)</f>
        <v>1</v>
      </c>
    </row>
    <row r="89" spans="2:7" x14ac:dyDescent="0.45">
      <c r="B89" s="49" t="s">
        <v>283</v>
      </c>
      <c r="C89" s="51">
        <f>_xlfn.MINIFS('Opportunity and products'!$F$14:$F$5837,'Opportunity and products'!$N$14:$N$5837,B89)</f>
        <v>45600</v>
      </c>
      <c r="D89" s="52">
        <f>DATE(YEAR(C89),MONTH(C89),1)</f>
        <v>45597</v>
      </c>
      <c r="E89" s="50">
        <f>SUMIFS('Opportunity and products'!$K$14:$K$5837,'Opportunity and products'!$N$14:$N$5837,B89,'Opportunity and products'!$F$14:$F$5837,C89)</f>
        <v>148.38</v>
      </c>
      <c r="F89" s="50">
        <f>SUMIFS('Opportunity and products'!$K$14:$K$5837,'Opportunity and products'!$N$14:$N$5837,B89)</f>
        <v>148.38</v>
      </c>
      <c r="G89" s="53">
        <f>IF(COUNTIFS('Opportunity and products'!$N$14:$N$5837,B89,'Opportunity and products'!$F$14:$F$5837,"&gt;"&amp;C89)&gt;0,1,0)</f>
        <v>0</v>
      </c>
    </row>
    <row r="90" spans="2:7" x14ac:dyDescent="0.45">
      <c r="B90" s="49" t="s">
        <v>190</v>
      </c>
      <c r="C90" s="51">
        <f>_xlfn.MINIFS('Opportunity and products'!$F$14:$F$5837,'Opportunity and products'!$N$14:$N$5837,B90)</f>
        <v>45236</v>
      </c>
      <c r="D90" s="52">
        <f>DATE(YEAR(C90),MONTH(C90),1)</f>
        <v>45231</v>
      </c>
      <c r="E90" s="50">
        <f>SUMIFS('Opportunity and products'!$K$14:$K$5837,'Opportunity and products'!$N$14:$N$5837,B90,'Opportunity and products'!$F$14:$F$5837,C90)</f>
        <v>19403.260000000002</v>
      </c>
      <c r="F90" s="50">
        <f>SUMIFS('Opportunity and products'!$K$14:$K$5837,'Opportunity and products'!$N$14:$N$5837,B90)</f>
        <v>36187.89</v>
      </c>
      <c r="G90" s="53">
        <f>IF(COUNTIFS('Opportunity and products'!$N$14:$N$5837,B90,'Opportunity and products'!$F$14:$F$5837,"&gt;"&amp;C90)&gt;0,1,0)</f>
        <v>1</v>
      </c>
    </row>
    <row r="91" spans="2:7" x14ac:dyDescent="0.45">
      <c r="B91" s="49" t="s">
        <v>66</v>
      </c>
      <c r="C91" s="51">
        <f>_xlfn.MINIFS('Opportunity and products'!$F$14:$F$5837,'Opportunity and products'!$N$14:$N$5837,B91)</f>
        <v>44761</v>
      </c>
      <c r="D91" s="52">
        <f>DATE(YEAR(C91),MONTH(C91),1)</f>
        <v>44743</v>
      </c>
      <c r="E91" s="50">
        <f>SUMIFS('Opportunity and products'!$K$14:$K$5837,'Opportunity and products'!$N$14:$N$5837,B91,'Opportunity and products'!$F$14:$F$5837,C91)</f>
        <v>770.99</v>
      </c>
      <c r="F91" s="50">
        <f>SUMIFS('Opportunity and products'!$K$14:$K$5837,'Opportunity and products'!$N$14:$N$5837,B91)</f>
        <v>770.99</v>
      </c>
      <c r="G91" s="53">
        <f>IF(COUNTIFS('Opportunity and products'!$N$14:$N$5837,B91,'Opportunity and products'!$F$14:$F$5837,"&gt;"&amp;C91)&gt;0,1,0)</f>
        <v>0</v>
      </c>
    </row>
    <row r="92" spans="2:7" x14ac:dyDescent="0.45">
      <c r="B92" s="49" t="s">
        <v>206</v>
      </c>
      <c r="C92" s="51">
        <f>_xlfn.MINIFS('Opportunity and products'!$F$14:$F$5837,'Opportunity and products'!$N$14:$N$5837,B92)</f>
        <v>44211</v>
      </c>
      <c r="D92" s="52">
        <f>DATE(YEAR(C92),MONTH(C92),1)</f>
        <v>44197</v>
      </c>
      <c r="E92" s="50">
        <f>SUMIFS('Opportunity and products'!$K$14:$K$5837,'Opportunity and products'!$N$14:$N$5837,B92,'Opportunity and products'!$F$14:$F$5837,C92)</f>
        <v>110.50053699999999</v>
      </c>
      <c r="F92" s="50">
        <f>SUMIFS('Opportunity and products'!$K$14:$K$5837,'Opportunity and products'!$N$14:$N$5837,B92)</f>
        <v>5119.8705369999998</v>
      </c>
      <c r="G92" s="53">
        <f>IF(COUNTIFS('Opportunity and products'!$N$14:$N$5837,B92,'Opportunity and products'!$F$14:$F$5837,"&gt;"&amp;C92)&gt;0,1,0)</f>
        <v>1</v>
      </c>
    </row>
    <row r="93" spans="2:7" x14ac:dyDescent="0.45">
      <c r="B93" s="49" t="s">
        <v>52</v>
      </c>
      <c r="C93" s="51">
        <f>_xlfn.MINIFS('Opportunity and products'!$F$14:$F$5837,'Opportunity and products'!$N$14:$N$5837,B93)</f>
        <v>44329</v>
      </c>
      <c r="D93" s="52">
        <f>DATE(YEAR(C93),MONTH(C93),1)</f>
        <v>44317</v>
      </c>
      <c r="E93" s="50">
        <f>SUMIFS('Opportunity and products'!$K$14:$K$5837,'Opportunity and products'!$N$14:$N$5837,B93,'Opportunity and products'!$F$14:$F$5837,C93)</f>
        <v>818.86070699999993</v>
      </c>
      <c r="F93" s="50">
        <f>SUMIFS('Opportunity and products'!$K$14:$K$5837,'Opportunity and products'!$N$14:$N$5837,B93)</f>
        <v>1226782.0522369999</v>
      </c>
      <c r="G93" s="53">
        <f>IF(COUNTIFS('Opportunity and products'!$N$14:$N$5837,B93,'Opportunity and products'!$F$14:$F$5837,"&gt;"&amp;C93)&gt;0,1,0)</f>
        <v>1</v>
      </c>
    </row>
    <row r="94" spans="2:7" x14ac:dyDescent="0.45">
      <c r="B94" s="49" t="s">
        <v>239</v>
      </c>
      <c r="C94" s="51">
        <f>_xlfn.MINIFS('Opportunity and products'!$F$14:$F$5837,'Opportunity and products'!$N$14:$N$5837,B94)</f>
        <v>44859</v>
      </c>
      <c r="D94" s="52">
        <f>DATE(YEAR(C94),MONTH(C94),1)</f>
        <v>44835</v>
      </c>
      <c r="E94" s="50">
        <f>SUMIFS('Opportunity and products'!$K$14:$K$5837,'Opportunity and products'!$N$14:$N$5837,B94,'Opportunity and products'!$F$14:$F$5837,C94)</f>
        <v>10745.970000000001</v>
      </c>
      <c r="F94" s="50">
        <f>SUMIFS('Opportunity and products'!$K$14:$K$5837,'Opportunity and products'!$N$14:$N$5837,B94)</f>
        <v>181861.31000000003</v>
      </c>
      <c r="G94" s="53">
        <f>IF(COUNTIFS('Opportunity and products'!$N$14:$N$5837,B94,'Opportunity and products'!$F$14:$F$5837,"&gt;"&amp;C94)&gt;0,1,0)</f>
        <v>1</v>
      </c>
    </row>
    <row r="95" spans="2:7" x14ac:dyDescent="0.45">
      <c r="B95" s="49" t="s">
        <v>46</v>
      </c>
      <c r="C95" s="51">
        <f>_xlfn.MINIFS('Opportunity and products'!$F$14:$F$5837,'Opportunity and products'!$N$14:$N$5837,B95)</f>
        <v>44742</v>
      </c>
      <c r="D95" s="52">
        <f>DATE(YEAR(C95),MONTH(C95),1)</f>
        <v>44713</v>
      </c>
      <c r="E95" s="50">
        <f>SUMIFS('Opportunity and products'!$K$14:$K$5837,'Opportunity and products'!$N$14:$N$5837,B95,'Opportunity and products'!$F$14:$F$5837,C95)</f>
        <v>1028.6300000000001</v>
      </c>
      <c r="F95" s="50">
        <f>SUMIFS('Opportunity and products'!$K$14:$K$5837,'Opportunity and products'!$N$14:$N$5837,B95)</f>
        <v>1028.6300000000001</v>
      </c>
      <c r="G95" s="53">
        <f>IF(COUNTIFS('Opportunity and products'!$N$14:$N$5837,B95,'Opportunity and products'!$F$14:$F$5837,"&gt;"&amp;C95)&gt;0,1,0)</f>
        <v>0</v>
      </c>
    </row>
    <row r="96" spans="2:7" x14ac:dyDescent="0.45">
      <c r="B96" s="49" t="s">
        <v>136</v>
      </c>
      <c r="C96" s="51">
        <f>_xlfn.MINIFS('Opportunity and products'!$F$14:$F$5837,'Opportunity and products'!$N$14:$N$5837,B96)</f>
        <v>45777</v>
      </c>
      <c r="D96" s="52">
        <f>DATE(YEAR(C96),MONTH(C96),1)</f>
        <v>45748</v>
      </c>
      <c r="E96" s="50">
        <f>SUMIFS('Opportunity and products'!$K$14:$K$5837,'Opportunity and products'!$N$14:$N$5837,B96,'Opportunity and products'!$F$14:$F$5837,C96)</f>
        <v>9248.2407429999985</v>
      </c>
      <c r="F96" s="50">
        <f>SUMIFS('Opportunity and products'!$K$14:$K$5837,'Opportunity and products'!$N$14:$N$5837,B96)</f>
        <v>9248.2407429999985</v>
      </c>
      <c r="G96" s="53">
        <f>IF(COUNTIFS('Opportunity and products'!$N$14:$N$5837,B96,'Opportunity and products'!$F$14:$F$5837,"&gt;"&amp;C96)&gt;0,1,0)</f>
        <v>0</v>
      </c>
    </row>
    <row r="97" spans="2:7" x14ac:dyDescent="0.45">
      <c r="B97" s="49" t="s">
        <v>210</v>
      </c>
      <c r="C97" s="51">
        <f>_xlfn.MINIFS('Opportunity and products'!$F$14:$F$5837,'Opportunity and products'!$N$14:$N$5837,B97)</f>
        <v>44367</v>
      </c>
      <c r="D97" s="52">
        <f>DATE(YEAR(C97),MONTH(C97),1)</f>
        <v>44348</v>
      </c>
      <c r="E97" s="50">
        <f>SUMIFS('Opportunity and products'!$K$14:$K$5837,'Opportunity and products'!$N$14:$N$5837,B97,'Opportunity and products'!$F$14:$F$5837,C97)</f>
        <v>76126.69</v>
      </c>
      <c r="F97" s="50">
        <f>SUMIFS('Opportunity and products'!$K$14:$K$5837,'Opportunity and products'!$N$14:$N$5837,B97)</f>
        <v>306706.44000000006</v>
      </c>
      <c r="G97" s="53">
        <f>IF(COUNTIFS('Opportunity and products'!$N$14:$N$5837,B97,'Opportunity and products'!$F$14:$F$5837,"&gt;"&amp;C97)&gt;0,1,0)</f>
        <v>1</v>
      </c>
    </row>
    <row r="98" spans="2:7" x14ac:dyDescent="0.45">
      <c r="B98" s="49" t="s">
        <v>189</v>
      </c>
      <c r="C98" s="51">
        <f>_xlfn.MINIFS('Opportunity and products'!$F$14:$F$5837,'Opportunity and products'!$N$14:$N$5837,B98)</f>
        <v>45784</v>
      </c>
      <c r="D98" s="52">
        <f>DATE(YEAR(C98),MONTH(C98),1)</f>
        <v>45778</v>
      </c>
      <c r="E98" s="50">
        <f>SUMIFS('Opportunity and products'!$K$14:$K$5837,'Opportunity and products'!$N$14:$N$5837,B98,'Opportunity and products'!$F$14:$F$5837,C98)</f>
        <v>35864.26</v>
      </c>
      <c r="F98" s="50">
        <f>SUMIFS('Opportunity and products'!$K$14:$K$5837,'Opportunity and products'!$N$14:$N$5837,B98)</f>
        <v>35864.26</v>
      </c>
      <c r="G98" s="53">
        <f>IF(COUNTIFS('Opportunity and products'!$N$14:$N$5837,B98,'Opportunity and products'!$F$14:$F$5837,"&gt;"&amp;C98)&gt;0,1,0)</f>
        <v>0</v>
      </c>
    </row>
    <row r="99" spans="2:7" x14ac:dyDescent="0.45">
      <c r="B99" s="49" t="s">
        <v>62</v>
      </c>
      <c r="C99" s="51">
        <f>_xlfn.MINIFS('Opportunity and products'!$F$14:$F$5837,'Opportunity and products'!$N$14:$N$5837,B99)</f>
        <v>44286</v>
      </c>
      <c r="D99" s="52">
        <f>DATE(YEAR(C99),MONTH(C99),1)</f>
        <v>44256</v>
      </c>
      <c r="E99" s="50">
        <f>SUMIFS('Opportunity and products'!$K$14:$K$5837,'Opportunity and products'!$N$14:$N$5837,B99,'Opportunity and products'!$F$14:$F$5837,C99)</f>
        <v>143.25532199999998</v>
      </c>
      <c r="F99" s="50">
        <f>SUMIFS('Opportunity and products'!$K$14:$K$5837,'Opportunity and products'!$N$14:$N$5837,B99)</f>
        <v>1990.2074219999997</v>
      </c>
      <c r="G99" s="53">
        <f>IF(COUNTIFS('Opportunity and products'!$N$14:$N$5837,B99,'Opportunity and products'!$F$14:$F$5837,"&gt;"&amp;C99)&gt;0,1,0)</f>
        <v>1</v>
      </c>
    </row>
    <row r="100" spans="2:7" x14ac:dyDescent="0.45">
      <c r="B100" s="49" t="s">
        <v>29</v>
      </c>
      <c r="C100" s="51">
        <f>_xlfn.MINIFS('Opportunity and products'!$F$14:$F$5837,'Opportunity and products'!$N$14:$N$5837,B100)</f>
        <v>45559</v>
      </c>
      <c r="D100" s="52">
        <f>DATE(YEAR(C100),MONTH(C100),1)</f>
        <v>45536</v>
      </c>
      <c r="E100" s="50">
        <f>SUMIFS('Opportunity and products'!$K$14:$K$5837,'Opportunity and products'!$N$14:$N$5837,B100,'Opportunity and products'!$F$14:$F$5837,C100)</f>
        <v>2256.42</v>
      </c>
      <c r="F100" s="50">
        <f>SUMIFS('Opportunity and products'!$K$14:$K$5837,'Opportunity and products'!$N$14:$N$5837,B100)</f>
        <v>2256.42</v>
      </c>
      <c r="G100" s="53">
        <f>IF(COUNTIFS('Opportunity and products'!$N$14:$N$5837,B100,'Opportunity and products'!$F$14:$F$5837,"&gt;"&amp;C100)&gt;0,1,0)</f>
        <v>0</v>
      </c>
    </row>
    <row r="101" spans="2:7" x14ac:dyDescent="0.45">
      <c r="B101" s="49" t="s">
        <v>175</v>
      </c>
      <c r="C101" s="51">
        <f>_xlfn.MINIFS('Opportunity and products'!$F$14:$F$5837,'Opportunity and products'!$N$14:$N$5837,B101)</f>
        <v>45901</v>
      </c>
      <c r="D101" s="52">
        <f>DATE(YEAR(C101),MONTH(C101),1)</f>
        <v>45901</v>
      </c>
      <c r="E101" s="50">
        <f>SUMIFS('Opportunity and products'!$K$14:$K$5837,'Opportunity and products'!$N$14:$N$5837,B101,'Opportunity and products'!$F$14:$F$5837,C101)</f>
        <v>734.03269099999989</v>
      </c>
      <c r="F101" s="50">
        <f>SUMIFS('Opportunity and products'!$K$14:$K$5837,'Opportunity and products'!$N$14:$N$5837,B101)</f>
        <v>734.03269099999989</v>
      </c>
      <c r="G101" s="53">
        <f>IF(COUNTIFS('Opportunity and products'!$N$14:$N$5837,B101,'Opportunity and products'!$F$14:$F$5837,"&gt;"&amp;C101)&gt;0,1,0)</f>
        <v>0</v>
      </c>
    </row>
    <row r="102" spans="2:7" x14ac:dyDescent="0.45">
      <c r="B102" s="49" t="s">
        <v>254</v>
      </c>
      <c r="C102" s="51">
        <f>_xlfn.MINIFS('Opportunity and products'!$F$14:$F$5837,'Opportunity and products'!$N$14:$N$5837,B102)</f>
        <v>45075</v>
      </c>
      <c r="D102" s="52">
        <f>DATE(YEAR(C102),MONTH(C102),1)</f>
        <v>45047</v>
      </c>
      <c r="E102" s="50">
        <f>SUMIFS('Opportunity and products'!$K$14:$K$5837,'Opportunity and products'!$N$14:$N$5837,B102,'Opportunity and products'!$F$14:$F$5837,C102)</f>
        <v>903.54152199999999</v>
      </c>
      <c r="F102" s="50">
        <f>SUMIFS('Opportunity and products'!$K$14:$K$5837,'Opportunity and products'!$N$14:$N$5837,B102)</f>
        <v>903.54152199999999</v>
      </c>
      <c r="G102" s="53">
        <f>IF(COUNTIFS('Opportunity and products'!$N$14:$N$5837,B102,'Opportunity and products'!$F$14:$F$5837,"&gt;"&amp;C102)&gt;0,1,0)</f>
        <v>0</v>
      </c>
    </row>
    <row r="103" spans="2:7" x14ac:dyDescent="0.45">
      <c r="B103" s="49" t="s">
        <v>236</v>
      </c>
      <c r="C103" s="51">
        <f>_xlfn.MINIFS('Opportunity and products'!$F$14:$F$5837,'Opportunity and products'!$N$14:$N$5837,B103)</f>
        <v>45842</v>
      </c>
      <c r="D103" s="52">
        <f>DATE(YEAR(C103),MONTH(C103),1)</f>
        <v>45839</v>
      </c>
      <c r="E103" s="50">
        <f>SUMIFS('Opportunity and products'!$K$14:$K$5837,'Opportunity and products'!$N$14:$N$5837,B103,'Opportunity and products'!$F$14:$F$5837,C103)</f>
        <v>27.356650999999999</v>
      </c>
      <c r="F103" s="50">
        <f>SUMIFS('Opportunity and products'!$K$14:$K$5837,'Opportunity and products'!$N$14:$N$5837,B103)</f>
        <v>27.356650999999999</v>
      </c>
      <c r="G103" s="53">
        <f>IF(COUNTIFS('Opportunity and products'!$N$14:$N$5837,B103,'Opportunity and products'!$F$14:$F$5837,"&gt;"&amp;C103)&gt;0,1,0)</f>
        <v>0</v>
      </c>
    </row>
    <row r="104" spans="2:7" x14ac:dyDescent="0.45">
      <c r="B104" s="49" t="s">
        <v>261</v>
      </c>
      <c r="C104" s="51">
        <f>_xlfn.MINIFS('Opportunity and products'!$F$14:$F$5837,'Opportunity and products'!$N$14:$N$5837,B104)</f>
        <v>45607</v>
      </c>
      <c r="D104" s="52">
        <f>DATE(YEAR(C104),MONTH(C104),1)</f>
        <v>45597</v>
      </c>
      <c r="E104" s="50">
        <f>SUMIFS('Opportunity and products'!$K$14:$K$5837,'Opportunity and products'!$N$14:$N$5837,B104,'Opportunity and products'!$F$14:$F$5837,C104)</f>
        <v>114.55</v>
      </c>
      <c r="F104" s="50">
        <f>SUMIFS('Opportunity and products'!$K$14:$K$5837,'Opportunity and products'!$N$14:$N$5837,B104)</f>
        <v>114.55</v>
      </c>
      <c r="G104" s="53">
        <f>IF(COUNTIFS('Opportunity and products'!$N$14:$N$5837,B104,'Opportunity and products'!$F$14:$F$5837,"&gt;"&amp;C104)&gt;0,1,0)</f>
        <v>0</v>
      </c>
    </row>
    <row r="105" spans="2:7" x14ac:dyDescent="0.45">
      <c r="B105" s="49" t="s">
        <v>157</v>
      </c>
      <c r="C105" s="51">
        <f>_xlfn.MINIFS('Opportunity and products'!$F$14:$F$5837,'Opportunity and products'!$N$14:$N$5837,B105)</f>
        <v>44266</v>
      </c>
      <c r="D105" s="52">
        <f>DATE(YEAR(C105),MONTH(C105),1)</f>
        <v>44256</v>
      </c>
      <c r="E105" s="50">
        <f>SUMIFS('Opportunity and products'!$K$14:$K$5837,'Opportunity and products'!$N$14:$N$5837,B105,'Opportunity and products'!$F$14:$F$5837,C105)</f>
        <v>16624.239999999998</v>
      </c>
      <c r="F105" s="50">
        <f>SUMIFS('Opportunity and products'!$K$14:$K$5837,'Opportunity and products'!$N$14:$N$5837,B105)</f>
        <v>57588.207751999988</v>
      </c>
      <c r="G105" s="53">
        <f>IF(COUNTIFS('Opportunity and products'!$N$14:$N$5837,B105,'Opportunity and products'!$F$14:$F$5837,"&gt;"&amp;C105)&gt;0,1,0)</f>
        <v>1</v>
      </c>
    </row>
    <row r="106" spans="2:7" x14ac:dyDescent="0.45">
      <c r="B106" s="49" t="s">
        <v>288</v>
      </c>
      <c r="C106" s="51">
        <f>_xlfn.MINIFS('Opportunity and products'!$F$14:$F$5837,'Opportunity and products'!$N$14:$N$5837,B106)</f>
        <v>44831</v>
      </c>
      <c r="D106" s="52">
        <f>DATE(YEAR(C106),MONTH(C106),1)</f>
        <v>44805</v>
      </c>
      <c r="E106" s="50">
        <f>SUMIFS('Opportunity and products'!$K$14:$K$5837,'Opportunity and products'!$N$14:$N$5837,B106,'Opportunity and products'!$F$14:$F$5837,C106)</f>
        <v>492.26</v>
      </c>
      <c r="F106" s="50">
        <f>SUMIFS('Opportunity and products'!$K$14:$K$5837,'Opportunity and products'!$N$14:$N$5837,B106)</f>
        <v>492.26</v>
      </c>
      <c r="G106" s="53">
        <f>IF(COUNTIFS('Opportunity and products'!$N$14:$N$5837,B106,'Opportunity and products'!$F$14:$F$5837,"&gt;"&amp;C106)&gt;0,1,0)</f>
        <v>0</v>
      </c>
    </row>
    <row r="107" spans="2:7" x14ac:dyDescent="0.45">
      <c r="B107" s="49" t="s">
        <v>24</v>
      </c>
      <c r="C107" s="51">
        <f>_xlfn.MINIFS('Opportunity and products'!$F$14:$F$5837,'Opportunity and products'!$N$14:$N$5837,B107)</f>
        <v>45782</v>
      </c>
      <c r="D107" s="52">
        <f>DATE(YEAR(C107),MONTH(C107),1)</f>
        <v>45778</v>
      </c>
      <c r="E107" s="50">
        <f>SUMIFS('Opportunity and products'!$K$14:$K$5837,'Opportunity and products'!$N$14:$N$5837,B107,'Opportunity and products'!$F$14:$F$5837,C107)</f>
        <v>9717.9562619999997</v>
      </c>
      <c r="F107" s="50">
        <f>SUMIFS('Opportunity and products'!$K$14:$K$5837,'Opportunity and products'!$N$14:$N$5837,B107)</f>
        <v>9717.9562619999997</v>
      </c>
      <c r="G107" s="53">
        <f>IF(COUNTIFS('Opportunity and products'!$N$14:$N$5837,B107,'Opportunity and products'!$F$14:$F$5837,"&gt;"&amp;C107)&gt;0,1,0)</f>
        <v>0</v>
      </c>
    </row>
    <row r="108" spans="2:7" x14ac:dyDescent="0.45">
      <c r="B108" s="49" t="s">
        <v>214</v>
      </c>
      <c r="C108" s="51">
        <f>_xlfn.MINIFS('Opportunity and products'!$F$14:$F$5837,'Opportunity and products'!$N$14:$N$5837,B108)</f>
        <v>45772</v>
      </c>
      <c r="D108" s="52">
        <f>DATE(YEAR(C108),MONTH(C108),1)</f>
        <v>45748</v>
      </c>
      <c r="E108" s="50">
        <f>SUMIFS('Opportunity and products'!$K$14:$K$5837,'Opportunity and products'!$N$14:$N$5837,B108,'Opportunity and products'!$F$14:$F$5837,C108)</f>
        <v>1237.78</v>
      </c>
      <c r="F108" s="50">
        <f>SUMIFS('Opportunity and products'!$K$14:$K$5837,'Opportunity and products'!$N$14:$N$5837,B108)</f>
        <v>1237.78</v>
      </c>
      <c r="G108" s="53">
        <f>IF(COUNTIFS('Opportunity and products'!$N$14:$N$5837,B108,'Opportunity and products'!$F$14:$F$5837,"&gt;"&amp;C108)&gt;0,1,0)</f>
        <v>0</v>
      </c>
    </row>
    <row r="109" spans="2:7" x14ac:dyDescent="0.45">
      <c r="B109" s="49" t="s">
        <v>60</v>
      </c>
      <c r="C109" s="51">
        <f>_xlfn.MINIFS('Opportunity and products'!$F$14:$F$5837,'Opportunity and products'!$N$14:$N$5837,B109)</f>
        <v>45831</v>
      </c>
      <c r="D109" s="52">
        <f>DATE(YEAR(C109),MONTH(C109),1)</f>
        <v>45809</v>
      </c>
      <c r="E109" s="50">
        <f>SUMIFS('Opportunity and products'!$K$14:$K$5837,'Opportunity and products'!$N$14:$N$5837,B109,'Opportunity and products'!$F$14:$F$5837,C109)</f>
        <v>12082.94</v>
      </c>
      <c r="F109" s="50">
        <f>SUMIFS('Opportunity and products'!$K$14:$K$5837,'Opportunity and products'!$N$14:$N$5837,B109)</f>
        <v>12730.98019</v>
      </c>
      <c r="G109" s="53">
        <f>IF(COUNTIFS('Opportunity and products'!$N$14:$N$5837,B109,'Opportunity and products'!$F$14:$F$5837,"&gt;"&amp;C109)&gt;0,1,0)</f>
        <v>1</v>
      </c>
    </row>
    <row r="110" spans="2:7" x14ac:dyDescent="0.45">
      <c r="B110" s="49" t="s">
        <v>247</v>
      </c>
      <c r="C110" s="51">
        <f>_xlfn.MINIFS('Opportunity and products'!$F$14:$F$5837,'Opportunity and products'!$N$14:$N$5837,B110)</f>
        <v>45915</v>
      </c>
      <c r="D110" s="52">
        <f>DATE(YEAR(C110),MONTH(C110),1)</f>
        <v>45901</v>
      </c>
      <c r="E110" s="50">
        <f>SUMIFS('Opportunity and products'!$K$14:$K$5837,'Opportunity and products'!$N$14:$N$5837,B110,'Opportunity and products'!$F$14:$F$5837,C110)</f>
        <v>13104.16</v>
      </c>
      <c r="F110" s="50">
        <f>SUMIFS('Opportunity and products'!$K$14:$K$5837,'Opportunity and products'!$N$14:$N$5837,B110)</f>
        <v>13104.16</v>
      </c>
      <c r="G110" s="53">
        <f>IF(COUNTIFS('Opportunity and products'!$N$14:$N$5837,B110,'Opportunity and products'!$F$14:$F$5837,"&gt;"&amp;C110)&gt;0,1,0)</f>
        <v>0</v>
      </c>
    </row>
    <row r="111" spans="2:7" x14ac:dyDescent="0.45">
      <c r="B111" s="49" t="s">
        <v>285</v>
      </c>
      <c r="C111" s="51">
        <f>_xlfn.MINIFS('Opportunity and products'!$F$14:$F$5837,'Opportunity and products'!$N$14:$N$5837,B111)</f>
        <v>45178</v>
      </c>
      <c r="D111" s="52">
        <f>DATE(YEAR(C111),MONTH(C111),1)</f>
        <v>45170</v>
      </c>
      <c r="E111" s="50">
        <f>SUMIFS('Opportunity and products'!$K$14:$K$5837,'Opportunity and products'!$N$14:$N$5837,B111,'Opportunity and products'!$F$14:$F$5837,C111)</f>
        <v>853.9317709999998</v>
      </c>
      <c r="F111" s="50">
        <f>SUMIFS('Opportunity and products'!$K$14:$K$5837,'Opportunity and products'!$N$14:$N$5837,B111)</f>
        <v>4244.1986509999997</v>
      </c>
      <c r="G111" s="53">
        <f>IF(COUNTIFS('Opportunity and products'!$N$14:$N$5837,B111,'Opportunity and products'!$F$14:$F$5837,"&gt;"&amp;C111)&gt;0,1,0)</f>
        <v>1</v>
      </c>
    </row>
    <row r="112" spans="2:7" x14ac:dyDescent="0.45">
      <c r="B112" s="49" t="s">
        <v>195</v>
      </c>
      <c r="C112" s="51">
        <f>_xlfn.MINIFS('Opportunity and products'!$F$14:$F$5837,'Opportunity and products'!$N$14:$N$5837,B112)</f>
        <v>44838</v>
      </c>
      <c r="D112" s="52">
        <f>DATE(YEAR(C112),MONTH(C112),1)</f>
        <v>44835</v>
      </c>
      <c r="E112" s="50">
        <f>SUMIFS('Opportunity and products'!$K$14:$K$5837,'Opportunity and products'!$N$14:$N$5837,B112,'Opportunity and products'!$F$14:$F$5837,C112)</f>
        <v>204.95862099999999</v>
      </c>
      <c r="F112" s="50">
        <f>SUMIFS('Opportunity and products'!$K$14:$K$5837,'Opportunity and products'!$N$14:$N$5837,B112)</f>
        <v>2619.9667410000002</v>
      </c>
      <c r="G112" s="53">
        <f>IF(COUNTIFS('Opportunity and products'!$N$14:$N$5837,B112,'Opportunity and products'!$F$14:$F$5837,"&gt;"&amp;C112)&gt;0,1,0)</f>
        <v>1</v>
      </c>
    </row>
    <row r="113" spans="2:7" x14ac:dyDescent="0.45">
      <c r="B113" s="49" t="s">
        <v>193</v>
      </c>
      <c r="C113" s="51">
        <f>_xlfn.MINIFS('Opportunity and products'!$F$14:$F$5837,'Opportunity and products'!$N$14:$N$5837,B113)</f>
        <v>44597</v>
      </c>
      <c r="D113" s="52">
        <f>DATE(YEAR(C113),MONTH(C113),1)</f>
        <v>44593</v>
      </c>
      <c r="E113" s="50">
        <f>SUMIFS('Opportunity and products'!$K$14:$K$5837,'Opportunity and products'!$N$14:$N$5837,B113,'Opportunity and products'!$F$14:$F$5837,C113)</f>
        <v>0</v>
      </c>
      <c r="F113" s="50">
        <f>SUMIFS('Opportunity and products'!$K$14:$K$5837,'Opportunity and products'!$N$14:$N$5837,B113)</f>
        <v>0</v>
      </c>
      <c r="G113" s="53">
        <f>IF(COUNTIFS('Opportunity and products'!$N$14:$N$5837,B113,'Opportunity and products'!$F$14:$F$5837,"&gt;"&amp;C113)&gt;0,1,0)</f>
        <v>0</v>
      </c>
    </row>
    <row r="114" spans="2:7" x14ac:dyDescent="0.45">
      <c r="B114" s="49" t="s">
        <v>104</v>
      </c>
      <c r="C114" s="51">
        <f>_xlfn.MINIFS('Opportunity and products'!$F$14:$F$5837,'Opportunity and products'!$N$14:$N$5837,B114)</f>
        <v>44356</v>
      </c>
      <c r="D114" s="52">
        <f>DATE(YEAR(C114),MONTH(C114),1)</f>
        <v>44348</v>
      </c>
      <c r="E114" s="50">
        <f>SUMIFS('Opportunity and products'!$K$14:$K$5837,'Opportunity and products'!$N$14:$N$5837,B114,'Opportunity and products'!$F$14:$F$5837,C114)</f>
        <v>1491.7913779999999</v>
      </c>
      <c r="F114" s="50">
        <f>SUMIFS('Opportunity and products'!$K$14:$K$5837,'Opportunity and products'!$N$14:$N$5837,B114)</f>
        <v>33493.339156999995</v>
      </c>
      <c r="G114" s="53">
        <f>IF(COUNTIFS('Opportunity and products'!$N$14:$N$5837,B114,'Opportunity and products'!$F$14:$F$5837,"&gt;"&amp;C114)&gt;0,1,0)</f>
        <v>1</v>
      </c>
    </row>
    <row r="115" spans="2:7" x14ac:dyDescent="0.45">
      <c r="B115" s="49" t="s">
        <v>121</v>
      </c>
      <c r="C115" s="51">
        <f>_xlfn.MINIFS('Opportunity and products'!$F$14:$F$5837,'Opportunity and products'!$N$14:$N$5837,B115)</f>
        <v>45583</v>
      </c>
      <c r="D115" s="52">
        <f>DATE(YEAR(C115),MONTH(C115),1)</f>
        <v>45566</v>
      </c>
      <c r="E115" s="50">
        <f>SUMIFS('Opportunity and products'!$K$14:$K$5837,'Opportunity and products'!$N$14:$N$5837,B115,'Opportunity and products'!$F$14:$F$5837,C115)</f>
        <v>1422.35</v>
      </c>
      <c r="F115" s="50">
        <f>SUMIFS('Opportunity and products'!$K$14:$K$5837,'Opportunity and products'!$N$14:$N$5837,B115)</f>
        <v>1422.35</v>
      </c>
      <c r="G115" s="53">
        <f>IF(COUNTIFS('Opportunity and products'!$N$14:$N$5837,B115,'Opportunity and products'!$F$14:$F$5837,"&gt;"&amp;C115)&gt;0,1,0)</f>
        <v>0</v>
      </c>
    </row>
    <row r="116" spans="2:7" x14ac:dyDescent="0.45">
      <c r="B116" s="49" t="s">
        <v>263</v>
      </c>
      <c r="C116" s="51">
        <f>_xlfn.MINIFS('Opportunity and products'!$F$14:$F$5837,'Opportunity and products'!$N$14:$N$5837,B116)</f>
        <v>45692</v>
      </c>
      <c r="D116" s="52">
        <f>DATE(YEAR(C116),MONTH(C116),1)</f>
        <v>45689</v>
      </c>
      <c r="E116" s="50">
        <f>SUMIFS('Opportunity and products'!$K$14:$K$5837,'Opportunity and products'!$N$14:$N$5837,B116,'Opportunity and products'!$F$14:$F$5837,C116)</f>
        <v>9336.4</v>
      </c>
      <c r="F116" s="50">
        <f>SUMIFS('Opportunity and products'!$K$14:$K$5837,'Opportunity and products'!$N$14:$N$5837,B116)</f>
        <v>9336.4</v>
      </c>
      <c r="G116" s="53">
        <f>IF(COUNTIFS('Opportunity and products'!$N$14:$N$5837,B116,'Opportunity and products'!$F$14:$F$5837,"&gt;"&amp;C116)&gt;0,1,0)</f>
        <v>0</v>
      </c>
    </row>
    <row r="117" spans="2:7" x14ac:dyDescent="0.45">
      <c r="B117" s="49" t="s">
        <v>74</v>
      </c>
      <c r="C117" s="51">
        <f>_xlfn.MINIFS('Opportunity and products'!$F$14:$F$5837,'Opportunity and products'!$N$14:$N$5837,B117)</f>
        <v>45764</v>
      </c>
      <c r="D117" s="52">
        <f>DATE(YEAR(C117),MONTH(C117),1)</f>
        <v>45748</v>
      </c>
      <c r="E117" s="50">
        <f>SUMIFS('Opportunity and products'!$K$14:$K$5837,'Opportunity and products'!$N$14:$N$5837,B117,'Opportunity and products'!$F$14:$F$5837,C117)</f>
        <v>281.2</v>
      </c>
      <c r="F117" s="50">
        <f>SUMIFS('Opportunity and products'!$K$14:$K$5837,'Opportunity and products'!$N$14:$N$5837,B117)</f>
        <v>281.2</v>
      </c>
      <c r="G117" s="53">
        <f>IF(COUNTIFS('Opportunity and products'!$N$14:$N$5837,B117,'Opportunity and products'!$F$14:$F$5837,"&gt;"&amp;C117)&gt;0,1,0)</f>
        <v>0</v>
      </c>
    </row>
    <row r="118" spans="2:7" x14ac:dyDescent="0.45">
      <c r="B118" s="49" t="s">
        <v>94</v>
      </c>
      <c r="C118" s="51">
        <f>_xlfn.MINIFS('Opportunity and products'!$F$14:$F$5837,'Opportunity and products'!$N$14:$N$5837,B118)</f>
        <v>45117</v>
      </c>
      <c r="D118" s="52">
        <f>DATE(YEAR(C118),MONTH(C118),1)</f>
        <v>45108</v>
      </c>
      <c r="E118" s="50">
        <f>SUMIFS('Opportunity and products'!$K$14:$K$5837,'Opportunity and products'!$N$14:$N$5837,B118,'Opportunity and products'!$F$14:$F$5837,C118)</f>
        <v>31067.210936999996</v>
      </c>
      <c r="F118" s="50">
        <f>SUMIFS('Opportunity and products'!$K$14:$K$5837,'Opportunity and products'!$N$14:$N$5837,B118)</f>
        <v>81863.635755999989</v>
      </c>
      <c r="G118" s="53">
        <f>IF(COUNTIFS('Opportunity and products'!$N$14:$N$5837,B118,'Opportunity and products'!$F$14:$F$5837,"&gt;"&amp;C118)&gt;0,1,0)</f>
        <v>1</v>
      </c>
    </row>
    <row r="119" spans="2:7" x14ac:dyDescent="0.45">
      <c r="B119" s="49" t="s">
        <v>181</v>
      </c>
      <c r="C119" s="51">
        <f>_xlfn.MINIFS('Opportunity and products'!$F$14:$F$5837,'Opportunity and products'!$N$14:$N$5837,B119)</f>
        <v>44991</v>
      </c>
      <c r="D119" s="52">
        <f>DATE(YEAR(C119),MONTH(C119),1)</f>
        <v>44986</v>
      </c>
      <c r="E119" s="50">
        <f>SUMIFS('Opportunity and products'!$K$14:$K$5837,'Opportunity and products'!$N$14:$N$5837,B119,'Opportunity and products'!$F$14:$F$5837,C119)</f>
        <v>4342.5353789999999</v>
      </c>
      <c r="F119" s="50">
        <f>SUMIFS('Opportunity and products'!$K$14:$K$5837,'Opportunity and products'!$N$14:$N$5837,B119)</f>
        <v>4342.5353789999999</v>
      </c>
      <c r="G119" s="53">
        <f>IF(COUNTIFS('Opportunity and products'!$N$14:$N$5837,B119,'Opportunity and products'!$F$14:$F$5837,"&gt;"&amp;C119)&gt;0,1,0)</f>
        <v>0</v>
      </c>
    </row>
    <row r="120" spans="2:7" x14ac:dyDescent="0.45">
      <c r="B120" s="49" t="s">
        <v>90</v>
      </c>
      <c r="C120" s="51">
        <f>_xlfn.MINIFS('Opportunity and products'!$F$14:$F$5837,'Opportunity and products'!$N$14:$N$5837,B120)</f>
        <v>44671</v>
      </c>
      <c r="D120" s="52">
        <f>DATE(YEAR(C120),MONTH(C120),1)</f>
        <v>44652</v>
      </c>
      <c r="E120" s="50">
        <f>SUMIFS('Opportunity and products'!$K$14:$K$5837,'Opportunity and products'!$N$14:$N$5837,B120,'Opportunity and products'!$F$14:$F$5837,C120)</f>
        <v>3012.3</v>
      </c>
      <c r="F120" s="50">
        <f>SUMIFS('Opportunity and products'!$K$14:$K$5837,'Opportunity and products'!$N$14:$N$5837,B120)</f>
        <v>3012.3</v>
      </c>
      <c r="G120" s="53">
        <f>IF(COUNTIFS('Opportunity and products'!$N$14:$N$5837,B120,'Opportunity and products'!$F$14:$F$5837,"&gt;"&amp;C120)&gt;0,1,0)</f>
        <v>0</v>
      </c>
    </row>
    <row r="121" spans="2:7" x14ac:dyDescent="0.45">
      <c r="B121" s="49" t="s">
        <v>172</v>
      </c>
      <c r="C121" s="51">
        <f>_xlfn.MINIFS('Opportunity and products'!$F$14:$F$5837,'Opportunity and products'!$N$14:$N$5837,B121)</f>
        <v>44249</v>
      </c>
      <c r="D121" s="52">
        <f>DATE(YEAR(C121),MONTH(C121),1)</f>
        <v>44228</v>
      </c>
      <c r="E121" s="50">
        <f>SUMIFS('Opportunity and products'!$K$14:$K$5837,'Opportunity and products'!$N$14:$N$5837,B121,'Opportunity and products'!$F$14:$F$5837,C121)</f>
        <v>574.44473799999992</v>
      </c>
      <c r="F121" s="50">
        <f>SUMIFS('Opportunity and products'!$K$14:$K$5837,'Opportunity and products'!$N$14:$N$5837,B121)</f>
        <v>1082694.6928419999</v>
      </c>
      <c r="G121" s="53">
        <f>IF(COUNTIFS('Opportunity and products'!$N$14:$N$5837,B121,'Opportunity and products'!$F$14:$F$5837,"&gt;"&amp;C121)&gt;0,1,0)</f>
        <v>1</v>
      </c>
    </row>
    <row r="122" spans="2:7" x14ac:dyDescent="0.45">
      <c r="B122" s="49" t="s">
        <v>293</v>
      </c>
      <c r="C122" s="51">
        <f>_xlfn.MINIFS('Opportunity and products'!$F$14:$F$5837,'Opportunity and products'!$N$14:$N$5837,B122)</f>
        <v>44938</v>
      </c>
      <c r="D122" s="52">
        <f>DATE(YEAR(C122),MONTH(C122),1)</f>
        <v>44927</v>
      </c>
      <c r="E122" s="50">
        <f>SUMIFS('Opportunity and products'!$K$14:$K$5837,'Opportunity and products'!$N$14:$N$5837,B122,'Opportunity and products'!$F$14:$F$5837,C122)</f>
        <v>28448.59</v>
      </c>
      <c r="F122" s="50">
        <f>SUMIFS('Opportunity and products'!$K$14:$K$5837,'Opportunity and products'!$N$14:$N$5837,B122)</f>
        <v>28448.59</v>
      </c>
      <c r="G122" s="53">
        <f>IF(COUNTIFS('Opportunity and products'!$N$14:$N$5837,B122,'Opportunity and products'!$F$14:$F$5837,"&gt;"&amp;C122)&gt;0,1,0)</f>
        <v>0</v>
      </c>
    </row>
    <row r="123" spans="2:7" x14ac:dyDescent="0.45">
      <c r="B123" s="49" t="s">
        <v>109</v>
      </c>
      <c r="C123" s="51">
        <f>_xlfn.MINIFS('Opportunity and products'!$F$14:$F$5837,'Opportunity and products'!$N$14:$N$5837,B123)</f>
        <v>44733</v>
      </c>
      <c r="D123" s="52">
        <f>DATE(YEAR(C123),MONTH(C123),1)</f>
        <v>44713</v>
      </c>
      <c r="E123" s="50">
        <f>SUMIFS('Opportunity and products'!$K$14:$K$5837,'Opportunity and products'!$N$14:$N$5837,B123,'Opportunity and products'!$F$14:$F$5837,C123)</f>
        <v>1449.28</v>
      </c>
      <c r="F123" s="50">
        <f>SUMIFS('Opportunity and products'!$K$14:$K$5837,'Opportunity and products'!$N$14:$N$5837,B123)</f>
        <v>1449.28</v>
      </c>
      <c r="G123" s="53">
        <f>IF(COUNTIFS('Opportunity and products'!$N$14:$N$5837,B123,'Opportunity and products'!$F$14:$F$5837,"&gt;"&amp;C123)&gt;0,1,0)</f>
        <v>0</v>
      </c>
    </row>
    <row r="124" spans="2:7" x14ac:dyDescent="0.45">
      <c r="B124" s="49" t="s">
        <v>39</v>
      </c>
      <c r="C124" s="51">
        <f>_xlfn.MINIFS('Opportunity and products'!$F$14:$F$5837,'Opportunity and products'!$N$14:$N$5837,B124)</f>
        <v>44693</v>
      </c>
      <c r="D124" s="52">
        <f>DATE(YEAR(C124),MONTH(C124),1)</f>
        <v>44682</v>
      </c>
      <c r="E124" s="50">
        <f>SUMIFS('Opportunity and products'!$K$14:$K$5837,'Opportunity and products'!$N$14:$N$5837,B124,'Opportunity and products'!$F$14:$F$5837,C124)</f>
        <v>784.07</v>
      </c>
      <c r="F124" s="50">
        <f>SUMIFS('Opportunity and products'!$K$14:$K$5837,'Opportunity and products'!$N$14:$N$5837,B124)</f>
        <v>784.07</v>
      </c>
      <c r="G124" s="53">
        <f>IF(COUNTIFS('Opportunity and products'!$N$14:$N$5837,B124,'Opportunity and products'!$F$14:$F$5837,"&gt;"&amp;C124)&gt;0,1,0)</f>
        <v>0</v>
      </c>
    </row>
    <row r="125" spans="2:7" x14ac:dyDescent="0.45">
      <c r="B125" s="49" t="s">
        <v>291</v>
      </c>
      <c r="C125" s="51">
        <f>_xlfn.MINIFS('Opportunity and products'!$F$14:$F$5837,'Opportunity and products'!$N$14:$N$5837,B125)</f>
        <v>45664</v>
      </c>
      <c r="D125" s="52">
        <f>DATE(YEAR(C125),MONTH(C125),1)</f>
        <v>45658</v>
      </c>
      <c r="E125" s="50">
        <f>SUMIFS('Opportunity and products'!$K$14:$K$5837,'Opportunity and products'!$N$14:$N$5837,B125,'Opportunity and products'!$F$14:$F$5837,C125)</f>
        <v>101.29</v>
      </c>
      <c r="F125" s="50">
        <f>SUMIFS('Opportunity and products'!$K$14:$K$5837,'Opportunity and products'!$N$14:$N$5837,B125)</f>
        <v>101.29</v>
      </c>
      <c r="G125" s="53">
        <f>IF(COUNTIFS('Opportunity and products'!$N$14:$N$5837,B125,'Opportunity and products'!$F$14:$F$5837,"&gt;"&amp;C125)&gt;0,1,0)</f>
        <v>0</v>
      </c>
    </row>
    <row r="126" spans="2:7" x14ac:dyDescent="0.45">
      <c r="B126" s="49" t="s">
        <v>218</v>
      </c>
      <c r="C126" s="51">
        <f>_xlfn.MINIFS('Opportunity and products'!$F$14:$F$5837,'Opportunity and products'!$N$14:$N$5837,B126)</f>
        <v>44207</v>
      </c>
      <c r="D126" s="52">
        <f>DATE(YEAR(C126),MONTH(C126),1)</f>
        <v>44197</v>
      </c>
      <c r="E126" s="50">
        <f>SUMIFS('Opportunity and products'!$K$14:$K$5837,'Opportunity and products'!$N$14:$N$5837,B126,'Opportunity and products'!$F$14:$F$5837,C126)</f>
        <v>8553.27</v>
      </c>
      <c r="F126" s="50">
        <f>SUMIFS('Opportunity and products'!$K$14:$K$5837,'Opportunity and products'!$N$14:$N$5837,B126)</f>
        <v>70351.490000000005</v>
      </c>
      <c r="G126" s="53">
        <f>IF(COUNTIFS('Opportunity and products'!$N$14:$N$5837,B126,'Opportunity and products'!$F$14:$F$5837,"&gt;"&amp;C126)&gt;0,1,0)</f>
        <v>1</v>
      </c>
    </row>
    <row r="127" spans="2:7" x14ac:dyDescent="0.45">
      <c r="B127" s="49" t="s">
        <v>146</v>
      </c>
      <c r="C127" s="51">
        <f>_xlfn.MINIFS('Opportunity and products'!$F$14:$F$5837,'Opportunity and products'!$N$14:$N$5837,B127)</f>
        <v>44855</v>
      </c>
      <c r="D127" s="52">
        <f>DATE(YEAR(C127),MONTH(C127),1)</f>
        <v>44835</v>
      </c>
      <c r="E127" s="50">
        <f>SUMIFS('Opportunity and products'!$K$14:$K$5837,'Opportunity and products'!$N$14:$N$5837,B127,'Opportunity and products'!$F$14:$F$5837,C127)</f>
        <v>158.832324</v>
      </c>
      <c r="F127" s="50">
        <f>SUMIFS('Opportunity and products'!$K$14:$K$5837,'Opportunity and products'!$N$14:$N$5837,B127)</f>
        <v>234.05634000000001</v>
      </c>
      <c r="G127" s="53">
        <f>IF(COUNTIFS('Opportunity and products'!$N$14:$N$5837,B127,'Opportunity and products'!$F$14:$F$5837,"&gt;"&amp;C127)&gt;0,1,0)</f>
        <v>1</v>
      </c>
    </row>
    <row r="128" spans="2:7" x14ac:dyDescent="0.45">
      <c r="B128" s="49" t="s">
        <v>127</v>
      </c>
      <c r="C128" s="51">
        <f>_xlfn.MINIFS('Opportunity and products'!$F$14:$F$5837,'Opportunity and products'!$N$14:$N$5837,B128)</f>
        <v>45670</v>
      </c>
      <c r="D128" s="52">
        <f>DATE(YEAR(C128),MONTH(C128),1)</f>
        <v>45658</v>
      </c>
      <c r="E128" s="50">
        <f>SUMIFS('Opportunity and products'!$K$14:$K$5837,'Opportunity and products'!$N$14:$N$5837,B128,'Opportunity and products'!$F$14:$F$5837,C128)</f>
        <v>61309.5</v>
      </c>
      <c r="F128" s="50">
        <f>SUMIFS('Opportunity and products'!$K$14:$K$5837,'Opportunity and products'!$N$14:$N$5837,B128)</f>
        <v>61309.5</v>
      </c>
      <c r="G128" s="53">
        <f>IF(COUNTIFS('Opportunity and products'!$N$14:$N$5837,B128,'Opportunity and products'!$F$14:$F$5837,"&gt;"&amp;C128)&gt;0,1,0)</f>
        <v>0</v>
      </c>
    </row>
    <row r="129" spans="2:7" x14ac:dyDescent="0.45">
      <c r="B129" s="49" t="s">
        <v>65</v>
      </c>
      <c r="C129" s="51">
        <f>_xlfn.MINIFS('Opportunity and products'!$F$14:$F$5837,'Opportunity and products'!$N$14:$N$5837,B129)</f>
        <v>44312</v>
      </c>
      <c r="D129" s="52">
        <f>DATE(YEAR(C129),MONTH(C129),1)</f>
        <v>44287</v>
      </c>
      <c r="E129" s="50">
        <f>SUMIFS('Opportunity and products'!$K$14:$K$5837,'Opportunity and products'!$N$14:$N$5837,B129,'Opportunity and products'!$F$14:$F$5837,C129)</f>
        <v>7911.58</v>
      </c>
      <c r="F129" s="50">
        <f>SUMIFS('Opportunity and products'!$K$14:$K$5837,'Opportunity and products'!$N$14:$N$5837,B129)</f>
        <v>530437.87</v>
      </c>
      <c r="G129" s="53">
        <f>IF(COUNTIFS('Opportunity and products'!$N$14:$N$5837,B129,'Opportunity and products'!$F$14:$F$5837,"&gt;"&amp;C129)&gt;0,1,0)</f>
        <v>1</v>
      </c>
    </row>
    <row r="130" spans="2:7" x14ac:dyDescent="0.45">
      <c r="B130" s="49" t="s">
        <v>79</v>
      </c>
      <c r="C130" s="51">
        <f>_xlfn.MINIFS('Opportunity and products'!$F$14:$F$5837,'Opportunity and products'!$N$14:$N$5837,B130)</f>
        <v>45061</v>
      </c>
      <c r="D130" s="52">
        <f>DATE(YEAR(C130),MONTH(C130),1)</f>
        <v>45047</v>
      </c>
      <c r="E130" s="50">
        <f>SUMIFS('Opportunity and products'!$K$14:$K$5837,'Opportunity and products'!$N$14:$N$5837,B130,'Opportunity and products'!$F$14:$F$5837,C130)</f>
        <v>2973.08</v>
      </c>
      <c r="F130" s="50">
        <f>SUMIFS('Opportunity and products'!$K$14:$K$5837,'Opportunity and products'!$N$14:$N$5837,B130)</f>
        <v>2973.08</v>
      </c>
      <c r="G130" s="53">
        <f>IF(COUNTIFS('Opportunity and products'!$N$14:$N$5837,B130,'Opportunity and products'!$F$14:$F$5837,"&gt;"&amp;C130)&gt;0,1,0)</f>
        <v>0</v>
      </c>
    </row>
    <row r="131" spans="2:7" x14ac:dyDescent="0.45">
      <c r="B131" s="49" t="s">
        <v>272</v>
      </c>
      <c r="C131" s="51">
        <f>_xlfn.MINIFS('Opportunity and products'!$F$14:$F$5837,'Opportunity and products'!$N$14:$N$5837,B131)</f>
        <v>45069</v>
      </c>
      <c r="D131" s="52">
        <f>DATE(YEAR(C131),MONTH(C131),1)</f>
        <v>45047</v>
      </c>
      <c r="E131" s="50">
        <f>SUMIFS('Opportunity and products'!$K$14:$K$5837,'Opportunity and products'!$N$14:$N$5837,B131,'Opportunity and products'!$F$14:$F$5837,C131)</f>
        <v>29.780631999999997</v>
      </c>
      <c r="F131" s="50">
        <f>SUMIFS('Opportunity and products'!$K$14:$K$5837,'Opportunity and products'!$N$14:$N$5837,B131)</f>
        <v>124839.59883500003</v>
      </c>
      <c r="G131" s="53">
        <f>IF(COUNTIFS('Opportunity and products'!$N$14:$N$5837,B131,'Opportunity and products'!$F$14:$F$5837,"&gt;"&amp;C131)&gt;0,1,0)</f>
        <v>1</v>
      </c>
    </row>
    <row r="132" spans="2:7" x14ac:dyDescent="0.45">
      <c r="B132" s="49" t="s">
        <v>196</v>
      </c>
      <c r="C132" s="51">
        <f>_xlfn.MINIFS('Opportunity and products'!$F$14:$F$5837,'Opportunity and products'!$N$14:$N$5837,B132)</f>
        <v>44551</v>
      </c>
      <c r="D132" s="52">
        <f>DATE(YEAR(C132),MONTH(C132),1)</f>
        <v>44531</v>
      </c>
      <c r="E132" s="50">
        <f>SUMIFS('Opportunity and products'!$K$14:$K$5837,'Opportunity and products'!$N$14:$N$5837,B132,'Opportunity and products'!$F$14:$F$5837,C132)</f>
        <v>10947.96</v>
      </c>
      <c r="F132" s="50">
        <f>SUMIFS('Opportunity and products'!$K$14:$K$5837,'Opportunity and products'!$N$14:$N$5837,B132)</f>
        <v>35071.509999999995</v>
      </c>
      <c r="G132" s="53">
        <f>IF(COUNTIFS('Opportunity and products'!$N$14:$N$5837,B132,'Opportunity and products'!$F$14:$F$5837,"&gt;"&amp;C132)&gt;0,1,0)</f>
        <v>1</v>
      </c>
    </row>
    <row r="133" spans="2:7" x14ac:dyDescent="0.45">
      <c r="B133" s="49" t="s">
        <v>235</v>
      </c>
      <c r="C133" s="51">
        <f>_xlfn.MINIFS('Opportunity and products'!$F$14:$F$5837,'Opportunity and products'!$N$14:$N$5837,B133)</f>
        <v>44350</v>
      </c>
      <c r="D133" s="52">
        <f>DATE(YEAR(C133),MONTH(C133),1)</f>
        <v>44348</v>
      </c>
      <c r="E133" s="50">
        <f>SUMIFS('Opportunity and products'!$K$14:$K$5837,'Opportunity and products'!$N$14:$N$5837,B133,'Opportunity and products'!$F$14:$F$5837,C133)</f>
        <v>2033.1376449999996</v>
      </c>
      <c r="F133" s="50">
        <f>SUMIFS('Opportunity and products'!$K$14:$K$5837,'Opportunity and products'!$N$14:$N$5837,B133)</f>
        <v>3295.8050229999994</v>
      </c>
      <c r="G133" s="53">
        <f>IF(COUNTIFS('Opportunity and products'!$N$14:$N$5837,B133,'Opportunity and products'!$F$14:$F$5837,"&gt;"&amp;C133)&gt;0,1,0)</f>
        <v>1</v>
      </c>
    </row>
    <row r="134" spans="2:7" x14ac:dyDescent="0.45">
      <c r="B134" s="49" t="s">
        <v>212</v>
      </c>
      <c r="C134" s="51">
        <f>_xlfn.MINIFS('Opportunity and products'!$F$14:$F$5837,'Opportunity and products'!$N$14:$N$5837,B134)</f>
        <v>45418</v>
      </c>
      <c r="D134" s="52">
        <f>DATE(YEAR(C134),MONTH(C134),1)</f>
        <v>45413</v>
      </c>
      <c r="E134" s="50">
        <f>SUMIFS('Opportunity and products'!$K$14:$K$5837,'Opportunity and products'!$N$14:$N$5837,B134,'Opportunity and products'!$F$14:$F$5837,C134)</f>
        <v>112432</v>
      </c>
      <c r="F134" s="50">
        <f>SUMIFS('Opportunity and products'!$K$14:$K$5837,'Opportunity and products'!$N$14:$N$5837,B134)</f>
        <v>207490.03000000003</v>
      </c>
      <c r="G134" s="53">
        <f>IF(COUNTIFS('Opportunity and products'!$N$14:$N$5837,B134,'Opportunity and products'!$F$14:$F$5837,"&gt;"&amp;C134)&gt;0,1,0)</f>
        <v>1</v>
      </c>
    </row>
    <row r="135" spans="2:7" x14ac:dyDescent="0.45">
      <c r="B135" s="49" t="s">
        <v>259</v>
      </c>
      <c r="C135" s="51">
        <f>_xlfn.MINIFS('Opportunity and products'!$F$14:$F$5837,'Opportunity and products'!$N$14:$N$5837,B135)</f>
        <v>45260</v>
      </c>
      <c r="D135" s="52">
        <f>DATE(YEAR(C135),MONTH(C135),1)</f>
        <v>45231</v>
      </c>
      <c r="E135" s="50">
        <f>SUMIFS('Opportunity and products'!$K$14:$K$5837,'Opportunity and products'!$N$14:$N$5837,B135,'Opportunity and products'!$F$14:$F$5837,C135)</f>
        <v>97.755685999999997</v>
      </c>
      <c r="F135" s="50">
        <f>SUMIFS('Opportunity and products'!$K$14:$K$5837,'Opportunity and products'!$N$14:$N$5837,B135)</f>
        <v>97.755685999999997</v>
      </c>
      <c r="G135" s="53">
        <f>IF(COUNTIFS('Opportunity and products'!$N$14:$N$5837,B135,'Opportunity and products'!$F$14:$F$5837,"&gt;"&amp;C135)&gt;0,1,0)</f>
        <v>0</v>
      </c>
    </row>
    <row r="136" spans="2:7" x14ac:dyDescent="0.45">
      <c r="B136" s="49" t="s">
        <v>21</v>
      </c>
      <c r="C136" s="51">
        <f>_xlfn.MINIFS('Opportunity and products'!$F$14:$F$5837,'Opportunity and products'!$N$14:$N$5837,B136)</f>
        <v>45778</v>
      </c>
      <c r="D136" s="52">
        <f>DATE(YEAR(C136),MONTH(C136),1)</f>
        <v>45778</v>
      </c>
      <c r="E136" s="50">
        <f>SUMIFS('Opportunity and products'!$K$14:$K$5837,'Opportunity and products'!$N$14:$N$5837,B136,'Opportunity and products'!$F$14:$F$5837,C136)</f>
        <v>46.990656999999999</v>
      </c>
      <c r="F136" s="50">
        <f>SUMIFS('Opportunity and products'!$K$14:$K$5837,'Opportunity and products'!$N$14:$N$5837,B136)</f>
        <v>46.990656999999999</v>
      </c>
      <c r="G136" s="53">
        <f>IF(COUNTIFS('Opportunity and products'!$N$14:$N$5837,B136,'Opportunity and products'!$F$14:$F$5837,"&gt;"&amp;C136)&gt;0,1,0)</f>
        <v>0</v>
      </c>
    </row>
    <row r="137" spans="2:7" x14ac:dyDescent="0.45">
      <c r="B137" s="49" t="s">
        <v>268</v>
      </c>
      <c r="C137" s="51">
        <f>_xlfn.MINIFS('Opportunity and products'!$F$14:$F$5837,'Opportunity and products'!$N$14:$N$5837,B137)</f>
        <v>44217</v>
      </c>
      <c r="D137" s="52">
        <f>DATE(YEAR(C137),MONTH(C137),1)</f>
        <v>44197</v>
      </c>
      <c r="E137" s="50">
        <f>SUMIFS('Opportunity and products'!$K$14:$K$5837,'Opportunity and products'!$N$14:$N$5837,B137,'Opportunity and products'!$F$14:$F$5837,C137)</f>
        <v>2224</v>
      </c>
      <c r="F137" s="50">
        <f>SUMIFS('Opportunity and products'!$K$14:$K$5837,'Opportunity and products'!$N$14:$N$5837,B137)</f>
        <v>134289.02000000002</v>
      </c>
      <c r="G137" s="53">
        <f>IF(COUNTIFS('Opportunity and products'!$N$14:$N$5837,B137,'Opportunity and products'!$F$14:$F$5837,"&gt;"&amp;C137)&gt;0,1,0)</f>
        <v>1</v>
      </c>
    </row>
    <row r="138" spans="2:7" x14ac:dyDescent="0.45">
      <c r="B138" s="49" t="s">
        <v>117</v>
      </c>
      <c r="C138" s="51">
        <f>_xlfn.MINIFS('Opportunity and products'!$F$14:$F$5837,'Opportunity and products'!$N$14:$N$5837,B138)</f>
        <v>45089</v>
      </c>
      <c r="D138" s="52">
        <f>DATE(YEAR(C138),MONTH(C138),1)</f>
        <v>45078</v>
      </c>
      <c r="E138" s="50">
        <f>SUMIFS('Opportunity and products'!$K$14:$K$5837,'Opportunity and products'!$N$14:$N$5837,B138,'Opportunity and products'!$F$14:$F$5837,C138)</f>
        <v>948.81</v>
      </c>
      <c r="F138" s="50">
        <f>SUMIFS('Opportunity and products'!$K$14:$K$5837,'Opportunity and products'!$N$14:$N$5837,B138)</f>
        <v>1912.42</v>
      </c>
      <c r="G138" s="53">
        <f>IF(COUNTIFS('Opportunity and products'!$N$14:$N$5837,B138,'Opportunity and products'!$F$14:$F$5837,"&gt;"&amp;C138)&gt;0,1,0)</f>
        <v>1</v>
      </c>
    </row>
    <row r="139" spans="2:7" x14ac:dyDescent="0.45">
      <c r="B139" s="49" t="s">
        <v>246</v>
      </c>
      <c r="C139" s="51">
        <f>_xlfn.MINIFS('Opportunity and products'!$F$14:$F$5837,'Opportunity and products'!$N$14:$N$5837,B139)</f>
        <v>44242</v>
      </c>
      <c r="D139" s="52">
        <f>DATE(YEAR(C139),MONTH(C139),1)</f>
        <v>44228</v>
      </c>
      <c r="E139" s="50">
        <f>SUMIFS('Opportunity and products'!$K$14:$K$5837,'Opportunity and products'!$N$14:$N$5837,B139,'Opportunity and products'!$F$14:$F$5837,C139)</f>
        <v>10894.02564</v>
      </c>
      <c r="F139" s="50">
        <f>SUMIFS('Opportunity and products'!$K$14:$K$5837,'Opportunity and products'!$N$14:$N$5837,B139)</f>
        <v>147868.66866099997</v>
      </c>
      <c r="G139" s="53">
        <f>IF(COUNTIFS('Opportunity and products'!$N$14:$N$5837,B139,'Opportunity and products'!$F$14:$F$5837,"&gt;"&amp;C139)&gt;0,1,0)</f>
        <v>1</v>
      </c>
    </row>
    <row r="140" spans="2:7" x14ac:dyDescent="0.45">
      <c r="B140" s="49" t="s">
        <v>81</v>
      </c>
      <c r="C140" s="51">
        <f>_xlfn.MINIFS('Opportunity and products'!$F$14:$F$5837,'Opportunity and products'!$N$14:$N$5837,B140)</f>
        <v>44773</v>
      </c>
      <c r="D140" s="52">
        <f>DATE(YEAR(C140),MONTH(C140),1)</f>
        <v>44743</v>
      </c>
      <c r="E140" s="50">
        <f>SUMIFS('Opportunity and products'!$K$14:$K$5837,'Opportunity and products'!$N$14:$N$5837,B140,'Opportunity and products'!$F$14:$F$5837,C140)</f>
        <v>1482.7817969999999</v>
      </c>
      <c r="F140" s="50">
        <f>SUMIFS('Opportunity and products'!$K$14:$K$5837,'Opportunity and products'!$N$14:$N$5837,B140)</f>
        <v>44355.199809000012</v>
      </c>
      <c r="G140" s="53">
        <f>IF(COUNTIFS('Opportunity and products'!$N$14:$N$5837,B140,'Opportunity and products'!$F$14:$F$5837,"&gt;"&amp;C140)&gt;0,1,0)</f>
        <v>1</v>
      </c>
    </row>
    <row r="141" spans="2:7" x14ac:dyDescent="0.45">
      <c r="B141" s="49" t="s">
        <v>211</v>
      </c>
      <c r="C141" s="51">
        <f>_xlfn.MINIFS('Opportunity and products'!$F$14:$F$5837,'Opportunity and products'!$N$14:$N$5837,B141)</f>
        <v>45261</v>
      </c>
      <c r="D141" s="52">
        <f>DATE(YEAR(C141),MONTH(C141),1)</f>
        <v>45261</v>
      </c>
      <c r="E141" s="50">
        <f>SUMIFS('Opportunity and products'!$K$14:$K$5837,'Opportunity and products'!$N$14:$N$5837,B141,'Opportunity and products'!$F$14:$F$5837,C141)</f>
        <v>14452.7</v>
      </c>
      <c r="F141" s="50">
        <f>SUMIFS('Opportunity and products'!$K$14:$K$5837,'Opportunity and products'!$N$14:$N$5837,B141)</f>
        <v>95116.12</v>
      </c>
      <c r="G141" s="53">
        <f>IF(COUNTIFS('Opportunity and products'!$N$14:$N$5837,B141,'Opportunity and products'!$F$14:$F$5837,"&gt;"&amp;C141)&gt;0,1,0)</f>
        <v>1</v>
      </c>
    </row>
    <row r="142" spans="2:7" x14ac:dyDescent="0.45">
      <c r="B142" s="49" t="s">
        <v>106</v>
      </c>
      <c r="C142" s="51">
        <f>_xlfn.MINIFS('Opportunity and products'!$F$14:$F$5837,'Opportunity and products'!$N$14:$N$5837,B142)</f>
        <v>44712</v>
      </c>
      <c r="D142" s="52">
        <f>DATE(YEAR(C142),MONTH(C142),1)</f>
        <v>44682</v>
      </c>
      <c r="E142" s="50">
        <f>SUMIFS('Opportunity and products'!$K$14:$K$5837,'Opportunity and products'!$N$14:$N$5837,B142,'Opportunity and products'!$F$14:$F$5837,C142)</f>
        <v>5668.491059</v>
      </c>
      <c r="F142" s="50">
        <f>SUMIFS('Opportunity and products'!$K$14:$K$5837,'Opportunity and products'!$N$14:$N$5837,B142)</f>
        <v>63889.808752000012</v>
      </c>
      <c r="G142" s="53">
        <f>IF(COUNTIFS('Opportunity and products'!$N$14:$N$5837,B142,'Opportunity and products'!$F$14:$F$5837,"&gt;"&amp;C142)&gt;0,1,0)</f>
        <v>1</v>
      </c>
    </row>
    <row r="143" spans="2:7" x14ac:dyDescent="0.45">
      <c r="B143" s="49" t="s">
        <v>161</v>
      </c>
      <c r="C143" s="51">
        <f>_xlfn.MINIFS('Opportunity and products'!$F$14:$F$5837,'Opportunity and products'!$N$14:$N$5837,B143)</f>
        <v>45596</v>
      </c>
      <c r="D143" s="52">
        <f>DATE(YEAR(C143),MONTH(C143),1)</f>
        <v>45566</v>
      </c>
      <c r="E143" s="50">
        <f>SUMIFS('Opportunity and products'!$K$14:$K$5837,'Opportunity and products'!$N$14:$N$5837,B143,'Opportunity and products'!$F$14:$F$5837,C143)</f>
        <v>498.19</v>
      </c>
      <c r="F143" s="50">
        <f>SUMIFS('Opportunity and products'!$K$14:$K$5837,'Opportunity and products'!$N$14:$N$5837,B143)</f>
        <v>820.99</v>
      </c>
      <c r="G143" s="53">
        <f>IF(COUNTIFS('Opportunity and products'!$N$14:$N$5837,B143,'Opportunity and products'!$F$14:$F$5837,"&gt;"&amp;C143)&gt;0,1,0)</f>
        <v>1</v>
      </c>
    </row>
    <row r="144" spans="2:7" x14ac:dyDescent="0.45">
      <c r="B144" s="49" t="s">
        <v>135</v>
      </c>
      <c r="C144" s="51">
        <f>_xlfn.MINIFS('Opportunity and products'!$F$14:$F$5837,'Opportunity and products'!$N$14:$N$5837,B144)</f>
        <v>45786</v>
      </c>
      <c r="D144" s="52">
        <f>DATE(YEAR(C144),MONTH(C144),1)</f>
        <v>45778</v>
      </c>
      <c r="E144" s="50">
        <f>SUMIFS('Opportunity and products'!$K$14:$K$5837,'Opportunity and products'!$N$14:$N$5837,B144,'Opportunity and products'!$F$14:$F$5837,C144)</f>
        <v>840.04</v>
      </c>
      <c r="F144" s="50">
        <f>SUMIFS('Opportunity and products'!$K$14:$K$5837,'Opportunity and products'!$N$14:$N$5837,B144)</f>
        <v>840.04</v>
      </c>
      <c r="G144" s="53">
        <f>IF(COUNTIFS('Opportunity and products'!$N$14:$N$5837,B144,'Opportunity and products'!$F$14:$F$5837,"&gt;"&amp;C144)&gt;0,1,0)</f>
        <v>0</v>
      </c>
    </row>
    <row r="145" spans="2:7" x14ac:dyDescent="0.45">
      <c r="B145" s="49" t="s">
        <v>262</v>
      </c>
      <c r="C145" s="51">
        <f>_xlfn.MINIFS('Opportunity and products'!$F$14:$F$5837,'Opportunity and products'!$N$14:$N$5837,B145)</f>
        <v>45708</v>
      </c>
      <c r="D145" s="52">
        <f>DATE(YEAR(C145),MONTH(C145),1)</f>
        <v>45689</v>
      </c>
      <c r="E145" s="50">
        <f>SUMIFS('Opportunity and products'!$K$14:$K$5837,'Opportunity and products'!$N$14:$N$5837,B145,'Opportunity and products'!$F$14:$F$5837,C145)</f>
        <v>264.27523200000002</v>
      </c>
      <c r="F145" s="50">
        <f>SUMIFS('Opportunity and products'!$K$14:$K$5837,'Opportunity and products'!$N$14:$N$5837,B145)</f>
        <v>264.27523200000002</v>
      </c>
      <c r="G145" s="53">
        <f>IF(COUNTIFS('Opportunity and products'!$N$14:$N$5837,B145,'Opportunity and products'!$F$14:$F$5837,"&gt;"&amp;C145)&gt;0,1,0)</f>
        <v>0</v>
      </c>
    </row>
    <row r="146" spans="2:7" x14ac:dyDescent="0.45">
      <c r="B146" s="49" t="s">
        <v>166</v>
      </c>
      <c r="C146" s="51">
        <f>_xlfn.MINIFS('Opportunity and products'!$F$14:$F$5837,'Opportunity and products'!$N$14:$N$5837,B146)</f>
        <v>45747</v>
      </c>
      <c r="D146" s="52">
        <f>DATE(YEAR(C146),MONTH(C146),1)</f>
        <v>45717</v>
      </c>
      <c r="E146" s="50">
        <f>SUMIFS('Opportunity and products'!$K$14:$K$5837,'Opportunity and products'!$N$14:$N$5837,B146,'Opportunity and products'!$F$14:$F$5837,C146)</f>
        <v>24.193504999999998</v>
      </c>
      <c r="F146" s="50">
        <f>SUMIFS('Opportunity and products'!$K$14:$K$5837,'Opportunity and products'!$N$14:$N$5837,B146)</f>
        <v>24.193504999999998</v>
      </c>
      <c r="G146" s="53">
        <f>IF(COUNTIFS('Opportunity and products'!$N$14:$N$5837,B146,'Opportunity and products'!$F$14:$F$5837,"&gt;"&amp;C146)&gt;0,1,0)</f>
        <v>0</v>
      </c>
    </row>
    <row r="147" spans="2:7" x14ac:dyDescent="0.45">
      <c r="B147" s="49" t="s">
        <v>83</v>
      </c>
      <c r="C147" s="51">
        <f>_xlfn.MINIFS('Opportunity and products'!$F$14:$F$5837,'Opportunity and products'!$N$14:$N$5837,B147)</f>
        <v>45887</v>
      </c>
      <c r="D147" s="52">
        <f>DATE(YEAR(C147),MONTH(C147),1)</f>
        <v>45870</v>
      </c>
      <c r="E147" s="50">
        <f>SUMIFS('Opportunity and products'!$K$14:$K$5837,'Opportunity and products'!$N$14:$N$5837,B147,'Opportunity and products'!$F$14:$F$5837,C147)</f>
        <v>7738.2051949999986</v>
      </c>
      <c r="F147" s="50">
        <f>SUMIFS('Opportunity and products'!$K$14:$K$5837,'Opportunity and products'!$N$14:$N$5837,B147)</f>
        <v>7738.2051949999986</v>
      </c>
      <c r="G147" s="53">
        <f>IF(COUNTIFS('Opportunity and products'!$N$14:$N$5837,B147,'Opportunity and products'!$F$14:$F$5837,"&gt;"&amp;C147)&gt;0,1,0)</f>
        <v>0</v>
      </c>
    </row>
    <row r="148" spans="2:7" x14ac:dyDescent="0.45">
      <c r="B148" s="49" t="s">
        <v>158</v>
      </c>
      <c r="C148" s="51">
        <f>_xlfn.MINIFS('Opportunity and products'!$F$14:$F$5837,'Opportunity and products'!$N$14:$N$5837,B148)</f>
        <v>44234</v>
      </c>
      <c r="D148" s="52">
        <f>DATE(YEAR(C148),MONTH(C148),1)</f>
        <v>44228</v>
      </c>
      <c r="E148" s="50">
        <f>SUMIFS('Opportunity and products'!$K$14:$K$5837,'Opportunity and products'!$N$14:$N$5837,B148,'Opportunity and products'!$F$14:$F$5837,C148)</f>
        <v>30309.46</v>
      </c>
      <c r="F148" s="50">
        <f>SUMIFS('Opportunity and products'!$K$14:$K$5837,'Opportunity and products'!$N$14:$N$5837,B148)</f>
        <v>7347619.0600000015</v>
      </c>
      <c r="G148" s="53">
        <f>IF(COUNTIFS('Opportunity and products'!$N$14:$N$5837,B148,'Opportunity and products'!$F$14:$F$5837,"&gt;"&amp;C148)&gt;0,1,0)</f>
        <v>1</v>
      </c>
    </row>
    <row r="149" spans="2:7" x14ac:dyDescent="0.45">
      <c r="B149" s="49" t="s">
        <v>171</v>
      </c>
      <c r="C149" s="51">
        <f>_xlfn.MINIFS('Opportunity and products'!$F$14:$F$5837,'Opportunity and products'!$N$14:$N$5837,B149)</f>
        <v>44210</v>
      </c>
      <c r="D149" s="52">
        <f>DATE(YEAR(C149),MONTH(C149),1)</f>
        <v>44197</v>
      </c>
      <c r="E149" s="50">
        <f>SUMIFS('Opportunity and products'!$K$14:$K$5837,'Opportunity and products'!$N$14:$N$5837,B149,'Opportunity and products'!$F$14:$F$5837,C149)</f>
        <v>1558.05</v>
      </c>
      <c r="F149" s="50">
        <f>SUMIFS('Opportunity and products'!$K$14:$K$5837,'Opportunity and products'!$N$14:$N$5837,B149)</f>
        <v>3428283.52</v>
      </c>
      <c r="G149" s="53">
        <f>IF(COUNTIFS('Opportunity and products'!$N$14:$N$5837,B149,'Opportunity and products'!$F$14:$F$5837,"&gt;"&amp;C149)&gt;0,1,0)</f>
        <v>1</v>
      </c>
    </row>
    <row r="150" spans="2:7" x14ac:dyDescent="0.45">
      <c r="B150" s="49" t="s">
        <v>97</v>
      </c>
      <c r="C150" s="51">
        <f>_xlfn.MINIFS('Opportunity and products'!$F$14:$F$5837,'Opportunity and products'!$N$14:$N$5837,B150)</f>
        <v>44703</v>
      </c>
      <c r="D150" s="52">
        <f>DATE(YEAR(C150),MONTH(C150),1)</f>
        <v>44682</v>
      </c>
      <c r="E150" s="50">
        <f>SUMIFS('Opportunity and products'!$K$14:$K$5837,'Opportunity and products'!$N$14:$N$5837,B150,'Opportunity and products'!$F$14:$F$5837,C150)</f>
        <v>86.95015699999999</v>
      </c>
      <c r="F150" s="50">
        <f>SUMIFS('Opportunity and products'!$K$14:$K$5837,'Opportunity and products'!$N$14:$N$5837,B150)</f>
        <v>86.95015699999999</v>
      </c>
      <c r="G150" s="53">
        <f>IF(COUNTIFS('Opportunity and products'!$N$14:$N$5837,B150,'Opportunity and products'!$F$14:$F$5837,"&gt;"&amp;C150)&gt;0,1,0)</f>
        <v>0</v>
      </c>
    </row>
    <row r="151" spans="2:7" x14ac:dyDescent="0.45">
      <c r="B151" s="49" t="s">
        <v>298</v>
      </c>
      <c r="C151" s="51">
        <f>_xlfn.MINIFS('Opportunity and products'!$F$14:$F$5837,'Opportunity and products'!$N$14:$N$5837,B151)</f>
        <v>45482</v>
      </c>
      <c r="D151" s="52">
        <f>DATE(YEAR(C151),MONTH(C151),1)</f>
        <v>45474</v>
      </c>
      <c r="E151" s="50">
        <f>SUMIFS('Opportunity and products'!$K$14:$K$5837,'Opportunity and products'!$N$14:$N$5837,B151,'Opportunity and products'!$F$14:$F$5837,C151)</f>
        <v>4225.2979789999999</v>
      </c>
      <c r="F151" s="50">
        <f>SUMIFS('Opportunity and products'!$K$14:$K$5837,'Opportunity and products'!$N$14:$N$5837,B151)</f>
        <v>7137.4427530000003</v>
      </c>
      <c r="G151" s="53">
        <f>IF(COUNTIFS('Opportunity and products'!$N$14:$N$5837,B151,'Opportunity and products'!$F$14:$F$5837,"&gt;"&amp;C151)&gt;0,1,0)</f>
        <v>1</v>
      </c>
    </row>
    <row r="152" spans="2:7" x14ac:dyDescent="0.45">
      <c r="B152" s="49" t="s">
        <v>133</v>
      </c>
      <c r="C152" s="51">
        <f>_xlfn.MINIFS('Opportunity and products'!$F$14:$F$5837,'Opportunity and products'!$N$14:$N$5837,B152)</f>
        <v>44286</v>
      </c>
      <c r="D152" s="52">
        <f>DATE(YEAR(C152),MONTH(C152),1)</f>
        <v>44256</v>
      </c>
      <c r="E152" s="50">
        <f>SUMIFS('Opportunity and products'!$K$14:$K$5837,'Opportunity and products'!$N$14:$N$5837,B152,'Opportunity and products'!$F$14:$F$5837,C152)</f>
        <v>797.38856399999986</v>
      </c>
      <c r="F152" s="50">
        <f>SUMIFS('Opportunity and products'!$K$14:$K$5837,'Opportunity and products'!$N$14:$N$5837,B152)</f>
        <v>10897.485241999997</v>
      </c>
      <c r="G152" s="53">
        <f>IF(COUNTIFS('Opportunity and products'!$N$14:$N$5837,B152,'Opportunity and products'!$F$14:$F$5837,"&gt;"&amp;C152)&gt;0,1,0)</f>
        <v>1</v>
      </c>
    </row>
    <row r="153" spans="2:7" x14ac:dyDescent="0.45">
      <c r="B153" s="49" t="s">
        <v>103</v>
      </c>
      <c r="C153" s="51">
        <f>_xlfn.MINIFS('Opportunity and products'!$F$14:$F$5837,'Opportunity and products'!$N$14:$N$5837,B153)</f>
        <v>44216</v>
      </c>
      <c r="D153" s="52">
        <f>DATE(YEAR(C153),MONTH(C153),1)</f>
        <v>44197</v>
      </c>
      <c r="E153" s="50">
        <f>SUMIFS('Opportunity and products'!$K$14:$K$5837,'Opportunity and products'!$N$14:$N$5837,B153,'Opportunity and products'!$F$14:$F$5837,C153)</f>
        <v>0</v>
      </c>
      <c r="F153" s="50">
        <f>SUMIFS('Opportunity and products'!$K$14:$K$5837,'Opportunity and products'!$N$14:$N$5837,B153)</f>
        <v>15432053.279999997</v>
      </c>
      <c r="G153" s="53">
        <f>IF(COUNTIFS('Opportunity and products'!$N$14:$N$5837,B153,'Opportunity and products'!$F$14:$F$5837,"&gt;"&amp;C153)&gt;0,1,0)</f>
        <v>1</v>
      </c>
    </row>
    <row r="154" spans="2:7" x14ac:dyDescent="0.45">
      <c r="B154" s="49" t="s">
        <v>209</v>
      </c>
      <c r="C154" s="51">
        <f>_xlfn.MINIFS('Opportunity and products'!$F$14:$F$5837,'Opportunity and products'!$N$14:$N$5837,B154)</f>
        <v>45446</v>
      </c>
      <c r="D154" s="52">
        <f>DATE(YEAR(C154),MONTH(C154),1)</f>
        <v>45444</v>
      </c>
      <c r="E154" s="50">
        <f>SUMIFS('Opportunity and products'!$K$14:$K$5837,'Opportunity and products'!$N$14:$N$5837,B154,'Opportunity and products'!$F$14:$F$5837,C154)</f>
        <v>562.60129099999995</v>
      </c>
      <c r="F154" s="50">
        <f>SUMIFS('Opportunity and products'!$K$14:$K$5837,'Opportunity and products'!$N$14:$N$5837,B154)</f>
        <v>570583.17203700007</v>
      </c>
      <c r="G154" s="53">
        <f>IF(COUNTIFS('Opportunity and products'!$N$14:$N$5837,B154,'Opportunity and products'!$F$14:$F$5837,"&gt;"&amp;C154)&gt;0,1,0)</f>
        <v>1</v>
      </c>
    </row>
    <row r="155" spans="2:7" x14ac:dyDescent="0.45">
      <c r="B155" s="49" t="s">
        <v>48</v>
      </c>
      <c r="C155" s="51">
        <f>_xlfn.MINIFS('Opportunity and products'!$F$14:$F$5837,'Opportunity and products'!$N$14:$N$5837,B155)</f>
        <v>45588</v>
      </c>
      <c r="D155" s="52">
        <f>DATE(YEAR(C155),MONTH(C155),1)</f>
        <v>45566</v>
      </c>
      <c r="E155" s="50">
        <f>SUMIFS('Opportunity and products'!$K$14:$K$5837,'Opportunity and products'!$N$14:$N$5837,B155,'Opportunity and products'!$F$14:$F$5837,C155)</f>
        <v>262.16167899999999</v>
      </c>
      <c r="F155" s="50">
        <f>SUMIFS('Opportunity and products'!$K$14:$K$5837,'Opportunity and products'!$N$14:$N$5837,B155)</f>
        <v>262.16167899999999</v>
      </c>
      <c r="G155" s="53">
        <f>IF(COUNTIFS('Opportunity and products'!$N$14:$N$5837,B155,'Opportunity and products'!$F$14:$F$5837,"&gt;"&amp;C155)&gt;0,1,0)</f>
        <v>0</v>
      </c>
    </row>
    <row r="156" spans="2:7" x14ac:dyDescent="0.45">
      <c r="B156" s="49" t="s">
        <v>100</v>
      </c>
      <c r="C156" s="51">
        <f>_xlfn.MINIFS('Opportunity and products'!$F$14:$F$5837,'Opportunity and products'!$N$14:$N$5837,B156)</f>
        <v>45921</v>
      </c>
      <c r="D156" s="52">
        <f>DATE(YEAR(C156),MONTH(C156),1)</f>
        <v>45901</v>
      </c>
      <c r="E156" s="50">
        <f>SUMIFS('Opportunity and products'!$K$14:$K$5837,'Opportunity and products'!$N$14:$N$5837,B156,'Opportunity and products'!$F$14:$F$5837,C156)</f>
        <v>21282.12</v>
      </c>
      <c r="F156" s="50">
        <f>SUMIFS('Opportunity and products'!$K$14:$K$5837,'Opportunity and products'!$N$14:$N$5837,B156)</f>
        <v>21282.12</v>
      </c>
      <c r="G156" s="53">
        <f>IF(COUNTIFS('Opportunity and products'!$N$14:$N$5837,B156,'Opportunity and products'!$F$14:$F$5837,"&gt;"&amp;C156)&gt;0,1,0)</f>
        <v>0</v>
      </c>
    </row>
    <row r="157" spans="2:7" x14ac:dyDescent="0.45">
      <c r="B157" s="49" t="s">
        <v>260</v>
      </c>
      <c r="C157" s="51">
        <f>_xlfn.MINIFS('Opportunity and products'!$F$14:$F$5837,'Opportunity and products'!$N$14:$N$5837,B157)</f>
        <v>45492</v>
      </c>
      <c r="D157" s="52">
        <f>DATE(YEAR(C157),MONTH(C157),1)</f>
        <v>45474</v>
      </c>
      <c r="E157" s="50">
        <f>SUMIFS('Opportunity and products'!$K$14:$K$5837,'Opportunity and products'!$N$14:$N$5837,B157,'Opportunity and products'!$F$14:$F$5837,C157)</f>
        <v>439.18</v>
      </c>
      <c r="F157" s="50">
        <f>SUMIFS('Opportunity and products'!$K$14:$K$5837,'Opportunity and products'!$N$14:$N$5837,B157)</f>
        <v>17719.22</v>
      </c>
      <c r="G157" s="53">
        <f>IF(COUNTIFS('Opportunity and products'!$N$14:$N$5837,B157,'Opportunity and products'!$F$14:$F$5837,"&gt;"&amp;C157)&gt;0,1,0)</f>
        <v>1</v>
      </c>
    </row>
    <row r="158" spans="2:7" x14ac:dyDescent="0.45">
      <c r="B158" s="49" t="s">
        <v>47</v>
      </c>
      <c r="C158" s="51">
        <f>_xlfn.MINIFS('Opportunity and products'!$F$14:$F$5837,'Opportunity and products'!$N$14:$N$5837,B158)</f>
        <v>44200</v>
      </c>
      <c r="D158" s="52">
        <f>DATE(YEAR(C158),MONTH(C158),1)</f>
        <v>44197</v>
      </c>
      <c r="E158" s="50">
        <f>SUMIFS('Opportunity and products'!$K$14:$K$5837,'Opportunity and products'!$N$14:$N$5837,B158,'Opportunity and products'!$F$14:$F$5837,C158)</f>
        <v>2977.91228</v>
      </c>
      <c r="F158" s="50">
        <f>SUMIFS('Opportunity and products'!$K$14:$K$5837,'Opportunity and products'!$N$14:$N$5837,B158)</f>
        <v>33881.954343999991</v>
      </c>
      <c r="G158" s="53">
        <f>IF(COUNTIFS('Opportunity and products'!$N$14:$N$5837,B158,'Opportunity and products'!$F$14:$F$5837,"&gt;"&amp;C158)&gt;0,1,0)</f>
        <v>1</v>
      </c>
    </row>
    <row r="159" spans="2:7" x14ac:dyDescent="0.45">
      <c r="B159" s="49" t="s">
        <v>43</v>
      </c>
      <c r="C159" s="51">
        <f>_xlfn.MINIFS('Opportunity and products'!$F$14:$F$5837,'Opportunity and products'!$N$14:$N$5837,B159)</f>
        <v>44798</v>
      </c>
      <c r="D159" s="52">
        <f>DATE(YEAR(C159),MONTH(C159),1)</f>
        <v>44774</v>
      </c>
      <c r="E159" s="50">
        <f>SUMIFS('Opportunity and products'!$K$14:$K$5837,'Opportunity and products'!$N$14:$N$5837,B159,'Opportunity and products'!$F$14:$F$5837,C159)</f>
        <v>1458.15</v>
      </c>
      <c r="F159" s="50">
        <f>SUMIFS('Opportunity and products'!$K$14:$K$5837,'Opportunity and products'!$N$14:$N$5837,B159)</f>
        <v>9516.49</v>
      </c>
      <c r="G159" s="53">
        <f>IF(COUNTIFS('Opportunity and products'!$N$14:$N$5837,B159,'Opportunity and products'!$F$14:$F$5837,"&gt;"&amp;C159)&gt;0,1,0)</f>
        <v>1</v>
      </c>
    </row>
    <row r="160" spans="2:7" x14ac:dyDescent="0.45">
      <c r="B160" s="49" t="s">
        <v>264</v>
      </c>
      <c r="C160" s="51">
        <f>_xlfn.MINIFS('Opportunity and products'!$F$14:$F$5837,'Opportunity and products'!$N$14:$N$5837,B160)</f>
        <v>45158</v>
      </c>
      <c r="D160" s="52">
        <f>DATE(YEAR(C160),MONTH(C160),1)</f>
        <v>45139</v>
      </c>
      <c r="E160" s="50">
        <f>SUMIFS('Opportunity and products'!$K$14:$K$5837,'Opportunity and products'!$N$14:$N$5837,B160,'Opportunity and products'!$F$14:$F$5837,C160)</f>
        <v>748.61533599999996</v>
      </c>
      <c r="F160" s="50">
        <f>SUMIFS('Opportunity and products'!$K$14:$K$5837,'Opportunity and products'!$N$14:$N$5837,B160)</f>
        <v>748.61533599999996</v>
      </c>
      <c r="G160" s="53">
        <f>IF(COUNTIFS('Opportunity and products'!$N$14:$N$5837,B160,'Opportunity and products'!$F$14:$F$5837,"&gt;"&amp;C160)&gt;0,1,0)</f>
        <v>0</v>
      </c>
    </row>
    <row r="161" spans="2:7" x14ac:dyDescent="0.45">
      <c r="B161" s="49" t="s">
        <v>36</v>
      </c>
      <c r="C161" s="51">
        <f>_xlfn.MINIFS('Opportunity and products'!$F$14:$F$5837,'Opportunity and products'!$N$14:$N$5837,B161)</f>
        <v>44689</v>
      </c>
      <c r="D161" s="52">
        <f>DATE(YEAR(C161),MONTH(C161),1)</f>
        <v>44682</v>
      </c>
      <c r="E161" s="50">
        <f>SUMIFS('Opportunity and products'!$K$14:$K$5837,'Opportunity and products'!$N$14:$N$5837,B161,'Opportunity and products'!$F$14:$F$5837,C161)</f>
        <v>14.313732999999999</v>
      </c>
      <c r="F161" s="50">
        <f>SUMIFS('Opportunity and products'!$K$14:$K$5837,'Opportunity and products'!$N$14:$N$5837,B161)</f>
        <v>14.313732999999999</v>
      </c>
      <c r="G161" s="53">
        <f>IF(COUNTIFS('Opportunity and products'!$N$14:$N$5837,B161,'Opportunity and products'!$F$14:$F$5837,"&gt;"&amp;C161)&gt;0,1,0)</f>
        <v>0</v>
      </c>
    </row>
    <row r="162" spans="2:7" x14ac:dyDescent="0.45">
      <c r="B162" s="49" t="s">
        <v>149</v>
      </c>
      <c r="C162" s="51">
        <f>_xlfn.MINIFS('Opportunity and products'!$F$14:$F$5837,'Opportunity and products'!$N$14:$N$5837,B162)</f>
        <v>45325</v>
      </c>
      <c r="D162" s="52">
        <f>DATE(YEAR(C162),MONTH(C162),1)</f>
        <v>45323</v>
      </c>
      <c r="E162" s="50">
        <f>SUMIFS('Opportunity and products'!$K$14:$K$5837,'Opportunity and products'!$N$14:$N$5837,B162,'Opportunity and products'!$F$14:$F$5837,C162)</f>
        <v>1381.4239660000001</v>
      </c>
      <c r="F162" s="50">
        <f>SUMIFS('Opportunity and products'!$K$14:$K$5837,'Opportunity and products'!$N$14:$N$5837,B162)</f>
        <v>1381.4239660000001</v>
      </c>
      <c r="G162" s="53">
        <f>IF(COUNTIFS('Opportunity and products'!$N$14:$N$5837,B162,'Opportunity and products'!$F$14:$F$5837,"&gt;"&amp;C162)&gt;0,1,0)</f>
        <v>0</v>
      </c>
    </row>
    <row r="163" spans="2:7" x14ac:dyDescent="0.45">
      <c r="B163" s="49" t="s">
        <v>299</v>
      </c>
      <c r="C163" s="51">
        <f>_xlfn.MINIFS('Opportunity and products'!$F$14:$F$5837,'Opportunity and products'!$N$14:$N$5837,B163)</f>
        <v>45663</v>
      </c>
      <c r="D163" s="52">
        <f>DATE(YEAR(C163),MONTH(C163),1)</f>
        <v>45658</v>
      </c>
      <c r="E163" s="50">
        <f>SUMIFS('Opportunity and products'!$K$14:$K$5837,'Opportunity and products'!$N$14:$N$5837,B163,'Opportunity and products'!$F$14:$F$5837,C163)</f>
        <v>218.02</v>
      </c>
      <c r="F163" s="50">
        <f>SUMIFS('Opportunity and products'!$K$14:$K$5837,'Opportunity and products'!$N$14:$N$5837,B163)</f>
        <v>218.02</v>
      </c>
      <c r="G163" s="53">
        <f>IF(COUNTIFS('Opportunity and products'!$N$14:$N$5837,B163,'Opportunity and products'!$F$14:$F$5837,"&gt;"&amp;C163)&gt;0,1,0)</f>
        <v>0</v>
      </c>
    </row>
    <row r="164" spans="2:7" x14ac:dyDescent="0.45">
      <c r="B164" s="49" t="s">
        <v>37</v>
      </c>
      <c r="C164" s="51">
        <f>_xlfn.MINIFS('Opportunity and products'!$F$14:$F$5837,'Opportunity and products'!$N$14:$N$5837,B164)</f>
        <v>45399</v>
      </c>
      <c r="D164" s="52">
        <f>DATE(YEAR(C164),MONTH(C164),1)</f>
        <v>45383</v>
      </c>
      <c r="E164" s="50">
        <f>SUMIFS('Opportunity and products'!$K$14:$K$5837,'Opportunity and products'!$N$14:$N$5837,B164,'Opportunity and products'!$F$14:$F$5837,C164)</f>
        <v>46115.05</v>
      </c>
      <c r="F164" s="50">
        <f>SUMIFS('Opportunity and products'!$K$14:$K$5837,'Opportunity and products'!$N$14:$N$5837,B164)</f>
        <v>46115.05</v>
      </c>
      <c r="G164" s="53">
        <f>IF(COUNTIFS('Opportunity and products'!$N$14:$N$5837,B164,'Opportunity and products'!$F$14:$F$5837,"&gt;"&amp;C164)&gt;0,1,0)</f>
        <v>0</v>
      </c>
    </row>
    <row r="165" spans="2:7" x14ac:dyDescent="0.45">
      <c r="B165" s="49" t="s">
        <v>266</v>
      </c>
      <c r="C165" s="51">
        <f>_xlfn.MINIFS('Opportunity and products'!$F$14:$F$5837,'Opportunity and products'!$N$14:$N$5837,B165)</f>
        <v>45191</v>
      </c>
      <c r="D165" s="52">
        <f>DATE(YEAR(C165),MONTH(C165),1)</f>
        <v>45170</v>
      </c>
      <c r="E165" s="50">
        <f>SUMIFS('Opportunity and products'!$K$14:$K$5837,'Opportunity and products'!$N$14:$N$5837,B165,'Opportunity and products'!$F$14:$F$5837,C165)</f>
        <v>128307.9</v>
      </c>
      <c r="F165" s="50">
        <f>SUMIFS('Opportunity and products'!$K$14:$K$5837,'Opportunity and products'!$N$14:$N$5837,B165)</f>
        <v>128307.9</v>
      </c>
      <c r="G165" s="53">
        <f>IF(COUNTIFS('Opportunity and products'!$N$14:$N$5837,B165,'Opportunity and products'!$F$14:$F$5837,"&gt;"&amp;C165)&gt;0,1,0)</f>
        <v>0</v>
      </c>
    </row>
    <row r="166" spans="2:7" x14ac:dyDescent="0.45">
      <c r="B166" s="49" t="s">
        <v>142</v>
      </c>
      <c r="C166" s="51">
        <f>_xlfn.MINIFS('Opportunity and products'!$F$14:$F$5837,'Opportunity and products'!$N$14:$N$5837,B166)</f>
        <v>44963</v>
      </c>
      <c r="D166" s="52">
        <f>DATE(YEAR(C166),MONTH(C166),1)</f>
        <v>44958</v>
      </c>
      <c r="E166" s="50">
        <f>SUMIFS('Opportunity and products'!$K$14:$K$5837,'Opportunity and products'!$N$14:$N$5837,B166,'Opportunity and products'!$F$14:$F$5837,C166)</f>
        <v>252.63</v>
      </c>
      <c r="F166" s="50">
        <f>SUMIFS('Opportunity and products'!$K$14:$K$5837,'Opportunity and products'!$N$14:$N$5837,B166)</f>
        <v>252.63</v>
      </c>
      <c r="G166" s="53">
        <f>IF(COUNTIFS('Opportunity and products'!$N$14:$N$5837,B166,'Opportunity and products'!$F$14:$F$5837,"&gt;"&amp;C166)&gt;0,1,0)</f>
        <v>0</v>
      </c>
    </row>
    <row r="167" spans="2:7" x14ac:dyDescent="0.45">
      <c r="B167" s="49" t="s">
        <v>208</v>
      </c>
      <c r="C167" s="51">
        <f>_xlfn.MINIFS('Opportunity and products'!$F$14:$F$5837,'Opportunity and products'!$N$14:$N$5837,B167)</f>
        <v>44720</v>
      </c>
      <c r="D167" s="52">
        <f>DATE(YEAR(C167),MONTH(C167),1)</f>
        <v>44713</v>
      </c>
      <c r="E167" s="50">
        <f>SUMIFS('Opportunity and products'!$K$14:$K$5837,'Opportunity and products'!$N$14:$N$5837,B167,'Opportunity and products'!$F$14:$F$5837,C167)</f>
        <v>37.133179999999996</v>
      </c>
      <c r="F167" s="50">
        <f>SUMIFS('Opportunity and products'!$K$14:$K$5837,'Opportunity and products'!$N$14:$N$5837,B167)</f>
        <v>37.133179999999996</v>
      </c>
      <c r="G167" s="53">
        <f>IF(COUNTIFS('Opportunity and products'!$N$14:$N$5837,B167,'Opportunity and products'!$F$14:$F$5837,"&gt;"&amp;C167)&gt;0,1,0)</f>
        <v>0</v>
      </c>
    </row>
    <row r="168" spans="2:7" x14ac:dyDescent="0.45">
      <c r="B168" s="49" t="s">
        <v>26</v>
      </c>
      <c r="C168" s="51">
        <f>_xlfn.MINIFS('Opportunity and products'!$F$14:$F$5837,'Opportunity and products'!$N$14:$N$5837,B168)</f>
        <v>45825</v>
      </c>
      <c r="D168" s="52">
        <f>DATE(YEAR(C168),MONTH(C168),1)</f>
        <v>45809</v>
      </c>
      <c r="E168" s="50">
        <f>SUMIFS('Opportunity and products'!$K$14:$K$5837,'Opportunity and products'!$N$14:$N$5837,B168,'Opportunity and products'!$F$14:$F$5837,C168)</f>
        <v>2787.1168149999999</v>
      </c>
      <c r="F168" s="50">
        <f>SUMIFS('Opportunity and products'!$K$14:$K$5837,'Opportunity and products'!$N$14:$N$5837,B168)</f>
        <v>5134.0041059999994</v>
      </c>
      <c r="G168" s="53">
        <f>IF(COUNTIFS('Opportunity and products'!$N$14:$N$5837,B168,'Opportunity and products'!$F$14:$F$5837,"&gt;"&amp;C168)&gt;0,1,0)</f>
        <v>1</v>
      </c>
    </row>
    <row r="169" spans="2:7" x14ac:dyDescent="0.45">
      <c r="B169" s="49" t="s">
        <v>49</v>
      </c>
      <c r="C169" s="51">
        <f>_xlfn.MINIFS('Opportunity and products'!$F$14:$F$5837,'Opportunity and products'!$N$14:$N$5837,B169)</f>
        <v>44816</v>
      </c>
      <c r="D169" s="52">
        <f>DATE(YEAR(C169),MONTH(C169),1)</f>
        <v>44805</v>
      </c>
      <c r="E169" s="50">
        <f>SUMIFS('Opportunity and products'!$K$14:$K$5837,'Opportunity and products'!$N$14:$N$5837,B169,'Opportunity and products'!$F$14:$F$5837,C169)</f>
        <v>2337.89</v>
      </c>
      <c r="F169" s="50">
        <f>SUMIFS('Opportunity and products'!$K$14:$K$5837,'Opportunity and products'!$N$14:$N$5837,B169)</f>
        <v>2337.89</v>
      </c>
      <c r="G169" s="53">
        <f>IF(COUNTIFS('Opportunity and products'!$N$14:$N$5837,B169,'Opportunity and products'!$F$14:$F$5837,"&gt;"&amp;C169)&gt;0,1,0)</f>
        <v>0</v>
      </c>
    </row>
    <row r="170" spans="2:7" x14ac:dyDescent="0.45">
      <c r="B170" s="49" t="s">
        <v>141</v>
      </c>
      <c r="C170" s="51">
        <f>_xlfn.MINIFS('Opportunity and products'!$F$14:$F$5837,'Opportunity and products'!$N$14:$N$5837,B170)</f>
        <v>45233</v>
      </c>
      <c r="D170" s="52">
        <f>DATE(YEAR(C170),MONTH(C170),1)</f>
        <v>45231</v>
      </c>
      <c r="E170" s="50">
        <f>SUMIFS('Opportunity and products'!$K$14:$K$5837,'Opportunity and products'!$N$14:$N$5837,B170,'Opportunity and products'!$F$14:$F$5837,C170)</f>
        <v>20602.68</v>
      </c>
      <c r="F170" s="50">
        <f>SUMIFS('Opportunity and products'!$K$14:$K$5837,'Opportunity and products'!$N$14:$N$5837,B170)</f>
        <v>20602.68</v>
      </c>
      <c r="G170" s="53">
        <f>IF(COUNTIFS('Opportunity and products'!$N$14:$N$5837,B170,'Opportunity and products'!$F$14:$F$5837,"&gt;"&amp;C170)&gt;0,1,0)</f>
        <v>0</v>
      </c>
    </row>
    <row r="171" spans="2:7" x14ac:dyDescent="0.45">
      <c r="B171" s="49" t="s">
        <v>271</v>
      </c>
      <c r="C171" s="51">
        <f>_xlfn.MINIFS('Opportunity and products'!$F$14:$F$5837,'Opportunity and products'!$N$14:$N$5837,B171)</f>
        <v>45838</v>
      </c>
      <c r="D171" s="52">
        <f>DATE(YEAR(C171),MONTH(C171),1)</f>
        <v>45809</v>
      </c>
      <c r="E171" s="50">
        <f>SUMIFS('Opportunity and products'!$K$14:$K$5837,'Opportunity and products'!$N$14:$N$5837,B171,'Opportunity and products'!$F$14:$F$5837,C171)</f>
        <v>4011.97</v>
      </c>
      <c r="F171" s="50">
        <f>SUMIFS('Opportunity and products'!$K$14:$K$5837,'Opportunity and products'!$N$14:$N$5837,B171)</f>
        <v>4011.97</v>
      </c>
      <c r="G171" s="53">
        <f>IF(COUNTIFS('Opportunity and products'!$N$14:$N$5837,B171,'Opportunity and products'!$F$14:$F$5837,"&gt;"&amp;C171)&gt;0,1,0)</f>
        <v>0</v>
      </c>
    </row>
    <row r="172" spans="2:7" x14ac:dyDescent="0.45">
      <c r="B172" s="49" t="s">
        <v>96</v>
      </c>
      <c r="C172" s="51">
        <f>_xlfn.MINIFS('Opportunity and products'!$F$14:$F$5837,'Opportunity and products'!$N$14:$N$5837,B172)</f>
        <v>44244</v>
      </c>
      <c r="D172" s="52">
        <f>DATE(YEAR(C172),MONTH(C172),1)</f>
        <v>44228</v>
      </c>
      <c r="E172" s="50">
        <f>SUMIFS('Opportunity and products'!$K$14:$K$5837,'Opportunity and products'!$N$14:$N$5837,B172,'Opportunity and products'!$F$14:$F$5837,C172)</f>
        <v>17553.379999999997</v>
      </c>
      <c r="F172" s="50">
        <f>SUMIFS('Opportunity and products'!$K$14:$K$5837,'Opportunity and products'!$N$14:$N$5837,B172)</f>
        <v>1563470.16</v>
      </c>
      <c r="G172" s="53">
        <f>IF(COUNTIFS('Opportunity and products'!$N$14:$N$5837,B172,'Opportunity and products'!$F$14:$F$5837,"&gt;"&amp;C172)&gt;0,1,0)</f>
        <v>1</v>
      </c>
    </row>
    <row r="173" spans="2:7" x14ac:dyDescent="0.45">
      <c r="B173" s="49" t="s">
        <v>174</v>
      </c>
      <c r="C173" s="51">
        <f>_xlfn.MINIFS('Opportunity and products'!$F$14:$F$5837,'Opportunity and products'!$N$14:$N$5837,B173)</f>
        <v>45894</v>
      </c>
      <c r="D173" s="52">
        <f>DATE(YEAR(C173),MONTH(C173),1)</f>
        <v>45870</v>
      </c>
      <c r="E173" s="50">
        <f>SUMIFS('Opportunity and products'!$K$14:$K$5837,'Opportunity and products'!$N$14:$N$5837,B173,'Opportunity and products'!$F$14:$F$5837,C173)</f>
        <v>7315.6</v>
      </c>
      <c r="F173" s="50">
        <f>SUMIFS('Opportunity and products'!$K$14:$K$5837,'Opportunity and products'!$N$14:$N$5837,B173)</f>
        <v>127508.14000000001</v>
      </c>
      <c r="G173" s="53">
        <f>IF(COUNTIFS('Opportunity and products'!$N$14:$N$5837,B173,'Opportunity and products'!$F$14:$F$5837,"&gt;"&amp;C173)&gt;0,1,0)</f>
        <v>1</v>
      </c>
    </row>
    <row r="174" spans="2:7" x14ac:dyDescent="0.45">
      <c r="B174" s="49" t="s">
        <v>230</v>
      </c>
      <c r="C174" s="51">
        <f>_xlfn.MINIFS('Opportunity and products'!$F$14:$F$5837,'Opportunity and products'!$N$14:$N$5837,B174)</f>
        <v>45756</v>
      </c>
      <c r="D174" s="52">
        <f>DATE(YEAR(C174),MONTH(C174),1)</f>
        <v>45748</v>
      </c>
      <c r="E174" s="50">
        <f>SUMIFS('Opportunity and products'!$K$14:$K$5837,'Opportunity and products'!$N$14:$N$5837,B174,'Opportunity and products'!$F$14:$F$5837,C174)</f>
        <v>10932.99</v>
      </c>
      <c r="F174" s="50">
        <f>SUMIFS('Opportunity and products'!$K$14:$K$5837,'Opportunity and products'!$N$14:$N$5837,B174)</f>
        <v>51516.219999999994</v>
      </c>
      <c r="G174" s="53">
        <f>IF(COUNTIFS('Opportunity and products'!$N$14:$N$5837,B174,'Opportunity and products'!$F$14:$F$5837,"&gt;"&amp;C174)&gt;0,1,0)</f>
        <v>1</v>
      </c>
    </row>
    <row r="175" spans="2:7" x14ac:dyDescent="0.45">
      <c r="B175" s="49" t="s">
        <v>233</v>
      </c>
      <c r="C175" s="51">
        <f>_xlfn.MINIFS('Opportunity and products'!$F$14:$F$5837,'Opportunity and products'!$N$14:$N$5837,B175)</f>
        <v>45427</v>
      </c>
      <c r="D175" s="52">
        <f>DATE(YEAR(C175),MONTH(C175),1)</f>
        <v>45413</v>
      </c>
      <c r="E175" s="50">
        <f>SUMIFS('Opportunity and products'!$K$14:$K$5837,'Opportunity and products'!$N$14:$N$5837,B175,'Opportunity and products'!$F$14:$F$5837,C175)</f>
        <v>1792.503937</v>
      </c>
      <c r="F175" s="50">
        <f>SUMIFS('Opportunity and products'!$K$14:$K$5837,'Opportunity and products'!$N$14:$N$5837,B175)</f>
        <v>3051.9265349999996</v>
      </c>
      <c r="G175" s="53">
        <f>IF(COUNTIFS('Opportunity and products'!$N$14:$N$5837,B175,'Opportunity and products'!$F$14:$F$5837,"&gt;"&amp;C175)&gt;0,1,0)</f>
        <v>1</v>
      </c>
    </row>
    <row r="176" spans="2:7" x14ac:dyDescent="0.45">
      <c r="B176" s="49" t="s">
        <v>131</v>
      </c>
      <c r="C176" s="51">
        <f>_xlfn.MINIFS('Opportunity and products'!$F$14:$F$5837,'Opportunity and products'!$N$14:$N$5837,B176)</f>
        <v>44281</v>
      </c>
      <c r="D176" s="52">
        <f>DATE(YEAR(C176),MONTH(C176),1)</f>
        <v>44256</v>
      </c>
      <c r="E176" s="50">
        <f>SUMIFS('Opportunity and products'!$K$14:$K$5837,'Opportunity and products'!$N$14:$N$5837,B176,'Opportunity and products'!$F$14:$F$5837,C176)</f>
        <v>53477.01</v>
      </c>
      <c r="F176" s="50">
        <f>SUMIFS('Opportunity and products'!$K$14:$K$5837,'Opportunity and products'!$N$14:$N$5837,B176)</f>
        <v>53477.01</v>
      </c>
      <c r="G176" s="53">
        <f>IF(COUNTIFS('Opportunity and products'!$N$14:$N$5837,B176,'Opportunity and products'!$F$14:$F$5837,"&gt;"&amp;C176)&gt;0,1,0)</f>
        <v>0</v>
      </c>
    </row>
    <row r="177" spans="2:7" x14ac:dyDescent="0.45">
      <c r="B177" s="49" t="s">
        <v>72</v>
      </c>
      <c r="C177" s="51">
        <f>_xlfn.MINIFS('Opportunity and products'!$F$14:$F$5837,'Opportunity and products'!$N$14:$N$5837,B177)</f>
        <v>44697</v>
      </c>
      <c r="D177" s="52">
        <f>DATE(YEAR(C177),MONTH(C177),1)</f>
        <v>44682</v>
      </c>
      <c r="E177" s="50">
        <f>SUMIFS('Opportunity and products'!$K$14:$K$5837,'Opportunity and products'!$N$14:$N$5837,B177,'Opportunity and products'!$F$14:$F$5837,C177)</f>
        <v>24225.57</v>
      </c>
      <c r="F177" s="50">
        <f>SUMIFS('Opportunity and products'!$K$14:$K$5837,'Opportunity and products'!$N$14:$N$5837,B177)</f>
        <v>24225.57</v>
      </c>
      <c r="G177" s="53">
        <f>IF(COUNTIFS('Opportunity and products'!$N$14:$N$5837,B177,'Opportunity and products'!$F$14:$F$5837,"&gt;"&amp;C177)&gt;0,1,0)</f>
        <v>0</v>
      </c>
    </row>
    <row r="178" spans="2:7" x14ac:dyDescent="0.45">
      <c r="B178" s="49" t="s">
        <v>275</v>
      </c>
      <c r="C178" s="51">
        <f>_xlfn.MINIFS('Opportunity and products'!$F$14:$F$5837,'Opportunity and products'!$N$14:$N$5837,B178)</f>
        <v>45156</v>
      </c>
      <c r="D178" s="52">
        <f>DATE(YEAR(C178),MONTH(C178),1)</f>
        <v>45139</v>
      </c>
      <c r="E178" s="50">
        <f>SUMIFS('Opportunity and products'!$K$14:$K$5837,'Opportunity and products'!$N$14:$N$5837,B178,'Opportunity and products'!$F$14:$F$5837,C178)</f>
        <v>0</v>
      </c>
      <c r="F178" s="50">
        <f>SUMIFS('Opportunity and products'!$K$14:$K$5837,'Opportunity and products'!$N$14:$N$5837,B178)</f>
        <v>0</v>
      </c>
      <c r="G178" s="53">
        <f>IF(COUNTIFS('Opportunity and products'!$N$14:$N$5837,B178,'Opportunity and products'!$F$14:$F$5837,"&gt;"&amp;C178)&gt;0,1,0)</f>
        <v>0</v>
      </c>
    </row>
    <row r="179" spans="2:7" x14ac:dyDescent="0.45">
      <c r="B179" s="49" t="s">
        <v>267</v>
      </c>
      <c r="C179" s="51">
        <f>_xlfn.MINIFS('Opportunity and products'!$F$14:$F$5837,'Opportunity and products'!$N$14:$N$5837,B179)</f>
        <v>44346</v>
      </c>
      <c r="D179" s="52">
        <f>DATE(YEAR(C179),MONTH(C179),1)</f>
        <v>44317</v>
      </c>
      <c r="E179" s="50">
        <f>SUMIFS('Opportunity and products'!$K$14:$K$5837,'Opportunity and products'!$N$14:$N$5837,B179,'Opportunity and products'!$F$14:$F$5837,C179)</f>
        <v>1324.72</v>
      </c>
      <c r="F179" s="50">
        <f>SUMIFS('Opportunity and products'!$K$14:$K$5837,'Opportunity and products'!$N$14:$N$5837,B179)</f>
        <v>13323.1</v>
      </c>
      <c r="G179" s="53">
        <f>IF(COUNTIFS('Opportunity and products'!$N$14:$N$5837,B179,'Opportunity and products'!$F$14:$F$5837,"&gt;"&amp;C179)&gt;0,1,0)</f>
        <v>1</v>
      </c>
    </row>
    <row r="180" spans="2:7" x14ac:dyDescent="0.45">
      <c r="B180" s="49" t="s">
        <v>148</v>
      </c>
      <c r="C180" s="51">
        <f>_xlfn.MINIFS('Opportunity and products'!$F$14:$F$5837,'Opportunity and products'!$N$14:$N$5837,B180)</f>
        <v>45605</v>
      </c>
      <c r="D180" s="52">
        <f>DATE(YEAR(C180),MONTH(C180),1)</f>
        <v>45597</v>
      </c>
      <c r="E180" s="50">
        <f>SUMIFS('Opportunity and products'!$K$14:$K$5837,'Opportunity and products'!$N$14:$N$5837,B180,'Opportunity and products'!$F$14:$F$5837,C180)</f>
        <v>635.99338399999999</v>
      </c>
      <c r="F180" s="50">
        <f>SUMIFS('Opportunity and products'!$K$14:$K$5837,'Opportunity and products'!$N$14:$N$5837,B180)</f>
        <v>635.99338399999999</v>
      </c>
      <c r="G180" s="53">
        <f>IF(COUNTIFS('Opportunity and products'!$N$14:$N$5837,B180,'Opportunity and products'!$F$14:$F$5837,"&gt;"&amp;C180)&gt;0,1,0)</f>
        <v>0</v>
      </c>
    </row>
    <row r="181" spans="2:7" x14ac:dyDescent="0.45">
      <c r="B181" s="49" t="s">
        <v>56</v>
      </c>
      <c r="C181" s="51">
        <f>_xlfn.MINIFS('Opportunity and products'!$F$14:$F$5837,'Opportunity and products'!$N$14:$N$5837,B181)</f>
        <v>44208</v>
      </c>
      <c r="D181" s="52">
        <f>DATE(YEAR(C181),MONTH(C181),1)</f>
        <v>44197</v>
      </c>
      <c r="E181" s="50">
        <f>SUMIFS('Opportunity and products'!$K$14:$K$5837,'Opportunity and products'!$N$14:$N$5837,B181,'Opportunity and products'!$F$14:$F$5837,C181)</f>
        <v>3404.5</v>
      </c>
      <c r="F181" s="50">
        <f>SUMIFS('Opportunity and products'!$K$14:$K$5837,'Opportunity and products'!$N$14:$N$5837,B181)</f>
        <v>1189126.46</v>
      </c>
      <c r="G181" s="53">
        <f>IF(COUNTIFS('Opportunity and products'!$N$14:$N$5837,B181,'Opportunity and products'!$F$14:$F$5837,"&gt;"&amp;C181)&gt;0,1,0)</f>
        <v>1</v>
      </c>
    </row>
    <row r="182" spans="2:7" x14ac:dyDescent="0.45">
      <c r="B182" s="49" t="s">
        <v>194</v>
      </c>
      <c r="C182" s="51">
        <f>_xlfn.MINIFS('Opportunity and products'!$F$14:$F$5837,'Opportunity and products'!$N$14:$N$5837,B182)</f>
        <v>45016</v>
      </c>
      <c r="D182" s="52">
        <f>DATE(YEAR(C182),MONTH(C182),1)</f>
        <v>44986</v>
      </c>
      <c r="E182" s="50">
        <f>SUMIFS('Opportunity and products'!$K$14:$K$5837,'Opportunity and products'!$N$14:$N$5837,B182,'Opportunity and products'!$F$14:$F$5837,C182)</f>
        <v>9875.11</v>
      </c>
      <c r="F182" s="50">
        <f>SUMIFS('Opportunity and products'!$K$14:$K$5837,'Opportunity and products'!$N$14:$N$5837,B182)</f>
        <v>47876.752731999994</v>
      </c>
      <c r="G182" s="53">
        <f>IF(COUNTIFS('Opportunity and products'!$N$14:$N$5837,B182,'Opportunity and products'!$F$14:$F$5837,"&gt;"&amp;C182)&gt;0,1,0)</f>
        <v>1</v>
      </c>
    </row>
    <row r="183" spans="2:7" x14ac:dyDescent="0.45">
      <c r="B183" s="49" t="s">
        <v>153</v>
      </c>
      <c r="C183" s="51">
        <f>_xlfn.MINIFS('Opportunity and products'!$F$14:$F$5837,'Opportunity and products'!$N$14:$N$5837,B183)</f>
        <v>45226</v>
      </c>
      <c r="D183" s="52">
        <f>DATE(YEAR(C183),MONTH(C183),1)</f>
        <v>45200</v>
      </c>
      <c r="E183" s="50">
        <f>SUMIFS('Opportunity and products'!$K$14:$K$5837,'Opportunity and products'!$N$14:$N$5837,B183,'Opportunity and products'!$F$14:$F$5837,C183)</f>
        <v>3279.46</v>
      </c>
      <c r="F183" s="50">
        <f>SUMIFS('Opportunity and products'!$K$14:$K$5837,'Opportunity and products'!$N$14:$N$5837,B183)</f>
        <v>13337.55</v>
      </c>
      <c r="G183" s="53">
        <f>IF(COUNTIFS('Opportunity and products'!$N$14:$N$5837,B183,'Opportunity and products'!$F$14:$F$5837,"&gt;"&amp;C183)&gt;0,1,0)</f>
        <v>1</v>
      </c>
    </row>
    <row r="184" spans="2:7" x14ac:dyDescent="0.45">
      <c r="B184" s="49" t="s">
        <v>203</v>
      </c>
      <c r="C184" s="51">
        <f>_xlfn.MINIFS('Opportunity and products'!$F$14:$F$5837,'Opportunity and products'!$N$14:$N$5837,B184)</f>
        <v>44270</v>
      </c>
      <c r="D184" s="52">
        <f>DATE(YEAR(C184),MONTH(C184),1)</f>
        <v>44256</v>
      </c>
      <c r="E184" s="50">
        <f>SUMIFS('Opportunity and products'!$K$14:$K$5837,'Opportunity and products'!$N$14:$N$5837,B184,'Opportunity and products'!$F$14:$F$5837,C184)</f>
        <v>11862.711594999999</v>
      </c>
      <c r="F184" s="50">
        <f>SUMIFS('Opportunity and products'!$K$14:$K$5837,'Opportunity and products'!$N$14:$N$5837,B184)</f>
        <v>1062561.7340029993</v>
      </c>
      <c r="G184" s="53">
        <f>IF(COUNTIFS('Opportunity and products'!$N$14:$N$5837,B184,'Opportunity and products'!$F$14:$F$5837,"&gt;"&amp;C184)&gt;0,1,0)</f>
        <v>1</v>
      </c>
    </row>
    <row r="185" spans="2:7" x14ac:dyDescent="0.45">
      <c r="B185" s="49" t="s">
        <v>276</v>
      </c>
      <c r="C185" s="51">
        <f>_xlfn.MINIFS('Opportunity and products'!$F$14:$F$5837,'Opportunity and products'!$N$14:$N$5837,B185)</f>
        <v>45436</v>
      </c>
      <c r="D185" s="52">
        <f>DATE(YEAR(C185),MONTH(C185),1)</f>
        <v>45413</v>
      </c>
      <c r="E185" s="50">
        <f>SUMIFS('Opportunity and products'!$K$14:$K$5837,'Opportunity and products'!$N$14:$N$5837,B185,'Opportunity and products'!$F$14:$F$5837,C185)</f>
        <v>780.079069</v>
      </c>
      <c r="F185" s="50">
        <f>SUMIFS('Opportunity and products'!$K$14:$K$5837,'Opportunity and products'!$N$14:$N$5837,B185)</f>
        <v>10480.375975999999</v>
      </c>
      <c r="G185" s="53">
        <f>IF(COUNTIFS('Opportunity and products'!$N$14:$N$5837,B185,'Opportunity and products'!$F$14:$F$5837,"&gt;"&amp;C185)&gt;0,1,0)</f>
        <v>1</v>
      </c>
    </row>
    <row r="186" spans="2:7" x14ac:dyDescent="0.45">
      <c r="B186" s="49" t="s">
        <v>159</v>
      </c>
      <c r="C186" s="51">
        <f>_xlfn.MINIFS('Opportunity and products'!$F$14:$F$5837,'Opportunity and products'!$N$14:$N$5837,B186)</f>
        <v>44273</v>
      </c>
      <c r="D186" s="52">
        <f>DATE(YEAR(C186),MONTH(C186),1)</f>
        <v>44256</v>
      </c>
      <c r="E186" s="50">
        <f>SUMIFS('Opportunity and products'!$K$14:$K$5837,'Opportunity and products'!$N$14:$N$5837,B186,'Opportunity and products'!$F$14:$F$5837,C186)</f>
        <v>72.835706999999985</v>
      </c>
      <c r="F186" s="50">
        <f>SUMIFS('Opportunity and products'!$K$14:$K$5837,'Opportunity and products'!$N$14:$N$5837,B186)</f>
        <v>38342.479744999982</v>
      </c>
      <c r="G186" s="53">
        <f>IF(COUNTIFS('Opportunity and products'!$N$14:$N$5837,B186,'Opportunity and products'!$F$14:$F$5837,"&gt;"&amp;C186)&gt;0,1,0)</f>
        <v>1</v>
      </c>
    </row>
    <row r="187" spans="2:7" x14ac:dyDescent="0.45">
      <c r="B187" s="49" t="s">
        <v>199</v>
      </c>
      <c r="C187" s="51">
        <f>_xlfn.MINIFS('Opportunity and products'!$F$14:$F$5837,'Opportunity and products'!$N$14:$N$5837,B187)</f>
        <v>44215</v>
      </c>
      <c r="D187" s="52">
        <f>DATE(YEAR(C187),MONTH(C187),1)</f>
        <v>44197</v>
      </c>
      <c r="E187" s="50">
        <f>SUMIFS('Opportunity and products'!$K$14:$K$5837,'Opportunity and products'!$N$14:$N$5837,B187,'Opportunity and products'!$F$14:$F$5837,C187)</f>
        <v>2035.0704499999999</v>
      </c>
      <c r="F187" s="50">
        <f>SUMIFS('Opportunity and products'!$K$14:$K$5837,'Opportunity and products'!$N$14:$N$5837,B187)</f>
        <v>356233.14168400009</v>
      </c>
      <c r="G187" s="53">
        <f>IF(COUNTIFS('Opportunity and products'!$N$14:$N$5837,B187,'Opportunity and products'!$F$14:$F$5837,"&gt;"&amp;C187)&gt;0,1,0)</f>
        <v>1</v>
      </c>
    </row>
    <row r="188" spans="2:7" x14ac:dyDescent="0.45">
      <c r="B188" s="49" t="s">
        <v>91</v>
      </c>
      <c r="C188" s="51">
        <f>_xlfn.MINIFS('Opportunity and products'!$F$14:$F$5837,'Opportunity and products'!$N$14:$N$5837,B188)</f>
        <v>45189</v>
      </c>
      <c r="D188" s="52">
        <f>DATE(YEAR(C188),MONTH(C188),1)</f>
        <v>45170</v>
      </c>
      <c r="E188" s="50">
        <f>SUMIFS('Opportunity and products'!$K$14:$K$5837,'Opportunity and products'!$N$14:$N$5837,B188,'Opportunity and products'!$F$14:$F$5837,C188)</f>
        <v>765.32565199999999</v>
      </c>
      <c r="F188" s="50">
        <f>SUMIFS('Opportunity and products'!$K$14:$K$5837,'Opportunity and products'!$N$14:$N$5837,B188)</f>
        <v>11593.145651999999</v>
      </c>
      <c r="G188" s="53">
        <f>IF(COUNTIFS('Opportunity and products'!$N$14:$N$5837,B188,'Opportunity and products'!$F$14:$F$5837,"&gt;"&amp;C188)&gt;0,1,0)</f>
        <v>1</v>
      </c>
    </row>
    <row r="189" spans="2:7" x14ac:dyDescent="0.45">
      <c r="B189" s="49" t="s">
        <v>242</v>
      </c>
      <c r="C189" s="51">
        <f>_xlfn.MINIFS('Opportunity and products'!$F$14:$F$5837,'Opportunity and products'!$N$14:$N$5837,B189)</f>
        <v>45687</v>
      </c>
      <c r="D189" s="52">
        <f>DATE(YEAR(C189),MONTH(C189),1)</f>
        <v>45658</v>
      </c>
      <c r="E189" s="50">
        <f>SUMIFS('Opportunity and products'!$K$14:$K$5837,'Opportunity and products'!$N$14:$N$5837,B189,'Opportunity and products'!$F$14:$F$5837,C189)</f>
        <v>18536.41</v>
      </c>
      <c r="F189" s="50">
        <f>SUMIFS('Opportunity and products'!$K$14:$K$5837,'Opportunity and products'!$N$14:$N$5837,B189)</f>
        <v>18536.41</v>
      </c>
      <c r="G189" s="53">
        <f>IF(COUNTIFS('Opportunity and products'!$N$14:$N$5837,B189,'Opportunity and products'!$F$14:$F$5837,"&gt;"&amp;C189)&gt;0,1,0)</f>
        <v>0</v>
      </c>
    </row>
    <row r="190" spans="2:7" x14ac:dyDescent="0.45">
      <c r="B190" s="49" t="s">
        <v>180</v>
      </c>
      <c r="C190" s="51">
        <f>_xlfn.MINIFS('Opportunity and products'!$F$14:$F$5837,'Opportunity and products'!$N$14:$N$5837,B190)</f>
        <v>44803</v>
      </c>
      <c r="D190" s="52">
        <f>DATE(YEAR(C190),MONTH(C190),1)</f>
        <v>44774</v>
      </c>
      <c r="E190" s="50">
        <f>SUMIFS('Opportunity and products'!$K$14:$K$5837,'Opportunity and products'!$N$14:$N$5837,B190,'Opportunity and products'!$F$14:$F$5837,C190)</f>
        <v>10768.49</v>
      </c>
      <c r="F190" s="50">
        <f>SUMIFS('Opportunity and products'!$K$14:$K$5837,'Opportunity and products'!$N$14:$N$5837,B190)</f>
        <v>10768.49</v>
      </c>
      <c r="G190" s="53">
        <f>IF(COUNTIFS('Opportunity and products'!$N$14:$N$5837,B190,'Opportunity and products'!$F$14:$F$5837,"&gt;"&amp;C190)&gt;0,1,0)</f>
        <v>0</v>
      </c>
    </row>
    <row r="191" spans="2:7" x14ac:dyDescent="0.45">
      <c r="B191" s="49" t="s">
        <v>50</v>
      </c>
      <c r="C191" s="51">
        <f>_xlfn.MINIFS('Opportunity and products'!$F$14:$F$5837,'Opportunity and products'!$N$14:$N$5837,B191)</f>
        <v>45328</v>
      </c>
      <c r="D191" s="52">
        <f>DATE(YEAR(C191),MONTH(C191),1)</f>
        <v>45323</v>
      </c>
      <c r="E191" s="50">
        <f>SUMIFS('Opportunity and products'!$K$14:$K$5837,'Opportunity and products'!$N$14:$N$5837,B191,'Opportunity and products'!$F$14:$F$5837,C191)</f>
        <v>3512.45</v>
      </c>
      <c r="F191" s="50">
        <f>SUMIFS('Opportunity and products'!$K$14:$K$5837,'Opportunity and products'!$N$14:$N$5837,B191)</f>
        <v>6871.75</v>
      </c>
      <c r="G191" s="53">
        <f>IF(COUNTIFS('Opportunity and products'!$N$14:$N$5837,B191,'Opportunity and products'!$F$14:$F$5837,"&gt;"&amp;C191)&gt;0,1,0)</f>
        <v>1</v>
      </c>
    </row>
    <row r="192" spans="2:7" x14ac:dyDescent="0.45">
      <c r="B192" s="49" t="s">
        <v>129</v>
      </c>
      <c r="C192" s="51">
        <f>_xlfn.MINIFS('Opportunity and products'!$F$14:$F$5837,'Opportunity and products'!$N$14:$N$5837,B192)</f>
        <v>44249</v>
      </c>
      <c r="D192" s="52">
        <f>DATE(YEAR(C192),MONTH(C192),1)</f>
        <v>44228</v>
      </c>
      <c r="E192" s="50">
        <f>SUMIFS('Opportunity and products'!$K$14:$K$5837,'Opportunity and products'!$N$14:$N$5837,B192,'Opportunity and products'!$F$14:$F$5837,C192)</f>
        <v>5185.71</v>
      </c>
      <c r="F192" s="50">
        <f>SUMIFS('Opportunity and products'!$K$14:$K$5837,'Opportunity and products'!$N$14:$N$5837,B192)</f>
        <v>174899.65000000002</v>
      </c>
      <c r="G192" s="53">
        <f>IF(COUNTIFS('Opportunity and products'!$N$14:$N$5837,B192,'Opportunity and products'!$F$14:$F$5837,"&gt;"&amp;C192)&gt;0,1,0)</f>
        <v>1</v>
      </c>
    </row>
    <row r="193" spans="2:7" x14ac:dyDescent="0.45">
      <c r="B193" s="49" t="s">
        <v>20</v>
      </c>
      <c r="C193" s="51">
        <f>_xlfn.MINIFS('Opportunity and products'!$F$14:$F$5837,'Opportunity and products'!$N$14:$N$5837,B193)</f>
        <v>45040</v>
      </c>
      <c r="D193" s="52">
        <f>DATE(YEAR(C193),MONTH(C193),1)</f>
        <v>45017</v>
      </c>
      <c r="E193" s="50">
        <f>SUMIFS('Opportunity and products'!$K$14:$K$5837,'Opportunity and products'!$N$14:$N$5837,B193,'Opportunity and products'!$F$14:$F$5837,C193)</f>
        <v>2154.67</v>
      </c>
      <c r="F193" s="50">
        <f>SUMIFS('Opportunity and products'!$K$14:$K$5837,'Opportunity and products'!$N$14:$N$5837,B193)</f>
        <v>2154.67</v>
      </c>
      <c r="G193" s="53">
        <f>IF(COUNTIFS('Opportunity and products'!$N$14:$N$5837,B193,'Opportunity and products'!$F$14:$F$5837,"&gt;"&amp;C193)&gt;0,1,0)</f>
        <v>0</v>
      </c>
    </row>
    <row r="194" spans="2:7" x14ac:dyDescent="0.45">
      <c r="B194" s="49" t="s">
        <v>98</v>
      </c>
      <c r="C194" s="51">
        <f>_xlfn.MINIFS('Opportunity and products'!$F$14:$F$5837,'Opportunity and products'!$N$14:$N$5837,B194)</f>
        <v>45596</v>
      </c>
      <c r="D194" s="52">
        <f>DATE(YEAR(C194),MONTH(C194),1)</f>
        <v>45566</v>
      </c>
      <c r="E194" s="50">
        <f>SUMIFS('Opportunity and products'!$K$14:$K$5837,'Opportunity and products'!$N$14:$N$5837,B194,'Opportunity and products'!$F$14:$F$5837,C194)</f>
        <v>67.468442999999994</v>
      </c>
      <c r="F194" s="50">
        <f>SUMIFS('Opportunity and products'!$K$14:$K$5837,'Opportunity and products'!$N$14:$N$5837,B194)</f>
        <v>67.468442999999994</v>
      </c>
      <c r="G194" s="53">
        <f>IF(COUNTIFS('Opportunity and products'!$N$14:$N$5837,B194,'Opportunity and products'!$F$14:$F$5837,"&gt;"&amp;C194)&gt;0,1,0)</f>
        <v>0</v>
      </c>
    </row>
    <row r="195" spans="2:7" x14ac:dyDescent="0.45">
      <c r="B195" s="49" t="s">
        <v>151</v>
      </c>
      <c r="C195" s="51">
        <f>_xlfn.MINIFS('Opportunity and products'!$F$14:$F$5837,'Opportunity and products'!$N$14:$N$5837,B195)</f>
        <v>44274</v>
      </c>
      <c r="D195" s="52">
        <f>DATE(YEAR(C195),MONTH(C195),1)</f>
        <v>44256</v>
      </c>
      <c r="E195" s="50">
        <f>SUMIFS('Opportunity and products'!$K$14:$K$5837,'Opportunity and products'!$N$14:$N$5837,B195,'Opportunity and products'!$F$14:$F$5837,C195)</f>
        <v>1703.23</v>
      </c>
      <c r="F195" s="50">
        <f>SUMIFS('Opportunity and products'!$K$14:$K$5837,'Opportunity and products'!$N$14:$N$5837,B195)</f>
        <v>148698.38</v>
      </c>
      <c r="G195" s="53">
        <f>IF(COUNTIFS('Opportunity and products'!$N$14:$N$5837,B195,'Opportunity and products'!$F$14:$F$5837,"&gt;"&amp;C195)&gt;0,1,0)</f>
        <v>1</v>
      </c>
    </row>
    <row r="196" spans="2:7" x14ac:dyDescent="0.45">
      <c r="B196" s="49" t="s">
        <v>290</v>
      </c>
      <c r="C196" s="51">
        <f>_xlfn.MINIFS('Opportunity and products'!$F$14:$F$5837,'Opportunity and products'!$N$14:$N$5837,B196)</f>
        <v>45798</v>
      </c>
      <c r="D196" s="52">
        <f>DATE(YEAR(C196),MONTH(C196),1)</f>
        <v>45778</v>
      </c>
      <c r="E196" s="50">
        <f>SUMIFS('Opportunity and products'!$K$14:$K$5837,'Opportunity and products'!$N$14:$N$5837,B196,'Opportunity and products'!$F$14:$F$5837,C196)</f>
        <v>41.167888999999995</v>
      </c>
      <c r="F196" s="50">
        <f>SUMIFS('Opportunity and products'!$K$14:$K$5837,'Opportunity and products'!$N$14:$N$5837,B196)</f>
        <v>153.97921699999998</v>
      </c>
      <c r="G196" s="53">
        <f>IF(COUNTIFS('Opportunity and products'!$N$14:$N$5837,B196,'Opportunity and products'!$F$14:$F$5837,"&gt;"&amp;C196)&gt;0,1,0)</f>
        <v>1</v>
      </c>
    </row>
    <row r="197" spans="2:7" x14ac:dyDescent="0.45">
      <c r="B197" s="49" t="s">
        <v>101</v>
      </c>
      <c r="C197" s="51">
        <f>_xlfn.MINIFS('Opportunity and products'!$F$14:$F$5837,'Opportunity and products'!$N$14:$N$5837,B197)</f>
        <v>44663</v>
      </c>
      <c r="D197" s="52">
        <f>DATE(YEAR(C197),MONTH(C197),1)</f>
        <v>44652</v>
      </c>
      <c r="E197" s="50">
        <f>SUMIFS('Opportunity and products'!$K$14:$K$5837,'Opportunity and products'!$N$14:$N$5837,B197,'Opportunity and products'!$F$14:$F$5837,C197)</f>
        <v>14959.86</v>
      </c>
      <c r="F197" s="50">
        <f>SUMIFS('Opportunity and products'!$K$14:$K$5837,'Opportunity and products'!$N$14:$N$5837,B197)</f>
        <v>81290.44</v>
      </c>
      <c r="G197" s="53">
        <f>IF(COUNTIFS('Opportunity and products'!$N$14:$N$5837,B197,'Opportunity and products'!$F$14:$F$5837,"&gt;"&amp;C197)&gt;0,1,0)</f>
        <v>1</v>
      </c>
    </row>
    <row r="198" spans="2:7" x14ac:dyDescent="0.45">
      <c r="B198" s="49" t="s">
        <v>116</v>
      </c>
      <c r="C198" s="51">
        <f>_xlfn.MINIFS('Opportunity and products'!$F$14:$F$5837,'Opportunity and products'!$N$14:$N$5837,B198)</f>
        <v>44705</v>
      </c>
      <c r="D198" s="52">
        <f>DATE(YEAR(C198),MONTH(C198),1)</f>
        <v>44682</v>
      </c>
      <c r="E198" s="50">
        <f>SUMIFS('Opportunity and products'!$K$14:$K$5837,'Opportunity and products'!$N$14:$N$5837,B198,'Opportunity and products'!$F$14:$F$5837,C198)</f>
        <v>71867.23</v>
      </c>
      <c r="F198" s="50">
        <f>SUMIFS('Opportunity and products'!$K$14:$K$5837,'Opportunity and products'!$N$14:$N$5837,B198)</f>
        <v>234692.49</v>
      </c>
      <c r="G198" s="53">
        <f>IF(COUNTIFS('Opportunity and products'!$N$14:$N$5837,B198,'Opportunity and products'!$F$14:$F$5837,"&gt;"&amp;C198)&gt;0,1,0)</f>
        <v>1</v>
      </c>
    </row>
    <row r="199" spans="2:7" x14ac:dyDescent="0.45">
      <c r="B199" s="49" t="s">
        <v>75</v>
      </c>
      <c r="C199" s="51">
        <f>_xlfn.MINIFS('Opportunity and products'!$F$14:$F$5837,'Opportunity and products'!$N$14:$N$5837,B199)</f>
        <v>44831</v>
      </c>
      <c r="D199" s="52">
        <f>DATE(YEAR(C199),MONTH(C199),1)</f>
        <v>44805</v>
      </c>
      <c r="E199" s="50">
        <f>SUMIFS('Opportunity and products'!$K$14:$K$5837,'Opportunity and products'!$N$14:$N$5837,B199,'Opportunity and products'!$F$14:$F$5837,C199)</f>
        <v>1214.54</v>
      </c>
      <c r="F199" s="50">
        <f>SUMIFS('Opportunity and products'!$K$14:$K$5837,'Opportunity and products'!$N$14:$N$5837,B199)</f>
        <v>1214.54</v>
      </c>
      <c r="G199" s="53">
        <f>IF(COUNTIFS('Opportunity and products'!$N$14:$N$5837,B199,'Opportunity and products'!$F$14:$F$5837,"&gt;"&amp;C199)&gt;0,1,0)</f>
        <v>0</v>
      </c>
    </row>
    <row r="200" spans="2:7" x14ac:dyDescent="0.45">
      <c r="B200" s="49" t="s">
        <v>28</v>
      </c>
      <c r="C200" s="51">
        <f>_xlfn.MINIFS('Opportunity and products'!$F$14:$F$5837,'Opportunity and products'!$N$14:$N$5837,B200)</f>
        <v>45469</v>
      </c>
      <c r="D200" s="52">
        <f>DATE(YEAR(C200),MONTH(C200),1)</f>
        <v>45444</v>
      </c>
      <c r="E200" s="50">
        <f>SUMIFS('Opportunity and products'!$K$14:$K$5837,'Opportunity and products'!$N$14:$N$5837,B200,'Opportunity and products'!$F$14:$F$5837,C200)</f>
        <v>793.89</v>
      </c>
      <c r="F200" s="50">
        <f>SUMIFS('Opportunity and products'!$K$14:$K$5837,'Opportunity and products'!$N$14:$N$5837,B200)</f>
        <v>793.89</v>
      </c>
      <c r="G200" s="53">
        <f>IF(COUNTIFS('Opportunity and products'!$N$14:$N$5837,B200,'Opportunity and products'!$F$14:$F$5837,"&gt;"&amp;C200)&gt;0,1,0)</f>
        <v>0</v>
      </c>
    </row>
    <row r="201" spans="2:7" x14ac:dyDescent="0.45">
      <c r="B201" s="49" t="s">
        <v>187</v>
      </c>
      <c r="C201" s="51">
        <f>_xlfn.MINIFS('Opportunity and products'!$F$14:$F$5837,'Opportunity and products'!$N$14:$N$5837,B201)</f>
        <v>44810</v>
      </c>
      <c r="D201" s="52">
        <f>DATE(YEAR(C201),MONTH(C201),1)</f>
        <v>44805</v>
      </c>
      <c r="E201" s="50">
        <f>SUMIFS('Opportunity and products'!$K$14:$K$5837,'Opportunity and products'!$N$14:$N$5837,B201,'Opportunity and products'!$F$14:$F$5837,C201)</f>
        <v>109177.45999999999</v>
      </c>
      <c r="F201" s="50">
        <f>SUMIFS('Opportunity and products'!$K$14:$K$5837,'Opportunity and products'!$N$14:$N$5837,B201)</f>
        <v>109177.45999999999</v>
      </c>
      <c r="G201" s="53">
        <f>IF(COUNTIFS('Opportunity and products'!$N$14:$N$5837,B201,'Opportunity and products'!$F$14:$F$5837,"&gt;"&amp;C201)&gt;0,1,0)</f>
        <v>0</v>
      </c>
    </row>
    <row r="202" spans="2:7" x14ac:dyDescent="0.45">
      <c r="B202" s="49" t="s">
        <v>134</v>
      </c>
      <c r="C202" s="51">
        <f>_xlfn.MINIFS('Opportunity and products'!$F$14:$F$5837,'Opportunity and products'!$N$14:$N$5837,B202)</f>
        <v>45100</v>
      </c>
      <c r="D202" s="52">
        <f>DATE(YEAR(C202),MONTH(C202),1)</f>
        <v>45078</v>
      </c>
      <c r="E202" s="50">
        <f>SUMIFS('Opportunity and products'!$K$14:$K$5837,'Opportunity and products'!$N$14:$N$5837,B202,'Opportunity and products'!$F$14:$F$5837,C202)</f>
        <v>7236</v>
      </c>
      <c r="F202" s="50">
        <f>SUMIFS('Opportunity and products'!$K$14:$K$5837,'Opportunity and products'!$N$14:$N$5837,B202)</f>
        <v>1119967.5899999992</v>
      </c>
      <c r="G202" s="53">
        <f>IF(COUNTIFS('Opportunity and products'!$N$14:$N$5837,B202,'Opportunity and products'!$F$14:$F$5837,"&gt;"&amp;C202)&gt;0,1,0)</f>
        <v>1</v>
      </c>
    </row>
    <row r="203" spans="2:7" x14ac:dyDescent="0.45">
      <c r="B203" s="49" t="s">
        <v>173</v>
      </c>
      <c r="C203" s="51">
        <f>_xlfn.MINIFS('Opportunity and products'!$F$14:$F$5837,'Opportunity and products'!$N$14:$N$5837,B203)</f>
        <v>45827</v>
      </c>
      <c r="D203" s="52">
        <f>DATE(YEAR(C203),MONTH(C203),1)</f>
        <v>45809</v>
      </c>
      <c r="E203" s="50">
        <f>SUMIFS('Opportunity and products'!$K$14:$K$5837,'Opportunity and products'!$N$14:$N$5837,B203,'Opportunity and products'!$F$14:$F$5837,C203)</f>
        <v>66.267257000000001</v>
      </c>
      <c r="F203" s="50">
        <f>SUMIFS('Opportunity and products'!$K$14:$K$5837,'Opportunity and products'!$N$14:$N$5837,B203)</f>
        <v>279.88834299999996</v>
      </c>
      <c r="G203" s="53">
        <f>IF(COUNTIFS('Opportunity and products'!$N$14:$N$5837,B203,'Opportunity and products'!$F$14:$F$5837,"&gt;"&amp;C203)&gt;0,1,0)</f>
        <v>1</v>
      </c>
    </row>
    <row r="204" spans="2:7" x14ac:dyDescent="0.45">
      <c r="B204" s="49" t="s">
        <v>80</v>
      </c>
      <c r="C204" s="51">
        <f>_xlfn.MINIFS('Opportunity and products'!$F$14:$F$5837,'Opportunity and products'!$N$14:$N$5837,B204)</f>
        <v>45106</v>
      </c>
      <c r="D204" s="52">
        <f>DATE(YEAR(C204),MONTH(C204),1)</f>
        <v>45078</v>
      </c>
      <c r="E204" s="50">
        <f>SUMIFS('Opportunity and products'!$K$14:$K$5837,'Opportunity and products'!$N$14:$N$5837,B204,'Opportunity and products'!$F$14:$F$5837,C204)</f>
        <v>110276.91999999998</v>
      </c>
      <c r="F204" s="50">
        <f>SUMIFS('Opportunity and products'!$K$14:$K$5837,'Opportunity and products'!$N$14:$N$5837,B204)</f>
        <v>163920.95159699998</v>
      </c>
      <c r="G204" s="53">
        <f>IF(COUNTIFS('Opportunity and products'!$N$14:$N$5837,B204,'Opportunity and products'!$F$14:$F$5837,"&gt;"&amp;C204)&gt;0,1,0)</f>
        <v>1</v>
      </c>
    </row>
    <row r="205" spans="2:7" x14ac:dyDescent="0.45">
      <c r="B205" s="49" t="s">
        <v>38</v>
      </c>
      <c r="C205" s="51">
        <f>_xlfn.MINIFS('Opportunity and products'!$F$14:$F$5837,'Opportunity and products'!$N$14:$N$5837,B205)</f>
        <v>44798</v>
      </c>
      <c r="D205" s="52">
        <f>DATE(YEAR(C205),MONTH(C205),1)</f>
        <v>44774</v>
      </c>
      <c r="E205" s="50">
        <f>SUMIFS('Opportunity and products'!$K$14:$K$5837,'Opportunity and products'!$N$14:$N$5837,B205,'Opportunity and products'!$F$14:$F$5837,C205)</f>
        <v>14784.503929999999</v>
      </c>
      <c r="F205" s="50">
        <f>SUMIFS('Opportunity and products'!$K$14:$K$5837,'Opportunity and products'!$N$14:$N$5837,B205)</f>
        <v>70796.892361999999</v>
      </c>
      <c r="G205" s="53">
        <f>IF(COUNTIFS('Opportunity and products'!$N$14:$N$5837,B205,'Opportunity and products'!$F$14:$F$5837,"&gt;"&amp;C205)&gt;0,1,0)</f>
        <v>1</v>
      </c>
    </row>
    <row r="206" spans="2:7" x14ac:dyDescent="0.45">
      <c r="B206" s="49" t="s">
        <v>273</v>
      </c>
      <c r="C206" s="51">
        <f>_xlfn.MINIFS('Opportunity and products'!$F$14:$F$5837,'Opportunity and products'!$N$14:$N$5837,B206)</f>
        <v>45173</v>
      </c>
      <c r="D206" s="52">
        <f>DATE(YEAR(C206),MONTH(C206),1)</f>
        <v>45170</v>
      </c>
      <c r="E206" s="50">
        <f>SUMIFS('Opportunity and products'!$K$14:$K$5837,'Opportunity and products'!$N$14:$N$5837,B206,'Opportunity and products'!$F$14:$F$5837,C206)</f>
        <v>7202.52</v>
      </c>
      <c r="F206" s="50">
        <f>SUMIFS('Opportunity and products'!$K$14:$K$5837,'Opportunity and products'!$N$14:$N$5837,B206)</f>
        <v>7202.52</v>
      </c>
      <c r="G206" s="53">
        <f>IF(COUNTIFS('Opportunity and products'!$N$14:$N$5837,B206,'Opportunity and products'!$F$14:$F$5837,"&gt;"&amp;C206)&gt;0,1,0)</f>
        <v>0</v>
      </c>
    </row>
    <row r="207" spans="2:7" x14ac:dyDescent="0.45">
      <c r="B207" s="49" t="s">
        <v>184</v>
      </c>
      <c r="C207" s="51">
        <f>_xlfn.MINIFS('Opportunity and products'!$F$14:$F$5837,'Opportunity and products'!$N$14:$N$5837,B207)</f>
        <v>44221</v>
      </c>
      <c r="D207" s="52">
        <f>DATE(YEAR(C207),MONTH(C207),1)</f>
        <v>44197</v>
      </c>
      <c r="E207" s="50">
        <f>SUMIFS('Opportunity and products'!$K$14:$K$5837,'Opportunity and products'!$N$14:$N$5837,B207,'Opportunity and products'!$F$14:$F$5837,C207)</f>
        <v>10299</v>
      </c>
      <c r="F207" s="50">
        <f>SUMIFS('Opportunity and products'!$K$14:$K$5837,'Opportunity and products'!$N$14:$N$5837,B207)</f>
        <v>5234005.3500000024</v>
      </c>
      <c r="G207" s="53">
        <f>IF(COUNTIFS('Opportunity and products'!$N$14:$N$5837,B207,'Opportunity and products'!$F$14:$F$5837,"&gt;"&amp;C207)&gt;0,1,0)</f>
        <v>1</v>
      </c>
    </row>
    <row r="208" spans="2:7" x14ac:dyDescent="0.45">
      <c r="B208" s="49" t="s">
        <v>188</v>
      </c>
      <c r="C208" s="51">
        <f>_xlfn.MINIFS('Opportunity and products'!$F$14:$F$5837,'Opportunity and products'!$N$14:$N$5837,B208)</f>
        <v>45002</v>
      </c>
      <c r="D208" s="52">
        <f>DATE(YEAR(C208),MONTH(C208),1)</f>
        <v>44986</v>
      </c>
      <c r="E208" s="50">
        <f>SUMIFS('Opportunity and products'!$K$14:$K$5837,'Opportunity and products'!$N$14:$N$5837,B208,'Opportunity and products'!$F$14:$F$5837,C208)</f>
        <v>21773.66</v>
      </c>
      <c r="F208" s="50">
        <f>SUMIFS('Opportunity and products'!$K$14:$K$5837,'Opportunity and products'!$N$14:$N$5837,B208)</f>
        <v>21773.66</v>
      </c>
      <c r="G208" s="53">
        <f>IF(COUNTIFS('Opportunity and products'!$N$14:$N$5837,B208,'Opportunity and products'!$F$14:$F$5837,"&gt;"&amp;C208)&gt;0,1,0)</f>
        <v>0</v>
      </c>
    </row>
    <row r="209" spans="2:7" x14ac:dyDescent="0.45">
      <c r="B209" s="49" t="s">
        <v>164</v>
      </c>
      <c r="C209" s="51">
        <f>_xlfn.MINIFS('Opportunity and products'!$F$14:$F$5837,'Opportunity and products'!$N$14:$N$5837,B209)</f>
        <v>44707</v>
      </c>
      <c r="D209" s="52">
        <f>DATE(YEAR(C209),MONTH(C209),1)</f>
        <v>44682</v>
      </c>
      <c r="E209" s="50">
        <f>SUMIFS('Opportunity and products'!$K$14:$K$5837,'Opportunity and products'!$N$14:$N$5837,B209,'Opportunity and products'!$F$14:$F$5837,C209)</f>
        <v>5.3912740000000001</v>
      </c>
      <c r="F209" s="50">
        <f>SUMIFS('Opportunity and products'!$K$14:$K$5837,'Opportunity and products'!$N$14:$N$5837,B209)</f>
        <v>5.3912740000000001</v>
      </c>
      <c r="G209" s="53">
        <f>IF(COUNTIFS('Opportunity and products'!$N$14:$N$5837,B209,'Opportunity and products'!$F$14:$F$5837,"&gt;"&amp;C209)&gt;0,1,0)</f>
        <v>0</v>
      </c>
    </row>
    <row r="210" spans="2:7" x14ac:dyDescent="0.45">
      <c r="B210" s="49" t="s">
        <v>53</v>
      </c>
      <c r="C210" s="51">
        <f>_xlfn.MINIFS('Opportunity and products'!$F$14:$F$5837,'Opportunity and products'!$N$14:$N$5837,B210)</f>
        <v>44908</v>
      </c>
      <c r="D210" s="52">
        <f>DATE(YEAR(C210),MONTH(C210),1)</f>
        <v>44896</v>
      </c>
      <c r="E210" s="50">
        <f>SUMIFS('Opportunity and products'!$K$14:$K$5837,'Opportunity and products'!$N$14:$N$5837,B210,'Opportunity and products'!$F$14:$F$5837,C210)</f>
        <v>101.33660599999999</v>
      </c>
      <c r="F210" s="50">
        <f>SUMIFS('Opportunity and products'!$K$14:$K$5837,'Opportunity and products'!$N$14:$N$5837,B210)</f>
        <v>101.33660599999999</v>
      </c>
      <c r="G210" s="53">
        <f>IF(COUNTIFS('Opportunity and products'!$N$14:$N$5837,B210,'Opportunity and products'!$F$14:$F$5837,"&gt;"&amp;C210)&gt;0,1,0)</f>
        <v>0</v>
      </c>
    </row>
    <row r="211" spans="2:7" x14ac:dyDescent="0.45">
      <c r="B211" s="49" t="s">
        <v>191</v>
      </c>
      <c r="C211" s="51">
        <f>_xlfn.MINIFS('Opportunity and products'!$F$14:$F$5837,'Opportunity and products'!$N$14:$N$5837,B211)</f>
        <v>44475</v>
      </c>
      <c r="D211" s="52">
        <f>DATE(YEAR(C211),MONTH(C211),1)</f>
        <v>44470</v>
      </c>
      <c r="E211" s="50">
        <f>SUMIFS('Opportunity and products'!$K$14:$K$5837,'Opportunity and products'!$N$14:$N$5837,B211,'Opportunity and products'!$F$14:$F$5837,C211)</f>
        <v>1786.82</v>
      </c>
      <c r="F211" s="50">
        <f>SUMIFS('Opportunity and products'!$K$14:$K$5837,'Opportunity and products'!$N$14:$N$5837,B211)</f>
        <v>5603.4800000000005</v>
      </c>
      <c r="G211" s="53">
        <f>IF(COUNTIFS('Opportunity and products'!$N$14:$N$5837,B211,'Opportunity and products'!$F$14:$F$5837,"&gt;"&amp;C211)&gt;0,1,0)</f>
        <v>1</v>
      </c>
    </row>
    <row r="212" spans="2:7" x14ac:dyDescent="0.45">
      <c r="B212" s="49" t="s">
        <v>182</v>
      </c>
      <c r="C212" s="51">
        <f>_xlfn.MINIFS('Opportunity and products'!$F$14:$F$5837,'Opportunity and products'!$N$14:$N$5837,B212)</f>
        <v>45413</v>
      </c>
      <c r="D212" s="52">
        <f>DATE(YEAR(C212),MONTH(C212),1)</f>
        <v>45413</v>
      </c>
      <c r="E212" s="50">
        <f>SUMIFS('Opportunity and products'!$K$14:$K$5837,'Opportunity and products'!$N$14:$N$5837,B212,'Opportunity and products'!$F$14:$F$5837,C212)</f>
        <v>150.849478</v>
      </c>
      <c r="F212" s="50">
        <f>SUMIFS('Opportunity and products'!$K$14:$K$5837,'Opportunity and products'!$N$14:$N$5837,B212)</f>
        <v>150.849478</v>
      </c>
      <c r="G212" s="53">
        <f>IF(COUNTIFS('Opportunity and products'!$N$14:$N$5837,B212,'Opportunity and products'!$F$14:$F$5837,"&gt;"&amp;C212)&gt;0,1,0)</f>
        <v>0</v>
      </c>
    </row>
    <row r="213" spans="2:7" x14ac:dyDescent="0.45">
      <c r="B213" s="49" t="s">
        <v>270</v>
      </c>
      <c r="C213" s="51">
        <f>_xlfn.MINIFS('Opportunity and products'!$F$14:$F$5837,'Opportunity and products'!$N$14:$N$5837,B213)</f>
        <v>44840</v>
      </c>
      <c r="D213" s="52">
        <f>DATE(YEAR(C213),MONTH(C213),1)</f>
        <v>44835</v>
      </c>
      <c r="E213" s="50">
        <f>SUMIFS('Opportunity and products'!$K$14:$K$5837,'Opportunity and products'!$N$14:$N$5837,B213,'Opportunity and products'!$F$14:$F$5837,C213)</f>
        <v>5992.01</v>
      </c>
      <c r="F213" s="50">
        <f>SUMIFS('Opportunity and products'!$K$14:$K$5837,'Opportunity and products'!$N$14:$N$5837,B213)</f>
        <v>51126.559999999998</v>
      </c>
      <c r="G213" s="53">
        <f>IF(COUNTIFS('Opportunity and products'!$N$14:$N$5837,B213,'Opportunity and products'!$F$14:$F$5837,"&gt;"&amp;C213)&gt;0,1,0)</f>
        <v>1</v>
      </c>
    </row>
    <row r="214" spans="2:7" x14ac:dyDescent="0.45">
      <c r="B214" s="49" t="s">
        <v>204</v>
      </c>
      <c r="C214" s="51">
        <f>_xlfn.MINIFS('Opportunity and products'!$F$14:$F$5837,'Opportunity and products'!$N$14:$N$5837,B214)</f>
        <v>44252</v>
      </c>
      <c r="D214" s="52">
        <f>DATE(YEAR(C214),MONTH(C214),1)</f>
        <v>44228</v>
      </c>
      <c r="E214" s="50">
        <f>SUMIFS('Opportunity and products'!$K$14:$K$5837,'Opportunity and products'!$N$14:$N$5837,B214,'Opportunity and products'!$F$14:$F$5837,C214)</f>
        <v>72.323607999999993</v>
      </c>
      <c r="F214" s="50">
        <f>SUMIFS('Opportunity and products'!$K$14:$K$5837,'Opportunity and products'!$N$14:$N$5837,B214)</f>
        <v>280.72320500000001</v>
      </c>
      <c r="G214" s="53">
        <f>IF(COUNTIFS('Opportunity and products'!$N$14:$N$5837,B214,'Opportunity and products'!$F$14:$F$5837,"&gt;"&amp;C214)&gt;0,1,0)</f>
        <v>1</v>
      </c>
    </row>
    <row r="215" spans="2:7" x14ac:dyDescent="0.45">
      <c r="B215" s="49" t="s">
        <v>150</v>
      </c>
      <c r="C215" s="51">
        <f>_xlfn.MINIFS('Opportunity and products'!$F$14:$F$5837,'Opportunity and products'!$N$14:$N$5837,B215)</f>
        <v>45761</v>
      </c>
      <c r="D215" s="52">
        <f>DATE(YEAR(C215),MONTH(C215),1)</f>
        <v>45748</v>
      </c>
      <c r="E215" s="50">
        <f>SUMIFS('Opportunity and products'!$K$14:$K$5837,'Opportunity and products'!$N$14:$N$5837,B215,'Opportunity and products'!$F$14:$F$5837,C215)</f>
        <v>1241.25</v>
      </c>
      <c r="F215" s="50">
        <f>SUMIFS('Opportunity and products'!$K$14:$K$5837,'Opportunity and products'!$N$14:$N$5837,B215)</f>
        <v>1241.25</v>
      </c>
      <c r="G215" s="53">
        <f>IF(COUNTIFS('Opportunity and products'!$N$14:$N$5837,B215,'Opportunity and products'!$F$14:$F$5837,"&gt;"&amp;C215)&gt;0,1,0)</f>
        <v>0</v>
      </c>
    </row>
    <row r="216" spans="2:7" x14ac:dyDescent="0.45">
      <c r="B216" s="49" t="s">
        <v>22</v>
      </c>
      <c r="C216" s="51">
        <f>_xlfn.MINIFS('Opportunity and products'!$F$14:$F$5837,'Opportunity and products'!$N$14:$N$5837,B216)</f>
        <v>45782</v>
      </c>
      <c r="D216" s="52">
        <f>DATE(YEAR(C216),MONTH(C216),1)</f>
        <v>45778</v>
      </c>
      <c r="E216" s="50">
        <f>SUMIFS('Opportunity and products'!$K$14:$K$5837,'Opportunity and products'!$N$14:$N$5837,B216,'Opportunity and products'!$F$14:$F$5837,C216)</f>
        <v>1304.3192399999998</v>
      </c>
      <c r="F216" s="50">
        <f>SUMIFS('Opportunity and products'!$K$14:$K$5837,'Opportunity and products'!$N$14:$N$5837,B216)</f>
        <v>1304.3192399999998</v>
      </c>
      <c r="G216" s="53">
        <f>IF(COUNTIFS('Opportunity and products'!$N$14:$N$5837,B216,'Opportunity and products'!$F$14:$F$5837,"&gt;"&amp;C216)&gt;0,1,0)</f>
        <v>0</v>
      </c>
    </row>
    <row r="217" spans="2:7" x14ac:dyDescent="0.45">
      <c r="B217" s="49" t="s">
        <v>82</v>
      </c>
      <c r="C217" s="51">
        <f>_xlfn.MINIFS('Opportunity and products'!$F$14:$F$5837,'Opportunity and products'!$N$14:$N$5837,B217)</f>
        <v>45776</v>
      </c>
      <c r="D217" s="52">
        <f>DATE(YEAR(C217),MONTH(C217),1)</f>
        <v>45748</v>
      </c>
      <c r="E217" s="50">
        <f>SUMIFS('Opportunity and products'!$K$14:$K$5837,'Opportunity and products'!$N$14:$N$5837,B217,'Opportunity and products'!$F$14:$F$5837,C217)</f>
        <v>2268.12</v>
      </c>
      <c r="F217" s="50">
        <f>SUMIFS('Opportunity and products'!$K$14:$K$5837,'Opportunity and products'!$N$14:$N$5837,B217)</f>
        <v>2268.12</v>
      </c>
      <c r="G217" s="53">
        <f>IF(COUNTIFS('Opportunity and products'!$N$14:$N$5837,B217,'Opportunity and products'!$F$14:$F$5837,"&gt;"&amp;C217)&gt;0,1,0)</f>
        <v>0</v>
      </c>
    </row>
    <row r="218" spans="2:7" x14ac:dyDescent="0.45">
      <c r="B218" s="49" t="s">
        <v>64</v>
      </c>
      <c r="C218" s="51">
        <f>_xlfn.MINIFS('Opportunity and products'!$F$14:$F$5837,'Opportunity and products'!$N$14:$N$5837,B218)</f>
        <v>44365</v>
      </c>
      <c r="D218" s="52">
        <f>DATE(YEAR(C218),MONTH(C218),1)</f>
        <v>44348</v>
      </c>
      <c r="E218" s="50">
        <f>SUMIFS('Opportunity and products'!$K$14:$K$5837,'Opportunity and products'!$N$14:$N$5837,B218,'Opportunity and products'!$F$14:$F$5837,C218)</f>
        <v>2462.1613589999997</v>
      </c>
      <c r="F218" s="50">
        <f>SUMIFS('Opportunity and products'!$K$14:$K$5837,'Opportunity and products'!$N$14:$N$5837,B218)</f>
        <v>9572.8384499999993</v>
      </c>
      <c r="G218" s="53">
        <f>IF(COUNTIFS('Opportunity and products'!$N$14:$N$5837,B218,'Opportunity and products'!$F$14:$F$5837,"&gt;"&amp;C218)&gt;0,1,0)</f>
        <v>1</v>
      </c>
    </row>
    <row r="219" spans="2:7" x14ac:dyDescent="0.45">
      <c r="B219" s="49" t="s">
        <v>27</v>
      </c>
      <c r="C219" s="51">
        <f>_xlfn.MINIFS('Opportunity and products'!$F$14:$F$5837,'Opportunity and products'!$N$14:$N$5837,B219)</f>
        <v>44773</v>
      </c>
      <c r="D219" s="52">
        <f>DATE(YEAR(C219),MONTH(C219),1)</f>
        <v>44743</v>
      </c>
      <c r="E219" s="50">
        <f>SUMIFS('Opportunity and products'!$K$14:$K$5837,'Opportunity and products'!$N$14:$N$5837,B219,'Opportunity and products'!$F$14:$F$5837,C219)</f>
        <v>624.92999999999995</v>
      </c>
      <c r="F219" s="50">
        <f>SUMIFS('Opportunity and products'!$K$14:$K$5837,'Opportunity and products'!$N$14:$N$5837,B219)</f>
        <v>624.92999999999995</v>
      </c>
      <c r="G219" s="53">
        <f>IF(COUNTIFS('Opportunity and products'!$N$14:$N$5837,B219,'Opportunity and products'!$F$14:$F$5837,"&gt;"&amp;C219)&gt;0,1,0)</f>
        <v>0</v>
      </c>
    </row>
    <row r="220" spans="2:7" x14ac:dyDescent="0.45">
      <c r="B220" s="49" t="s">
        <v>108</v>
      </c>
      <c r="C220" s="51">
        <f>_xlfn.MINIFS('Opportunity and products'!$F$14:$F$5837,'Opportunity and products'!$N$14:$N$5837,B220)</f>
        <v>45897</v>
      </c>
      <c r="D220" s="52">
        <f>DATE(YEAR(C220),MONTH(C220),1)</f>
        <v>45870</v>
      </c>
      <c r="E220" s="50">
        <f>SUMIFS('Opportunity and products'!$K$14:$K$5837,'Opportunity and products'!$N$14:$N$5837,B220,'Opportunity and products'!$F$14:$F$5837,C220)</f>
        <v>546.73033799999996</v>
      </c>
      <c r="F220" s="50">
        <f>SUMIFS('Opportunity and products'!$K$14:$K$5837,'Opportunity and products'!$N$14:$N$5837,B220)</f>
        <v>546.73033799999996</v>
      </c>
      <c r="G220" s="53">
        <f>IF(COUNTIFS('Opportunity and products'!$N$14:$N$5837,B220,'Opportunity and products'!$F$14:$F$5837,"&gt;"&amp;C220)&gt;0,1,0)</f>
        <v>0</v>
      </c>
    </row>
    <row r="221" spans="2:7" x14ac:dyDescent="0.45">
      <c r="B221" s="49" t="s">
        <v>205</v>
      </c>
      <c r="C221" s="51">
        <f>_xlfn.MINIFS('Opportunity and products'!$F$14:$F$5837,'Opportunity and products'!$N$14:$N$5837,B221)</f>
        <v>44280</v>
      </c>
      <c r="D221" s="52">
        <f>DATE(YEAR(C221),MONTH(C221),1)</f>
        <v>44256</v>
      </c>
      <c r="E221" s="50">
        <f>SUMIFS('Opportunity and products'!$K$14:$K$5837,'Opportunity and products'!$N$14:$N$5837,B221,'Opportunity and products'!$F$14:$F$5837,C221)</f>
        <v>56970.86</v>
      </c>
      <c r="F221" s="50">
        <f>SUMIFS('Opportunity and products'!$K$14:$K$5837,'Opportunity and products'!$N$14:$N$5837,B221)</f>
        <v>299208.09999999998</v>
      </c>
      <c r="G221" s="53">
        <f>IF(COUNTIFS('Opportunity and products'!$N$14:$N$5837,B221,'Opportunity and products'!$F$14:$F$5837,"&gt;"&amp;C221)&gt;0,1,0)</f>
        <v>1</v>
      </c>
    </row>
    <row r="222" spans="2:7" x14ac:dyDescent="0.45">
      <c r="B222" s="49" t="s">
        <v>71</v>
      </c>
      <c r="C222" s="51">
        <f>_xlfn.MINIFS('Opportunity and products'!$F$14:$F$5837,'Opportunity and products'!$N$14:$N$5837,B222)</f>
        <v>44808</v>
      </c>
      <c r="D222" s="52">
        <f>DATE(YEAR(C222),MONTH(C222),1)</f>
        <v>44805</v>
      </c>
      <c r="E222" s="50">
        <f>SUMIFS('Opportunity and products'!$K$14:$K$5837,'Opportunity and products'!$N$14:$N$5837,B222,'Opportunity and products'!$F$14:$F$5837,C222)</f>
        <v>86285.97</v>
      </c>
      <c r="F222" s="50">
        <f>SUMIFS('Opportunity and products'!$K$14:$K$5837,'Opportunity and products'!$N$14:$N$5837,B222)</f>
        <v>154820.60999999999</v>
      </c>
      <c r="G222" s="53">
        <f>IF(COUNTIFS('Opportunity and products'!$N$14:$N$5837,B222,'Opportunity and products'!$F$14:$F$5837,"&gt;"&amp;C222)&gt;0,1,0)</f>
        <v>1</v>
      </c>
    </row>
    <row r="223" spans="2:7" x14ac:dyDescent="0.45">
      <c r="B223" s="49" t="s">
        <v>245</v>
      </c>
      <c r="C223" s="51">
        <f>_xlfn.MINIFS('Opportunity and products'!$F$14:$F$5837,'Opportunity and products'!$N$14:$N$5837,B223)</f>
        <v>44327</v>
      </c>
      <c r="D223" s="52">
        <f>DATE(YEAR(C223),MONTH(C223),1)</f>
        <v>44317</v>
      </c>
      <c r="E223" s="50">
        <f>SUMIFS('Opportunity and products'!$K$14:$K$5837,'Opportunity and products'!$N$14:$N$5837,B223,'Opportunity and products'!$F$14:$F$5837,C223)</f>
        <v>87614.700000000012</v>
      </c>
      <c r="F223" s="50">
        <f>SUMIFS('Opportunity and products'!$K$14:$K$5837,'Opportunity and products'!$N$14:$N$5837,B223)</f>
        <v>87614.700000000012</v>
      </c>
      <c r="G223" s="53">
        <f>IF(COUNTIFS('Opportunity and products'!$N$14:$N$5837,B223,'Opportunity and products'!$F$14:$F$5837,"&gt;"&amp;C223)&gt;0,1,0)</f>
        <v>0</v>
      </c>
    </row>
    <row r="224" spans="2:7" x14ac:dyDescent="0.45">
      <c r="B224" s="49" t="s">
        <v>217</v>
      </c>
      <c r="C224" s="51">
        <f>_xlfn.MINIFS('Opportunity and products'!$F$14:$F$5837,'Opportunity and products'!$N$14:$N$5837,B224)</f>
        <v>44683</v>
      </c>
      <c r="D224" s="52">
        <f>DATE(YEAR(C224),MONTH(C224),1)</f>
        <v>44682</v>
      </c>
      <c r="E224" s="50">
        <f>SUMIFS('Opportunity and products'!$K$14:$K$5837,'Opportunity and products'!$N$14:$N$5837,B224,'Opportunity and products'!$F$14:$F$5837,C224)</f>
        <v>19126.52</v>
      </c>
      <c r="F224" s="50">
        <f>SUMIFS('Opportunity and products'!$K$14:$K$5837,'Opportunity and products'!$N$14:$N$5837,B224)</f>
        <v>19126.52</v>
      </c>
      <c r="G224" s="53">
        <f>IF(COUNTIFS('Opportunity and products'!$N$14:$N$5837,B224,'Opportunity and products'!$F$14:$F$5837,"&gt;"&amp;C224)&gt;0,1,0)</f>
        <v>0</v>
      </c>
    </row>
    <row r="225" spans="2:7" x14ac:dyDescent="0.45">
      <c r="B225" s="49" t="s">
        <v>176</v>
      </c>
      <c r="C225" s="51">
        <f>_xlfn.MINIFS('Opportunity and products'!$F$14:$F$5837,'Opportunity and products'!$N$14:$N$5837,B225)</f>
        <v>45427</v>
      </c>
      <c r="D225" s="52">
        <f>DATE(YEAR(C225),MONTH(C225),1)</f>
        <v>45413</v>
      </c>
      <c r="E225" s="50">
        <f>SUMIFS('Opportunity and products'!$K$14:$K$5837,'Opportunity and products'!$N$14:$N$5837,B225,'Opportunity and products'!$F$14:$F$5837,C225)</f>
        <v>376.41711799999996</v>
      </c>
      <c r="F225" s="50">
        <f>SUMIFS('Opportunity and products'!$K$14:$K$5837,'Opportunity and products'!$N$14:$N$5837,B225)</f>
        <v>1413.6741569999999</v>
      </c>
      <c r="G225" s="53">
        <f>IF(COUNTIFS('Opportunity and products'!$N$14:$N$5837,B225,'Opportunity and products'!$F$14:$F$5837,"&gt;"&amp;C225)&gt;0,1,0)</f>
        <v>1</v>
      </c>
    </row>
    <row r="226" spans="2:7" x14ac:dyDescent="0.45">
      <c r="B226" s="49" t="s">
        <v>215</v>
      </c>
      <c r="C226" s="51">
        <f>_xlfn.MINIFS('Opportunity and products'!$F$14:$F$5837,'Opportunity and products'!$N$14:$N$5837,B226)</f>
        <v>45114</v>
      </c>
      <c r="D226" s="52">
        <f>DATE(YEAR(C226),MONTH(C226),1)</f>
        <v>45108</v>
      </c>
      <c r="E226" s="50">
        <f>SUMIFS('Opportunity and products'!$K$14:$K$5837,'Opportunity and products'!$N$14:$N$5837,B226,'Opportunity and products'!$F$14:$F$5837,C226)</f>
        <v>41047.919999999998</v>
      </c>
      <c r="F226" s="50">
        <f>SUMIFS('Opportunity and products'!$K$14:$K$5837,'Opportunity and products'!$N$14:$N$5837,B226)</f>
        <v>184020.36</v>
      </c>
      <c r="G226" s="53">
        <f>IF(COUNTIFS('Opportunity and products'!$N$14:$N$5837,B226,'Opportunity and products'!$F$14:$F$5837,"&gt;"&amp;C226)&gt;0,1,0)</f>
        <v>1</v>
      </c>
    </row>
    <row r="227" spans="2:7" x14ac:dyDescent="0.45">
      <c r="B227" s="49" t="s">
        <v>284</v>
      </c>
      <c r="C227" s="51">
        <f>_xlfn.MINIFS('Opportunity and products'!$F$14:$F$5837,'Opportunity and products'!$N$14:$N$5837,B227)</f>
        <v>44651</v>
      </c>
      <c r="D227" s="52">
        <f>DATE(YEAR(C227),MONTH(C227),1)</f>
        <v>44621</v>
      </c>
      <c r="E227" s="50">
        <f>SUMIFS('Opportunity and products'!$K$14:$K$5837,'Opportunity and products'!$N$14:$N$5837,B227,'Opportunity and products'!$F$14:$F$5837,C227)</f>
        <v>2189.7600000000002</v>
      </c>
      <c r="F227" s="50">
        <f>SUMIFS('Opportunity and products'!$K$14:$K$5837,'Opportunity and products'!$N$14:$N$5837,B227)</f>
        <v>3879.5600000000004</v>
      </c>
      <c r="G227" s="53">
        <f>IF(COUNTIFS('Opportunity and products'!$N$14:$N$5837,B227,'Opportunity and products'!$F$14:$F$5837,"&gt;"&amp;C227)&gt;0,1,0)</f>
        <v>1</v>
      </c>
    </row>
    <row r="228" spans="2:7" x14ac:dyDescent="0.45">
      <c r="B228" s="49" t="s">
        <v>88</v>
      </c>
      <c r="C228" s="51">
        <f>_xlfn.MINIFS('Opportunity and products'!$F$14:$F$5837,'Opportunity and products'!$N$14:$N$5837,B228)</f>
        <v>45082</v>
      </c>
      <c r="D228" s="52">
        <f>DATE(YEAR(C228),MONTH(C228),1)</f>
        <v>45078</v>
      </c>
      <c r="E228" s="50">
        <f>SUMIFS('Opportunity and products'!$K$14:$K$5837,'Opportunity and products'!$N$14:$N$5837,B228,'Opportunity and products'!$F$14:$F$5837,C228)</f>
        <v>14374.089680999999</v>
      </c>
      <c r="F228" s="50">
        <f>SUMIFS('Opportunity and products'!$K$14:$K$5837,'Opportunity and products'!$N$14:$N$5837,B228)</f>
        <v>22718.601227000003</v>
      </c>
      <c r="G228" s="53">
        <f>IF(COUNTIFS('Opportunity and products'!$N$14:$N$5837,B228,'Opportunity and products'!$F$14:$F$5837,"&gt;"&amp;C228)&gt;0,1,0)</f>
        <v>1</v>
      </c>
    </row>
    <row r="229" spans="2:7" x14ac:dyDescent="0.45">
      <c r="B229" s="49" t="s">
        <v>128</v>
      </c>
      <c r="C229" s="51">
        <f>_xlfn.MINIFS('Opportunity and products'!$F$14:$F$5837,'Opportunity and products'!$N$14:$N$5837,B229)</f>
        <v>45589</v>
      </c>
      <c r="D229" s="52">
        <f>DATE(YEAR(C229),MONTH(C229),1)</f>
        <v>45566</v>
      </c>
      <c r="E229" s="50">
        <f>SUMIFS('Opportunity and products'!$K$14:$K$5837,'Opportunity and products'!$N$14:$N$5837,B229,'Opportunity and products'!$F$14:$F$5837,C229)</f>
        <v>785.44</v>
      </c>
      <c r="F229" s="50">
        <f>SUMIFS('Opportunity and products'!$K$14:$K$5837,'Opportunity and products'!$N$14:$N$5837,B229)</f>
        <v>785.44</v>
      </c>
      <c r="G229" s="53">
        <f>IF(COUNTIFS('Opportunity and products'!$N$14:$N$5837,B229,'Opportunity and products'!$F$14:$F$5837,"&gt;"&amp;C229)&gt;0,1,0)</f>
        <v>0</v>
      </c>
    </row>
    <row r="230" spans="2:7" x14ac:dyDescent="0.45">
      <c r="B230" s="49" t="s">
        <v>132</v>
      </c>
      <c r="C230" s="51">
        <f>_xlfn.MINIFS('Opportunity and products'!$F$14:$F$5837,'Opportunity and products'!$N$14:$N$5837,B230)</f>
        <v>44651</v>
      </c>
      <c r="D230" s="52">
        <f>DATE(YEAR(C230),MONTH(C230),1)</f>
        <v>44621</v>
      </c>
      <c r="E230" s="50">
        <f>SUMIFS('Opportunity and products'!$K$14:$K$5837,'Opportunity and products'!$N$14:$N$5837,B230,'Opportunity and products'!$F$14:$F$5837,C230)</f>
        <v>3218.71</v>
      </c>
      <c r="F230" s="50">
        <f>SUMIFS('Opportunity and products'!$K$14:$K$5837,'Opportunity and products'!$N$14:$N$5837,B230)</f>
        <v>3218.71</v>
      </c>
      <c r="G230" s="53">
        <f>IF(COUNTIFS('Opportunity and products'!$N$14:$N$5837,B230,'Opportunity and products'!$F$14:$F$5837,"&gt;"&amp;C230)&gt;0,1,0)</f>
        <v>0</v>
      </c>
    </row>
    <row r="231" spans="2:7" x14ac:dyDescent="0.45">
      <c r="B231" s="49" t="s">
        <v>258</v>
      </c>
      <c r="C231" s="51">
        <f>_xlfn.MINIFS('Opportunity and products'!$F$14:$F$5837,'Opportunity and products'!$N$14:$N$5837,B231)</f>
        <v>45568</v>
      </c>
      <c r="D231" s="52">
        <f>DATE(YEAR(C231),MONTH(C231),1)</f>
        <v>45566</v>
      </c>
      <c r="E231" s="50">
        <f>SUMIFS('Opportunity and products'!$K$14:$K$5837,'Opportunity and products'!$N$14:$N$5837,B231,'Opportunity and products'!$F$14:$F$5837,C231)</f>
        <v>183.95999999999998</v>
      </c>
      <c r="F231" s="50">
        <f>SUMIFS('Opportunity and products'!$K$14:$K$5837,'Opportunity and products'!$N$14:$N$5837,B231)</f>
        <v>183.95999999999998</v>
      </c>
      <c r="G231" s="53">
        <f>IF(COUNTIFS('Opportunity and products'!$N$14:$N$5837,B231,'Opportunity and products'!$F$14:$F$5837,"&gt;"&amp;C231)&gt;0,1,0)</f>
        <v>0</v>
      </c>
    </row>
    <row r="232" spans="2:7" x14ac:dyDescent="0.45">
      <c r="B232" s="49" t="s">
        <v>160</v>
      </c>
      <c r="C232" s="51">
        <f>_xlfn.MINIFS('Opportunity and products'!$F$14:$F$5837,'Opportunity and products'!$N$14:$N$5837,B232)</f>
        <v>45040</v>
      </c>
      <c r="D232" s="52">
        <f>DATE(YEAR(C232),MONTH(C232),1)</f>
        <v>45017</v>
      </c>
      <c r="E232" s="50">
        <f>SUMIFS('Opportunity and products'!$K$14:$K$5837,'Opportunity and products'!$N$14:$N$5837,B232,'Opportunity and products'!$F$14:$F$5837,C232)</f>
        <v>1694.24</v>
      </c>
      <c r="F232" s="50">
        <f>SUMIFS('Opportunity and products'!$K$14:$K$5837,'Opportunity and products'!$N$14:$N$5837,B232)</f>
        <v>81026.77</v>
      </c>
      <c r="G232" s="53">
        <f>IF(COUNTIFS('Opportunity and products'!$N$14:$N$5837,B232,'Opportunity and products'!$F$14:$F$5837,"&gt;"&amp;C232)&gt;0,1,0)</f>
        <v>1</v>
      </c>
    </row>
    <row r="233" spans="2:7" x14ac:dyDescent="0.45">
      <c r="B233" s="49" t="s">
        <v>278</v>
      </c>
      <c r="C233" s="51">
        <f>_xlfn.MINIFS('Opportunity and products'!$F$14:$F$5837,'Opportunity and products'!$N$14:$N$5837,B233)</f>
        <v>45621</v>
      </c>
      <c r="D233" s="52">
        <f>DATE(YEAR(C233),MONTH(C233),1)</f>
        <v>45597</v>
      </c>
      <c r="E233" s="50">
        <f>SUMIFS('Opportunity and products'!$K$14:$K$5837,'Opportunity and products'!$N$14:$N$5837,B233,'Opportunity and products'!$F$14:$F$5837,C233)</f>
        <v>104.65</v>
      </c>
      <c r="F233" s="50">
        <f>SUMIFS('Opportunity and products'!$K$14:$K$5837,'Opportunity and products'!$N$14:$N$5837,B233)</f>
        <v>732.63</v>
      </c>
      <c r="G233" s="53">
        <f>IF(COUNTIFS('Opportunity and products'!$N$14:$N$5837,B233,'Opportunity and products'!$F$14:$F$5837,"&gt;"&amp;C233)&gt;0,1,0)</f>
        <v>1</v>
      </c>
    </row>
    <row r="234" spans="2:7" x14ac:dyDescent="0.45">
      <c r="B234" s="49" t="s">
        <v>227</v>
      </c>
      <c r="C234" s="51">
        <f>_xlfn.MINIFS('Opportunity and products'!$F$14:$F$5837,'Opportunity and products'!$N$14:$N$5837,B234)</f>
        <v>44298</v>
      </c>
      <c r="D234" s="52">
        <f>DATE(YEAR(C234),MONTH(C234),1)</f>
        <v>44287</v>
      </c>
      <c r="E234" s="50">
        <f>SUMIFS('Opportunity and products'!$K$14:$K$5837,'Opportunity and products'!$N$14:$N$5837,B234,'Opportunity and products'!$F$14:$F$5837,C234)</f>
        <v>8874.56</v>
      </c>
      <c r="F234" s="50">
        <f>SUMIFS('Opportunity and products'!$K$14:$K$5837,'Opportunity and products'!$N$14:$N$5837,B234)</f>
        <v>8874.56</v>
      </c>
      <c r="G234" s="53">
        <f>IF(COUNTIFS('Opportunity and products'!$N$14:$N$5837,B234,'Opportunity and products'!$F$14:$F$5837,"&gt;"&amp;C234)&gt;0,1,0)</f>
        <v>0</v>
      </c>
    </row>
    <row r="235" spans="2:7" x14ac:dyDescent="0.45">
      <c r="B235" s="49" t="s">
        <v>147</v>
      </c>
      <c r="C235" s="51">
        <f>_xlfn.MINIFS('Opportunity and products'!$F$14:$F$5837,'Opportunity and products'!$N$14:$N$5837,B235)</f>
        <v>44909</v>
      </c>
      <c r="D235" s="52">
        <f>DATE(YEAR(C235),MONTH(C235),1)</f>
        <v>44896</v>
      </c>
      <c r="E235" s="50">
        <f>SUMIFS('Opportunity and products'!$K$14:$K$5837,'Opportunity and products'!$N$14:$N$5837,B235,'Opportunity and products'!$F$14:$F$5837,C235)</f>
        <v>292.27167200000002</v>
      </c>
      <c r="F235" s="50">
        <f>SUMIFS('Opportunity and products'!$K$14:$K$5837,'Opportunity and products'!$N$14:$N$5837,B235)</f>
        <v>292.27167200000002</v>
      </c>
      <c r="G235" s="53">
        <f>IF(COUNTIFS('Opportunity and products'!$N$14:$N$5837,B235,'Opportunity and products'!$F$14:$F$5837,"&gt;"&amp;C235)&gt;0,1,0)</f>
        <v>0</v>
      </c>
    </row>
    <row r="236" spans="2:7" x14ac:dyDescent="0.45">
      <c r="B236" s="49" t="s">
        <v>287</v>
      </c>
      <c r="C236" s="51">
        <f>_xlfn.MINIFS('Opportunity and products'!$F$14:$F$5837,'Opportunity and products'!$N$14:$N$5837,B236)</f>
        <v>45870</v>
      </c>
      <c r="D236" s="52">
        <f>DATE(YEAR(C236),MONTH(C236),1)</f>
        <v>45870</v>
      </c>
      <c r="E236" s="50">
        <f>SUMIFS('Opportunity and products'!$K$14:$K$5837,'Opportunity and products'!$N$14:$N$5837,B236,'Opportunity and products'!$F$14:$F$5837,C236)</f>
        <v>322.43920799999995</v>
      </c>
      <c r="F236" s="50">
        <f>SUMIFS('Opportunity and products'!$K$14:$K$5837,'Opportunity and products'!$N$14:$N$5837,B236)</f>
        <v>947.99025999999992</v>
      </c>
      <c r="G236" s="53">
        <f>IF(COUNTIFS('Opportunity and products'!$N$14:$N$5837,B236,'Opportunity and products'!$F$14:$F$5837,"&gt;"&amp;C236)&gt;0,1,0)</f>
        <v>1</v>
      </c>
    </row>
    <row r="237" spans="2:7" x14ac:dyDescent="0.45">
      <c r="B237" s="49" t="s">
        <v>213</v>
      </c>
      <c r="C237" s="51">
        <f>_xlfn.MINIFS('Opportunity and products'!$F$14:$F$5837,'Opportunity and products'!$N$14:$N$5837,B237)</f>
        <v>45617</v>
      </c>
      <c r="D237" s="52">
        <f>DATE(YEAR(C237),MONTH(C237),1)</f>
        <v>45597</v>
      </c>
      <c r="E237" s="50">
        <f>SUMIFS('Opportunity and products'!$K$14:$K$5837,'Opportunity and products'!$N$14:$N$5837,B237,'Opportunity and products'!$F$14:$F$5837,C237)</f>
        <v>93.43</v>
      </c>
      <c r="F237" s="50">
        <f>SUMIFS('Opportunity and products'!$K$14:$K$5837,'Opportunity and products'!$N$14:$N$5837,B237)</f>
        <v>93.43</v>
      </c>
      <c r="G237" s="53">
        <f>IF(COUNTIFS('Opportunity and products'!$N$14:$N$5837,B237,'Opportunity and products'!$F$14:$F$5837,"&gt;"&amp;C237)&gt;0,1,0)</f>
        <v>0</v>
      </c>
    </row>
    <row r="238" spans="2:7" x14ac:dyDescent="0.45">
      <c r="B238" s="49" t="s">
        <v>152</v>
      </c>
      <c r="C238" s="51">
        <f>_xlfn.MINIFS('Opportunity and products'!$F$14:$F$5837,'Opportunity and products'!$N$14:$N$5837,B238)</f>
        <v>45903</v>
      </c>
      <c r="D238" s="52">
        <f>DATE(YEAR(C238),MONTH(C238),1)</f>
        <v>45901</v>
      </c>
      <c r="E238" s="50">
        <f>SUMIFS('Opportunity and products'!$K$14:$K$5837,'Opportunity and products'!$N$14:$N$5837,B238,'Opportunity and products'!$F$14:$F$5837,C238)</f>
        <v>3234.77</v>
      </c>
      <c r="F238" s="50">
        <f>SUMIFS('Opportunity and products'!$K$14:$K$5837,'Opportunity and products'!$N$14:$N$5837,B238)</f>
        <v>3234.77</v>
      </c>
      <c r="G238" s="53">
        <f>IF(COUNTIFS('Opportunity and products'!$N$14:$N$5837,B238,'Opportunity and products'!$F$14:$F$5837,"&gt;"&amp;C238)&gt;0,1,0)</f>
        <v>0</v>
      </c>
    </row>
    <row r="239" spans="2:7" x14ac:dyDescent="0.45">
      <c r="B239" s="49" t="s">
        <v>243</v>
      </c>
      <c r="C239" s="51">
        <f>_xlfn.MINIFS('Opportunity and products'!$F$14:$F$5837,'Opportunity and products'!$N$14:$N$5837,B239)</f>
        <v>45026</v>
      </c>
      <c r="D239" s="52">
        <f>DATE(YEAR(C239),MONTH(C239),1)</f>
        <v>45017</v>
      </c>
      <c r="E239" s="50">
        <f>SUMIFS('Opportunity and products'!$K$14:$K$5837,'Opportunity and products'!$N$14:$N$5837,B239,'Opportunity and products'!$F$14:$F$5837,C239)</f>
        <v>3762.37</v>
      </c>
      <c r="F239" s="50">
        <f>SUMIFS('Opportunity and products'!$K$14:$K$5837,'Opportunity and products'!$N$14:$N$5837,B239)</f>
        <v>8069375.9399999967</v>
      </c>
      <c r="G239" s="53">
        <f>IF(COUNTIFS('Opportunity and products'!$N$14:$N$5837,B239,'Opportunity and products'!$F$14:$F$5837,"&gt;"&amp;C239)&gt;0,1,0)</f>
        <v>1</v>
      </c>
    </row>
    <row r="240" spans="2:7" x14ac:dyDescent="0.45">
      <c r="B240" s="49" t="s">
        <v>113</v>
      </c>
      <c r="C240" s="51">
        <f>_xlfn.MINIFS('Opportunity and products'!$F$14:$F$5837,'Opportunity and products'!$N$14:$N$5837,B240)</f>
        <v>44819</v>
      </c>
      <c r="D240" s="52">
        <f>DATE(YEAR(C240),MONTH(C240),1)</f>
        <v>44805</v>
      </c>
      <c r="E240" s="50">
        <f>SUMIFS('Opportunity and products'!$K$14:$K$5837,'Opportunity and products'!$N$14:$N$5837,B240,'Opportunity and products'!$F$14:$F$5837,C240)</f>
        <v>18053.7</v>
      </c>
      <c r="F240" s="50">
        <f>SUMIFS('Opportunity and products'!$K$14:$K$5837,'Opportunity and products'!$N$14:$N$5837,B240)</f>
        <v>18053.7</v>
      </c>
      <c r="G240" s="53">
        <f>IF(COUNTIFS('Opportunity and products'!$N$14:$N$5837,B240,'Opportunity and products'!$F$14:$F$5837,"&gt;"&amp;C240)&gt;0,1,0)</f>
        <v>0</v>
      </c>
    </row>
    <row r="241" spans="2:7" x14ac:dyDescent="0.45">
      <c r="B241" s="49" t="s">
        <v>54</v>
      </c>
      <c r="C241" s="51">
        <f>_xlfn.MINIFS('Opportunity and products'!$F$14:$F$5837,'Opportunity and products'!$N$14:$N$5837,B241)</f>
        <v>44327</v>
      </c>
      <c r="D241" s="52">
        <f>DATE(YEAR(C241),MONTH(C241),1)</f>
        <v>44317</v>
      </c>
      <c r="E241" s="50">
        <f>SUMIFS('Opportunity and products'!$K$14:$K$5837,'Opportunity and products'!$N$14:$N$5837,B241,'Opportunity and products'!$F$14:$F$5837,C241)</f>
        <v>121.91</v>
      </c>
      <c r="F241" s="50">
        <f>SUMIFS('Opportunity and products'!$K$14:$K$5837,'Opportunity and products'!$N$14:$N$5837,B241)</f>
        <v>5309.43</v>
      </c>
      <c r="G241" s="53">
        <f>IF(COUNTIFS('Opportunity and products'!$N$14:$N$5837,B241,'Opportunity and products'!$F$14:$F$5837,"&gt;"&amp;C241)&gt;0,1,0)</f>
        <v>1</v>
      </c>
    </row>
    <row r="242" spans="2:7" x14ac:dyDescent="0.45">
      <c r="B242" s="49" t="s">
        <v>95</v>
      </c>
      <c r="C242" s="51">
        <f>_xlfn.MINIFS('Opportunity and products'!$F$14:$F$5837,'Opportunity and products'!$N$14:$N$5837,B242)</f>
        <v>44998</v>
      </c>
      <c r="D242" s="52">
        <f>DATE(YEAR(C242),MONTH(C242),1)</f>
        <v>44986</v>
      </c>
      <c r="E242" s="50">
        <f>SUMIFS('Opportunity and products'!$K$14:$K$5837,'Opportunity and products'!$N$14:$N$5837,B242,'Opportunity and products'!$F$14:$F$5837,C242)</f>
        <v>3503.47</v>
      </c>
      <c r="F242" s="50">
        <f>SUMIFS('Opportunity and products'!$K$14:$K$5837,'Opportunity and products'!$N$14:$N$5837,B242)</f>
        <v>3503.47</v>
      </c>
      <c r="G242" s="53">
        <f>IF(COUNTIFS('Opportunity and products'!$N$14:$N$5837,B242,'Opportunity and products'!$F$14:$F$5837,"&gt;"&amp;C242)&gt;0,1,0)</f>
        <v>0</v>
      </c>
    </row>
    <row r="243" spans="2:7" x14ac:dyDescent="0.45">
      <c r="B243" s="49" t="s">
        <v>155</v>
      </c>
      <c r="C243" s="51">
        <f>_xlfn.MINIFS('Opportunity and products'!$F$14:$F$5837,'Opportunity and products'!$N$14:$N$5837,B243)</f>
        <v>44228</v>
      </c>
      <c r="D243" s="52">
        <f>DATE(YEAR(C243),MONTH(C243),1)</f>
        <v>44228</v>
      </c>
      <c r="E243" s="50">
        <f>SUMIFS('Opportunity and products'!$K$14:$K$5837,'Opportunity and products'!$N$14:$N$5837,B243,'Opportunity and products'!$F$14:$F$5837,C243)</f>
        <v>269.88680599999998</v>
      </c>
      <c r="F243" s="50">
        <f>SUMIFS('Opportunity and products'!$K$14:$K$5837,'Opportunity and products'!$N$14:$N$5837,B243)</f>
        <v>151963.997134</v>
      </c>
      <c r="G243" s="53">
        <f>IF(COUNTIFS('Opportunity and products'!$N$14:$N$5837,B243,'Opportunity and products'!$F$14:$F$5837,"&gt;"&amp;C243)&gt;0,1,0)</f>
        <v>1</v>
      </c>
    </row>
    <row r="244" spans="2:7" x14ac:dyDescent="0.45">
      <c r="B244" s="49" t="s">
        <v>99</v>
      </c>
      <c r="C244" s="51">
        <f>_xlfn.MINIFS('Opportunity and products'!$F$14:$F$5837,'Opportunity and products'!$N$14:$N$5837,B244)</f>
        <v>45617</v>
      </c>
      <c r="D244" s="52">
        <f>DATE(YEAR(C244),MONTH(C244),1)</f>
        <v>45597</v>
      </c>
      <c r="E244" s="50">
        <f>SUMIFS('Opportunity and products'!$K$14:$K$5837,'Opportunity and products'!$N$14:$N$5837,B244,'Opportunity and products'!$F$14:$F$5837,C244)</f>
        <v>639.08976300000006</v>
      </c>
      <c r="F244" s="50">
        <f>SUMIFS('Opportunity and products'!$K$14:$K$5837,'Opportunity and products'!$N$14:$N$5837,B244)</f>
        <v>1473.509763</v>
      </c>
      <c r="G244" s="53">
        <f>IF(COUNTIFS('Opportunity and products'!$N$14:$N$5837,B244,'Opportunity and products'!$F$14:$F$5837,"&gt;"&amp;C244)&gt;0,1,0)</f>
        <v>1</v>
      </c>
    </row>
    <row r="245" spans="2:7" x14ac:dyDescent="0.45">
      <c r="B245" s="49" t="s">
        <v>41</v>
      </c>
      <c r="C245" s="51">
        <f>_xlfn.MINIFS('Opportunity and products'!$F$14:$F$5837,'Opportunity and products'!$N$14:$N$5837,B245)</f>
        <v>45667</v>
      </c>
      <c r="D245" s="52">
        <f>DATE(YEAR(C245),MONTH(C245),1)</f>
        <v>45658</v>
      </c>
      <c r="E245" s="50">
        <f>SUMIFS('Opportunity and products'!$K$14:$K$5837,'Opportunity and products'!$N$14:$N$5837,B245,'Opportunity and products'!$F$14:$F$5837,C245)</f>
        <v>3091.76</v>
      </c>
      <c r="F245" s="50">
        <f>SUMIFS('Opportunity and products'!$K$14:$K$5837,'Opportunity and products'!$N$14:$N$5837,B245)</f>
        <v>3091.76</v>
      </c>
      <c r="G245" s="53">
        <f>IF(COUNTIFS('Opportunity and products'!$N$14:$N$5837,B245,'Opportunity and products'!$F$14:$F$5837,"&gt;"&amp;C245)&gt;0,1,0)</f>
        <v>0</v>
      </c>
    </row>
    <row r="246" spans="2:7" x14ac:dyDescent="0.45">
      <c r="B246" s="49" t="s">
        <v>250</v>
      </c>
      <c r="C246" s="51">
        <f>_xlfn.MINIFS('Opportunity and products'!$F$14:$F$5837,'Opportunity and products'!$N$14:$N$5837,B246)</f>
        <v>45911</v>
      </c>
      <c r="D246" s="52">
        <f>DATE(YEAR(C246),MONTH(C246),1)</f>
        <v>45901</v>
      </c>
      <c r="E246" s="50">
        <f>SUMIFS('Opportunity and products'!$K$14:$K$5837,'Opportunity and products'!$N$14:$N$5837,B246,'Opportunity and products'!$F$14:$F$5837,C246)</f>
        <v>856.79067599999996</v>
      </c>
      <c r="F246" s="50">
        <f>SUMIFS('Opportunity and products'!$K$14:$K$5837,'Opportunity and products'!$N$14:$N$5837,B246)</f>
        <v>856.79067599999996</v>
      </c>
      <c r="G246" s="53">
        <f>IF(COUNTIFS('Opportunity and products'!$N$14:$N$5837,B246,'Opportunity and products'!$F$14:$F$5837,"&gt;"&amp;C246)&gt;0,1,0)</f>
        <v>0</v>
      </c>
    </row>
    <row r="247" spans="2:7" x14ac:dyDescent="0.45">
      <c r="B247" s="49" t="s">
        <v>201</v>
      </c>
      <c r="C247" s="51">
        <f>_xlfn.MINIFS('Opportunity and products'!$F$14:$F$5837,'Opportunity and products'!$N$14:$N$5837,B247)</f>
        <v>44445</v>
      </c>
      <c r="D247" s="52">
        <f>DATE(YEAR(C247),MONTH(C247),1)</f>
        <v>44440</v>
      </c>
      <c r="E247" s="50">
        <f>SUMIFS('Opportunity and products'!$K$14:$K$5837,'Opportunity and products'!$N$14:$N$5837,B247,'Opportunity and products'!$F$14:$F$5837,C247)</f>
        <v>100.02668899999999</v>
      </c>
      <c r="F247" s="50">
        <f>SUMIFS('Opportunity and products'!$K$14:$K$5837,'Opportunity and products'!$N$14:$N$5837,B247)</f>
        <v>22765.731827999996</v>
      </c>
      <c r="G247" s="53">
        <f>IF(COUNTIFS('Opportunity and products'!$N$14:$N$5837,B247,'Opportunity and products'!$F$14:$F$5837,"&gt;"&amp;C247)&gt;0,1,0)</f>
        <v>1</v>
      </c>
    </row>
    <row r="248" spans="2:7" x14ac:dyDescent="0.45">
      <c r="B248" s="49" t="s">
        <v>251</v>
      </c>
      <c r="C248" s="51">
        <f>_xlfn.MINIFS('Opportunity and products'!$F$14:$F$5837,'Opportunity and products'!$N$14:$N$5837,B248)</f>
        <v>44469</v>
      </c>
      <c r="D248" s="52">
        <f>DATE(YEAR(C248),MONTH(C248),1)</f>
        <v>44440</v>
      </c>
      <c r="E248" s="50">
        <f>SUMIFS('Opportunity and products'!$K$14:$K$5837,'Opportunity and products'!$N$14:$N$5837,B248,'Opportunity and products'!$F$14:$F$5837,C248)</f>
        <v>511.5</v>
      </c>
      <c r="F248" s="50">
        <f>SUMIFS('Opportunity and products'!$K$14:$K$5837,'Opportunity and products'!$N$14:$N$5837,B248)</f>
        <v>511.5</v>
      </c>
      <c r="G248" s="53">
        <f>IF(COUNTIFS('Opportunity and products'!$N$14:$N$5837,B248,'Opportunity and products'!$F$14:$F$5837,"&gt;"&amp;C248)&gt;0,1,0)</f>
        <v>0</v>
      </c>
    </row>
    <row r="249" spans="2:7" x14ac:dyDescent="0.45">
      <c r="B249" s="49" t="s">
        <v>249</v>
      </c>
      <c r="C249" s="51">
        <f>_xlfn.MINIFS('Opportunity and products'!$F$14:$F$5837,'Opportunity and products'!$N$14:$N$5837,B249)</f>
        <v>44428</v>
      </c>
      <c r="D249" s="52">
        <f>DATE(YEAR(C249),MONTH(C249),1)</f>
        <v>44409</v>
      </c>
      <c r="E249" s="50">
        <f>SUMIFS('Opportunity and products'!$K$14:$K$5837,'Opportunity and products'!$N$14:$N$5837,B249,'Opportunity and products'!$F$14:$F$5837,C249)</f>
        <v>4956.5</v>
      </c>
      <c r="F249" s="50">
        <f>SUMIFS('Opportunity and products'!$K$14:$K$5837,'Opportunity and products'!$N$14:$N$5837,B249)</f>
        <v>24075.71</v>
      </c>
      <c r="G249" s="53">
        <f>IF(COUNTIFS('Opportunity and products'!$N$14:$N$5837,B249,'Opportunity and products'!$F$14:$F$5837,"&gt;"&amp;C249)&gt;0,1,0)</f>
        <v>1</v>
      </c>
    </row>
    <row r="250" spans="2:7" x14ac:dyDescent="0.45">
      <c r="B250" s="49" t="s">
        <v>32</v>
      </c>
      <c r="C250" s="51">
        <f>_xlfn.MINIFS('Opportunity and products'!$F$14:$F$5837,'Opportunity and products'!$N$14:$N$5837,B250)</f>
        <v>44463</v>
      </c>
      <c r="D250" s="52">
        <f>DATE(YEAR(C250),MONTH(C250),1)</f>
        <v>44440</v>
      </c>
      <c r="E250" s="50">
        <f>SUMIFS('Opportunity and products'!$K$14:$K$5837,'Opportunity and products'!$N$14:$N$5837,B250,'Opportunity and products'!$F$14:$F$5837,C250)</f>
        <v>3239.28</v>
      </c>
      <c r="F250" s="50">
        <f>SUMIFS('Opportunity and products'!$K$14:$K$5837,'Opportunity and products'!$N$14:$N$5837,B250)</f>
        <v>3239.28</v>
      </c>
      <c r="G250" s="53">
        <f>IF(COUNTIFS('Opportunity and products'!$N$14:$N$5837,B250,'Opportunity and products'!$F$14:$F$5837,"&gt;"&amp;C250)&gt;0,1,0)</f>
        <v>0</v>
      </c>
    </row>
    <row r="251" spans="2:7" x14ac:dyDescent="0.45">
      <c r="B251" s="49" t="s">
        <v>76</v>
      </c>
      <c r="C251" s="51">
        <f>_xlfn.MINIFS('Opportunity and products'!$F$14:$F$5837,'Opportunity and products'!$N$14:$N$5837,B251)</f>
        <v>45473</v>
      </c>
      <c r="D251" s="52">
        <f>DATE(YEAR(C251),MONTH(C251),1)</f>
        <v>45444</v>
      </c>
      <c r="E251" s="50">
        <f>SUMIFS('Opportunity and products'!$K$14:$K$5837,'Opportunity and products'!$N$14:$N$5837,B251,'Opportunity and products'!$F$14:$F$5837,C251)</f>
        <v>6986.2925999999998</v>
      </c>
      <c r="F251" s="50">
        <f>SUMIFS('Opportunity and products'!$K$14:$K$5837,'Opportunity and products'!$N$14:$N$5837,B251)</f>
        <v>14832.3833</v>
      </c>
      <c r="G251" s="53">
        <f>IF(COUNTIFS('Opportunity and products'!$N$14:$N$5837,B251,'Opportunity and products'!$F$14:$F$5837,"&gt;"&amp;C251)&gt;0,1,0)</f>
        <v>1</v>
      </c>
    </row>
    <row r="252" spans="2:7" x14ac:dyDescent="0.45">
      <c r="B252" s="49" t="s">
        <v>168</v>
      </c>
      <c r="C252" s="51">
        <f>_xlfn.MINIFS('Opportunity and products'!$F$14:$F$5837,'Opportunity and products'!$N$14:$N$5837,B252)</f>
        <v>45461</v>
      </c>
      <c r="D252" s="52">
        <f>DATE(YEAR(C252),MONTH(C252),1)</f>
        <v>45444</v>
      </c>
      <c r="E252" s="50">
        <f>SUMIFS('Opportunity and products'!$K$14:$K$5837,'Opportunity and products'!$N$14:$N$5837,B252,'Opportunity and products'!$F$14:$F$5837,C252)</f>
        <v>26254.48</v>
      </c>
      <c r="F252" s="50">
        <f>SUMIFS('Opportunity and products'!$K$14:$K$5837,'Opportunity and products'!$N$14:$N$5837,B252)</f>
        <v>32899.83</v>
      </c>
      <c r="G252" s="53">
        <f>IF(COUNTIFS('Opportunity and products'!$N$14:$N$5837,B252,'Opportunity and products'!$F$14:$F$5837,"&gt;"&amp;C252)&gt;0,1,0)</f>
        <v>1</v>
      </c>
    </row>
    <row r="253" spans="2:7" x14ac:dyDescent="0.45">
      <c r="B253" s="49" t="s">
        <v>244</v>
      </c>
      <c r="C253" s="51">
        <f>_xlfn.MINIFS('Opportunity and products'!$F$14:$F$5837,'Opportunity and products'!$N$14:$N$5837,B253)</f>
        <v>45770</v>
      </c>
      <c r="D253" s="52">
        <f>DATE(YEAR(C253),MONTH(C253),1)</f>
        <v>45748</v>
      </c>
      <c r="E253" s="50">
        <f>SUMIFS('Opportunity and products'!$K$14:$K$5837,'Opportunity and products'!$N$14:$N$5837,B253,'Opportunity and products'!$F$14:$F$5837,C253)</f>
        <v>0</v>
      </c>
      <c r="F253" s="50">
        <f>SUMIFS('Opportunity and products'!$K$14:$K$5837,'Opportunity and products'!$N$14:$N$5837,B253)</f>
        <v>14469.579508999997</v>
      </c>
      <c r="G253" s="53">
        <f>IF(COUNTIFS('Opportunity and products'!$N$14:$N$5837,B253,'Opportunity and products'!$F$14:$F$5837,"&gt;"&amp;C253)&gt;0,1,0)</f>
        <v>1</v>
      </c>
    </row>
    <row r="254" spans="2:7" x14ac:dyDescent="0.45">
      <c r="B254" s="49" t="s">
        <v>124</v>
      </c>
      <c r="C254" s="51">
        <f>_xlfn.MINIFS('Opportunity and products'!$F$14:$F$5837,'Opportunity and products'!$N$14:$N$5837,B254)</f>
        <v>44616</v>
      </c>
      <c r="D254" s="52">
        <f>DATE(YEAR(C254),MONTH(C254),1)</f>
        <v>44593</v>
      </c>
      <c r="E254" s="50">
        <f>SUMIFS('Opportunity and products'!$K$14:$K$5837,'Opportunity and products'!$N$14:$N$5837,B254,'Opportunity and products'!$F$14:$F$5837,C254)</f>
        <v>9117.18</v>
      </c>
      <c r="F254" s="50">
        <f>SUMIFS('Opportunity and products'!$K$14:$K$5837,'Opportunity and products'!$N$14:$N$5837,B254)</f>
        <v>9117.18</v>
      </c>
      <c r="G254" s="53">
        <f>IF(COUNTIFS('Opportunity and products'!$N$14:$N$5837,B254,'Opportunity and products'!$F$14:$F$5837,"&gt;"&amp;C254)&gt;0,1,0)</f>
        <v>0</v>
      </c>
    </row>
    <row r="255" spans="2:7" x14ac:dyDescent="0.45">
      <c r="B255" s="49" t="s">
        <v>123</v>
      </c>
      <c r="C255" s="51">
        <f>_xlfn.MINIFS('Opportunity and products'!$F$14:$F$5837,'Opportunity and products'!$N$14:$N$5837,B255)</f>
        <v>45504</v>
      </c>
      <c r="D255" s="52">
        <f>DATE(YEAR(C255),MONTH(C255),1)</f>
        <v>45474</v>
      </c>
      <c r="E255" s="50">
        <f>SUMIFS('Opportunity and products'!$K$14:$K$5837,'Opportunity and products'!$N$14:$N$5837,B255,'Opportunity and products'!$F$14:$F$5837,C255)</f>
        <v>3771.414311</v>
      </c>
      <c r="F255" s="50">
        <f>SUMIFS('Opportunity and products'!$K$14:$K$5837,'Opportunity and products'!$N$14:$N$5837,B255)</f>
        <v>7702.2210649999997</v>
      </c>
      <c r="G255" s="53">
        <f>IF(COUNTIFS('Opportunity and products'!$N$14:$N$5837,B255,'Opportunity and products'!$F$14:$F$5837,"&gt;"&amp;C255)&gt;0,1,0)</f>
        <v>1</v>
      </c>
    </row>
    <row r="256" spans="2:7" x14ac:dyDescent="0.45">
      <c r="B256" s="49" t="s">
        <v>240</v>
      </c>
      <c r="C256" s="51">
        <f>_xlfn.MINIFS('Opportunity and products'!$F$14:$F$5837,'Opportunity and products'!$N$14:$N$5837,B256)</f>
        <v>44355</v>
      </c>
      <c r="D256" s="52">
        <f>DATE(YEAR(C256),MONTH(C256),1)</f>
        <v>44348</v>
      </c>
      <c r="E256" s="50">
        <f>SUMIFS('Opportunity and products'!$K$14:$K$5837,'Opportunity and products'!$N$14:$N$5837,B256,'Opportunity and products'!$F$14:$F$5837,C256)</f>
        <v>39965.252110000001</v>
      </c>
      <c r="F256" s="50">
        <f>SUMIFS('Opportunity and products'!$K$14:$K$5837,'Opportunity and products'!$N$14:$N$5837,B256)</f>
        <v>794742.89832699939</v>
      </c>
      <c r="G256" s="53">
        <f>IF(COUNTIFS('Opportunity and products'!$N$14:$N$5837,B256,'Opportunity and products'!$F$14:$F$5837,"&gt;"&amp;C256)&gt;0,1,0)</f>
        <v>1</v>
      </c>
    </row>
    <row r="257" spans="2:7" x14ac:dyDescent="0.45">
      <c r="B257" s="49" t="s">
        <v>31</v>
      </c>
      <c r="C257" s="51">
        <f>_xlfn.MINIFS('Opportunity and products'!$F$14:$F$5837,'Opportunity and products'!$N$14:$N$5837,B257)</f>
        <v>45681</v>
      </c>
      <c r="D257" s="52">
        <f>DATE(YEAR(C257),MONTH(C257),1)</f>
        <v>45658</v>
      </c>
      <c r="E257" s="50">
        <f>SUMIFS('Opportunity and products'!$K$14:$K$5837,'Opportunity and products'!$N$14:$N$5837,B257,'Opportunity and products'!$F$14:$F$5837,C257)</f>
        <v>9.8091139999999992</v>
      </c>
      <c r="F257" s="50">
        <f>SUMIFS('Opportunity and products'!$K$14:$K$5837,'Opportunity and products'!$N$14:$N$5837,B257)</f>
        <v>9.8091139999999992</v>
      </c>
      <c r="G257" s="53">
        <f>IF(COUNTIFS('Opportunity and products'!$N$14:$N$5837,B257,'Opportunity and products'!$F$14:$F$5837,"&gt;"&amp;C257)&gt;0,1,0)</f>
        <v>0</v>
      </c>
    </row>
    <row r="258" spans="2:7" x14ac:dyDescent="0.45">
      <c r="B258" s="49" t="s">
        <v>162</v>
      </c>
      <c r="C258" s="51">
        <f>_xlfn.MINIFS('Opportunity and products'!$F$14:$F$5837,'Opportunity and products'!$N$14:$N$5837,B258)</f>
        <v>45128</v>
      </c>
      <c r="D258" s="52">
        <f>DATE(YEAR(C258),MONTH(C258),1)</f>
        <v>45108</v>
      </c>
      <c r="E258" s="50">
        <f>SUMIFS('Opportunity and products'!$K$14:$K$5837,'Opportunity and products'!$N$14:$N$5837,B258,'Opportunity and products'!$F$14:$F$5837,C258)</f>
        <v>244180.79</v>
      </c>
      <c r="F258" s="50">
        <f>SUMIFS('Opportunity and products'!$K$14:$K$5837,'Opportunity and products'!$N$14:$N$5837,B258)</f>
        <v>244180.79</v>
      </c>
      <c r="G258" s="53">
        <f>IF(COUNTIFS('Opportunity and products'!$N$14:$N$5837,B258,'Opportunity and products'!$F$14:$F$5837,"&gt;"&amp;C258)&gt;0,1,0)</f>
        <v>0</v>
      </c>
    </row>
    <row r="259" spans="2:7" x14ac:dyDescent="0.45">
      <c r="B259" s="49" t="s">
        <v>102</v>
      </c>
      <c r="C259" s="51">
        <f>_xlfn.MINIFS('Opportunity and products'!$F$14:$F$5837,'Opportunity and products'!$N$14:$N$5837,B259)</f>
        <v>44335</v>
      </c>
      <c r="D259" s="52">
        <f>DATE(YEAR(C259),MONTH(C259),1)</f>
        <v>44317</v>
      </c>
      <c r="E259" s="50">
        <f>SUMIFS('Opportunity and products'!$K$14:$K$5837,'Opportunity and products'!$N$14:$N$5837,B259,'Opportunity and products'!$F$14:$F$5837,C259)</f>
        <v>8009.31</v>
      </c>
      <c r="F259" s="50">
        <f>SUMIFS('Opportunity and products'!$K$14:$K$5837,'Opportunity and products'!$N$14:$N$5837,B259)</f>
        <v>317429.49624500022</v>
      </c>
      <c r="G259" s="53">
        <f>IF(COUNTIFS('Opportunity and products'!$N$14:$N$5837,B259,'Opportunity and products'!$F$14:$F$5837,"&gt;"&amp;C259)&gt;0,1,0)</f>
        <v>1</v>
      </c>
    </row>
    <row r="260" spans="2:7" x14ac:dyDescent="0.45">
      <c r="B260" s="49" t="s">
        <v>122</v>
      </c>
      <c r="C260" s="51">
        <f>_xlfn.MINIFS('Opportunity and products'!$F$14:$F$5837,'Opportunity and products'!$N$14:$N$5837,B260)</f>
        <v>45181</v>
      </c>
      <c r="D260" s="52">
        <f>DATE(YEAR(C260),MONTH(C260),1)</f>
        <v>45170</v>
      </c>
      <c r="E260" s="50">
        <f>SUMIFS('Opportunity and products'!$K$14:$K$5837,'Opportunity and products'!$N$14:$N$5837,B260,'Opportunity and products'!$F$14:$F$5837,C260)</f>
        <v>13169.59</v>
      </c>
      <c r="F260" s="50">
        <f>SUMIFS('Opportunity and products'!$K$14:$K$5837,'Opportunity and products'!$N$14:$N$5837,B260)</f>
        <v>51551.86</v>
      </c>
      <c r="G260" s="53">
        <f>IF(COUNTIFS('Opportunity and products'!$N$14:$N$5837,B260,'Opportunity and products'!$F$14:$F$5837,"&gt;"&amp;C260)&gt;0,1,0)</f>
        <v>1</v>
      </c>
    </row>
    <row r="261" spans="2:7" x14ac:dyDescent="0.45">
      <c r="B261" s="49" t="s">
        <v>58</v>
      </c>
      <c r="C261" s="51">
        <f>_xlfn.MINIFS('Opportunity and products'!$F$14:$F$5837,'Opportunity and products'!$N$14:$N$5837,B261)</f>
        <v>44462</v>
      </c>
      <c r="D261" s="52">
        <f>DATE(YEAR(C261),MONTH(C261),1)</f>
        <v>44440</v>
      </c>
      <c r="E261" s="50">
        <f>SUMIFS('Opportunity and products'!$K$14:$K$5837,'Opportunity and products'!$N$14:$N$5837,B261,'Opportunity and products'!$F$14:$F$5837,C261)</f>
        <v>9471.02</v>
      </c>
      <c r="F261" s="50">
        <f>SUMIFS('Opportunity and products'!$K$14:$K$5837,'Opportunity and products'!$N$14:$N$5837,B261)</f>
        <v>92618.52</v>
      </c>
      <c r="G261" s="53">
        <f>IF(COUNTIFS('Opportunity and products'!$N$14:$N$5837,B261,'Opportunity and products'!$F$14:$F$5837,"&gt;"&amp;C261)&gt;0,1,0)</f>
        <v>1</v>
      </c>
    </row>
    <row r="262" spans="2:7" x14ac:dyDescent="0.45">
      <c r="B262" s="49" t="s">
        <v>86</v>
      </c>
      <c r="C262" s="51">
        <f>_xlfn.MINIFS('Opportunity and products'!$F$14:$F$5837,'Opportunity and products'!$N$14:$N$5837,B262)</f>
        <v>45838</v>
      </c>
      <c r="D262" s="52">
        <f>DATE(YEAR(C262),MONTH(C262),1)</f>
        <v>45809</v>
      </c>
      <c r="E262" s="50">
        <f>SUMIFS('Opportunity and products'!$K$14:$K$5837,'Opportunity and products'!$N$14:$N$5837,B262,'Opportunity and products'!$F$14:$F$5837,C262)</f>
        <v>12818.06</v>
      </c>
      <c r="F262" s="50">
        <f>SUMIFS('Opportunity and products'!$K$14:$K$5837,'Opportunity and products'!$N$14:$N$5837,B262)</f>
        <v>12818.06</v>
      </c>
      <c r="G262" s="53">
        <f>IF(COUNTIFS('Opportunity and products'!$N$14:$N$5837,B262,'Opportunity and products'!$F$14:$F$5837,"&gt;"&amp;C262)&gt;0,1,0)</f>
        <v>0</v>
      </c>
    </row>
    <row r="263" spans="2:7" x14ac:dyDescent="0.45">
      <c r="B263" s="49" t="s">
        <v>295</v>
      </c>
      <c r="C263" s="51">
        <f>_xlfn.MINIFS('Opportunity and products'!$F$14:$F$5837,'Opportunity and products'!$N$14:$N$5837,B263)</f>
        <v>45348</v>
      </c>
      <c r="D263" s="52">
        <f>DATE(YEAR(C263),MONTH(C263),1)</f>
        <v>45323</v>
      </c>
      <c r="E263" s="50">
        <f>SUMIFS('Opportunity and products'!$K$14:$K$5837,'Opportunity and products'!$N$14:$N$5837,B263,'Opportunity and products'!$F$14:$F$5837,C263)</f>
        <v>23875.19</v>
      </c>
      <c r="F263" s="50">
        <f>SUMIFS('Opportunity and products'!$K$14:$K$5837,'Opportunity and products'!$N$14:$N$5837,B263)</f>
        <v>601835.48</v>
      </c>
      <c r="G263" s="53">
        <f>IF(COUNTIFS('Opportunity and products'!$N$14:$N$5837,B263,'Opportunity and products'!$F$14:$F$5837,"&gt;"&amp;C263)&gt;0,1,0)</f>
        <v>1</v>
      </c>
    </row>
    <row r="264" spans="2:7" x14ac:dyDescent="0.45">
      <c r="B264" s="49" t="s">
        <v>222</v>
      </c>
      <c r="C264" s="51">
        <f>_xlfn.MINIFS('Opportunity and products'!$F$14:$F$5837,'Opportunity and products'!$N$14:$N$5837,B264)</f>
        <v>45027</v>
      </c>
      <c r="D264" s="52">
        <f>DATE(YEAR(C264),MONTH(C264),1)</f>
        <v>45017</v>
      </c>
      <c r="E264" s="50">
        <f>SUMIFS('Opportunity and products'!$K$14:$K$5837,'Opportunity and products'!$N$14:$N$5837,B264,'Opportunity and products'!$F$14:$F$5837,C264)</f>
        <v>223.58626499999997</v>
      </c>
      <c r="F264" s="50">
        <f>SUMIFS('Opportunity and products'!$K$14:$K$5837,'Opportunity and products'!$N$14:$N$5837,B264)</f>
        <v>500.28916700000008</v>
      </c>
      <c r="G264" s="53">
        <f>IF(COUNTIFS('Opportunity and products'!$N$14:$N$5837,B264,'Opportunity and products'!$F$14:$F$5837,"&gt;"&amp;C264)&gt;0,1,0)</f>
        <v>1</v>
      </c>
    </row>
    <row r="265" spans="2:7" x14ac:dyDescent="0.45">
      <c r="B265" s="49" t="s">
        <v>226</v>
      </c>
      <c r="C265" s="51">
        <f>_xlfn.MINIFS('Opportunity and products'!$F$14:$F$5837,'Opportunity and products'!$N$14:$N$5837,B265)</f>
        <v>44244</v>
      </c>
      <c r="D265" s="52">
        <f>DATE(YEAR(C265),MONTH(C265),1)</f>
        <v>44228</v>
      </c>
      <c r="E265" s="50">
        <f>SUMIFS('Opportunity and products'!$K$14:$K$5837,'Opportunity and products'!$N$14:$N$5837,B265,'Opportunity and products'!$F$14:$F$5837,C265)</f>
        <v>4322.3999999999996</v>
      </c>
      <c r="F265" s="50">
        <f>SUMIFS('Opportunity and products'!$K$14:$K$5837,'Opportunity and products'!$N$14:$N$5837,B265)</f>
        <v>4322.3999999999996</v>
      </c>
      <c r="G265" s="53">
        <f>IF(COUNTIFS('Opportunity and products'!$N$14:$N$5837,B265,'Opportunity and products'!$F$14:$F$5837,"&gt;"&amp;C265)&gt;0,1,0)</f>
        <v>0</v>
      </c>
    </row>
    <row r="266" spans="2:7" x14ac:dyDescent="0.45">
      <c r="B266" s="49" t="s">
        <v>253</v>
      </c>
      <c r="C266" s="51">
        <f>_xlfn.MINIFS('Opportunity and products'!$F$14:$F$5837,'Opportunity and products'!$N$14:$N$5837,B266)</f>
        <v>44797</v>
      </c>
      <c r="D266" s="52">
        <f>DATE(YEAR(C266),MONTH(C266),1)</f>
        <v>44774</v>
      </c>
      <c r="E266" s="50">
        <f>SUMIFS('Opportunity and products'!$K$14:$K$5837,'Opportunity and products'!$N$14:$N$5837,B266,'Opportunity and products'!$F$14:$F$5837,C266)</f>
        <v>9422.0909789999987</v>
      </c>
      <c r="F266" s="50">
        <f>SUMIFS('Opportunity and products'!$K$14:$K$5837,'Opportunity and products'!$N$14:$N$5837,B266)</f>
        <v>9422.0909789999987</v>
      </c>
      <c r="G266" s="53">
        <f>IF(COUNTIFS('Opportunity and products'!$N$14:$N$5837,B266,'Opportunity and products'!$F$14:$F$5837,"&gt;"&amp;C266)&gt;0,1,0)</f>
        <v>0</v>
      </c>
    </row>
    <row r="267" spans="2:7" x14ac:dyDescent="0.45">
      <c r="B267" s="49" t="s">
        <v>107</v>
      </c>
      <c r="C267" s="51">
        <f>_xlfn.MINIFS('Opportunity and products'!$F$14:$F$5837,'Opportunity and products'!$N$14:$N$5837,B267)</f>
        <v>44361</v>
      </c>
      <c r="D267" s="52">
        <f>DATE(YEAR(C267),MONTH(C267),1)</f>
        <v>44348</v>
      </c>
      <c r="E267" s="50">
        <f>SUMIFS('Opportunity and products'!$K$14:$K$5837,'Opportunity and products'!$N$14:$N$5837,B267,'Opportunity and products'!$F$14:$F$5837,C267)</f>
        <v>5098.096121999999</v>
      </c>
      <c r="F267" s="50">
        <f>SUMIFS('Opportunity and products'!$K$14:$K$5837,'Opportunity and products'!$N$14:$N$5837,B267)</f>
        <v>32461.372166999987</v>
      </c>
      <c r="G267" s="53">
        <f>IF(COUNTIFS('Opportunity and products'!$N$14:$N$5837,B267,'Opportunity and products'!$F$14:$F$5837,"&gt;"&amp;C267)&gt;0,1,0)</f>
        <v>1</v>
      </c>
    </row>
    <row r="268" spans="2:7" x14ac:dyDescent="0.45">
      <c r="B268" s="49" t="s">
        <v>118</v>
      </c>
      <c r="C268" s="51">
        <f>_xlfn.MINIFS('Opportunity and products'!$F$14:$F$5837,'Opportunity and products'!$N$14:$N$5837,B268)</f>
        <v>45117</v>
      </c>
      <c r="D268" s="52">
        <f>DATE(YEAR(C268),MONTH(C268),1)</f>
        <v>45108</v>
      </c>
      <c r="E268" s="50">
        <f>SUMIFS('Opportunity and products'!$K$14:$K$5837,'Opportunity and products'!$N$14:$N$5837,B268,'Opportunity and products'!$F$14:$F$5837,C268)</f>
        <v>7083.5193799999997</v>
      </c>
      <c r="F268" s="50">
        <f>SUMIFS('Opportunity and products'!$K$14:$K$5837,'Opportunity and products'!$N$14:$N$5837,B268)</f>
        <v>11279.573179000001</v>
      </c>
      <c r="G268" s="53">
        <f>IF(COUNTIFS('Opportunity and products'!$N$14:$N$5837,B268,'Opportunity and products'!$F$14:$F$5837,"&gt;"&amp;C268)&gt;0,1,0)</f>
        <v>1</v>
      </c>
    </row>
    <row r="269" spans="2:7" x14ac:dyDescent="0.45">
      <c r="B269" s="49" t="s">
        <v>154</v>
      </c>
      <c r="C269" s="51">
        <f>_xlfn.MINIFS('Opportunity and products'!$F$14:$F$5837,'Opportunity and products'!$N$14:$N$5837,B269)</f>
        <v>45412</v>
      </c>
      <c r="D269" s="52">
        <f>DATE(YEAR(C269),MONTH(C269),1)</f>
        <v>45383</v>
      </c>
      <c r="E269" s="50">
        <f>SUMIFS('Opportunity and products'!$K$14:$K$5837,'Opportunity and products'!$N$14:$N$5837,B269,'Opportunity and products'!$F$14:$F$5837,C269)</f>
        <v>518.74</v>
      </c>
      <c r="F269" s="50">
        <f>SUMIFS('Opportunity and products'!$K$14:$K$5837,'Opportunity and products'!$N$14:$N$5837,B269)</f>
        <v>518.74</v>
      </c>
      <c r="G269" s="53">
        <f>IF(COUNTIFS('Opportunity and products'!$N$14:$N$5837,B269,'Opportunity and products'!$F$14:$F$5837,"&gt;"&amp;C269)&gt;0,1,0)</f>
        <v>0</v>
      </c>
    </row>
    <row r="270" spans="2:7" x14ac:dyDescent="0.45">
      <c r="B270" s="49" t="s">
        <v>207</v>
      </c>
      <c r="C270" s="51">
        <f>_xlfn.MINIFS('Opportunity and products'!$F$14:$F$5837,'Opportunity and products'!$N$14:$N$5837,B270)</f>
        <v>44316</v>
      </c>
      <c r="D270" s="52">
        <f>DATE(YEAR(C270),MONTH(C270),1)</f>
        <v>44287</v>
      </c>
      <c r="E270" s="50">
        <f>SUMIFS('Opportunity and products'!$K$14:$K$5837,'Opportunity and products'!$N$14:$N$5837,B270,'Opportunity and products'!$F$14:$F$5837,C270)</f>
        <v>77.110173000000003</v>
      </c>
      <c r="F270" s="50">
        <f>SUMIFS('Opportunity and products'!$K$14:$K$5837,'Opportunity and products'!$N$14:$N$5837,B270)</f>
        <v>1173.627665</v>
      </c>
      <c r="G270" s="53">
        <f>IF(COUNTIFS('Opportunity and products'!$N$14:$N$5837,B270,'Opportunity and products'!$F$14:$F$5837,"&gt;"&amp;C270)&gt;0,1,0)</f>
        <v>1</v>
      </c>
    </row>
    <row r="271" spans="2:7" x14ac:dyDescent="0.45">
      <c r="B271" s="49" t="s">
        <v>77</v>
      </c>
      <c r="C271" s="51">
        <f>_xlfn.MINIFS('Opportunity and products'!$F$14:$F$5837,'Opportunity and products'!$N$14:$N$5837,B271)</f>
        <v>45159</v>
      </c>
      <c r="D271" s="52">
        <f>DATE(YEAR(C271),MONTH(C271),1)</f>
        <v>45139</v>
      </c>
      <c r="E271" s="50">
        <f>SUMIFS('Opportunity and products'!$K$14:$K$5837,'Opportunity and products'!$N$14:$N$5837,B271,'Opportunity and products'!$F$14:$F$5837,C271)</f>
        <v>24.910374999999998</v>
      </c>
      <c r="F271" s="50">
        <f>SUMIFS('Opportunity and products'!$K$14:$K$5837,'Opportunity and products'!$N$14:$N$5837,B271)</f>
        <v>24.910374999999998</v>
      </c>
      <c r="G271" s="53">
        <f>IF(COUNTIFS('Opportunity and products'!$N$14:$N$5837,B271,'Opportunity and products'!$F$14:$F$5837,"&gt;"&amp;C271)&gt;0,1,0)</f>
        <v>0</v>
      </c>
    </row>
    <row r="272" spans="2:7" x14ac:dyDescent="0.45">
      <c r="B272" s="49" t="s">
        <v>232</v>
      </c>
      <c r="C272" s="51">
        <f>_xlfn.MINIFS('Opportunity and products'!$F$14:$F$5837,'Opportunity and products'!$N$14:$N$5837,B272)</f>
        <v>45177</v>
      </c>
      <c r="D272" s="52">
        <f>DATE(YEAR(C272),MONTH(C272),1)</f>
        <v>45170</v>
      </c>
      <c r="E272" s="50">
        <f>SUMIFS('Opportunity and products'!$K$14:$K$5837,'Opportunity and products'!$N$14:$N$5837,B272,'Opportunity and products'!$F$14:$F$5837,C272)</f>
        <v>1150.45</v>
      </c>
      <c r="F272" s="50">
        <f>SUMIFS('Opportunity and products'!$K$14:$K$5837,'Opportunity and products'!$N$14:$N$5837,B272)</f>
        <v>1150.45</v>
      </c>
      <c r="G272" s="53">
        <f>IF(COUNTIFS('Opportunity and products'!$N$14:$N$5837,B272,'Opportunity and products'!$F$14:$F$5837,"&gt;"&amp;C272)&gt;0,1,0)</f>
        <v>0</v>
      </c>
    </row>
    <row r="273" spans="2:7" x14ac:dyDescent="0.45">
      <c r="B273" s="49" t="s">
        <v>67</v>
      </c>
      <c r="C273" s="51">
        <f>_xlfn.MINIFS('Opportunity and products'!$F$14:$F$5837,'Opportunity and products'!$N$14:$N$5837,B273)</f>
        <v>44809</v>
      </c>
      <c r="D273" s="52">
        <f>DATE(YEAR(C273),MONTH(C273),1)</f>
        <v>44805</v>
      </c>
      <c r="E273" s="50">
        <f>SUMIFS('Opportunity and products'!$K$14:$K$5837,'Opportunity and products'!$N$14:$N$5837,B273,'Opportunity and products'!$F$14:$F$5837,C273)</f>
        <v>14080.17</v>
      </c>
      <c r="F273" s="50">
        <f>SUMIFS('Opportunity and products'!$K$14:$K$5837,'Opportunity and products'!$N$14:$N$5837,B273)</f>
        <v>14080.17</v>
      </c>
      <c r="G273" s="53">
        <f>IF(COUNTIFS('Opportunity and products'!$N$14:$N$5837,B273,'Opportunity and products'!$F$14:$F$5837,"&gt;"&amp;C273)&gt;0,1,0)</f>
        <v>0</v>
      </c>
    </row>
    <row r="274" spans="2:7" x14ac:dyDescent="0.45">
      <c r="B274" s="49" t="s">
        <v>220</v>
      </c>
      <c r="C274" s="51">
        <f>_xlfn.MINIFS('Opportunity and products'!$F$14:$F$5837,'Opportunity and products'!$N$14:$N$5837,B274)</f>
        <v>44463</v>
      </c>
      <c r="D274" s="52">
        <f>DATE(YEAR(C274),MONTH(C274),1)</f>
        <v>44440</v>
      </c>
      <c r="E274" s="50">
        <f>SUMIFS('Opportunity and products'!$K$14:$K$5837,'Opportunity and products'!$N$14:$N$5837,B274,'Opportunity and products'!$F$14:$F$5837,C274)</f>
        <v>2652.1</v>
      </c>
      <c r="F274" s="50">
        <f>SUMIFS('Opportunity and products'!$K$14:$K$5837,'Opportunity and products'!$N$14:$N$5837,B274)</f>
        <v>288832.14</v>
      </c>
      <c r="G274" s="53">
        <f>IF(COUNTIFS('Opportunity and products'!$N$14:$N$5837,B274,'Opportunity and products'!$F$14:$F$5837,"&gt;"&amp;C274)&gt;0,1,0)</f>
        <v>1</v>
      </c>
    </row>
    <row r="275" spans="2:7" x14ac:dyDescent="0.45">
      <c r="B275" s="49" t="s">
        <v>277</v>
      </c>
      <c r="C275" s="51">
        <f>_xlfn.MINIFS('Opportunity and products'!$F$14:$F$5837,'Opportunity and products'!$N$14:$N$5837,B275)</f>
        <v>44713</v>
      </c>
      <c r="D275" s="52">
        <f>DATE(YEAR(C275),MONTH(C275),1)</f>
        <v>44713</v>
      </c>
      <c r="E275" s="50">
        <f>SUMIFS('Opportunity and products'!$K$14:$K$5837,'Opportunity and products'!$N$14:$N$5837,B275,'Opportunity and products'!$F$14:$F$5837,C275)</f>
        <v>20006.75</v>
      </c>
      <c r="F275" s="50">
        <f>SUMIFS('Opportunity and products'!$K$14:$K$5837,'Opportunity and products'!$N$14:$N$5837,B275)</f>
        <v>1749677.3300000008</v>
      </c>
      <c r="G275" s="53">
        <f>IF(COUNTIFS('Opportunity and products'!$N$14:$N$5837,B275,'Opportunity and products'!$F$14:$F$5837,"&gt;"&amp;C275)&gt;0,1,0)</f>
        <v>1</v>
      </c>
    </row>
    <row r="276" spans="2:7" x14ac:dyDescent="0.45">
      <c r="B276" s="49" t="s">
        <v>130</v>
      </c>
      <c r="C276" s="51">
        <f>_xlfn.MINIFS('Opportunity and products'!$F$14:$F$5837,'Opportunity and products'!$N$14:$N$5837,B276)</f>
        <v>45751</v>
      </c>
      <c r="D276" s="52">
        <f>DATE(YEAR(C276),MONTH(C276),1)</f>
        <v>45748</v>
      </c>
      <c r="E276" s="50">
        <f>SUMIFS('Opportunity and products'!$K$14:$K$5837,'Opportunity and products'!$N$14:$N$5837,B276,'Opportunity and products'!$F$14:$F$5837,C276)</f>
        <v>213.54</v>
      </c>
      <c r="F276" s="50">
        <f>SUMIFS('Opportunity and products'!$K$14:$K$5837,'Opportunity and products'!$N$14:$N$5837,B276)</f>
        <v>213.54</v>
      </c>
      <c r="G276" s="53">
        <f>IF(COUNTIFS('Opportunity and products'!$N$14:$N$5837,B276,'Opportunity and products'!$F$14:$F$5837,"&gt;"&amp;C276)&gt;0,1,0)</f>
        <v>0</v>
      </c>
    </row>
    <row r="277" spans="2:7" x14ac:dyDescent="0.45">
      <c r="B277" s="49" t="s">
        <v>178</v>
      </c>
      <c r="C277" s="51">
        <f>_xlfn.MINIFS('Opportunity and products'!$F$14:$F$5837,'Opportunity and products'!$N$14:$N$5837,B277)</f>
        <v>45688</v>
      </c>
      <c r="D277" s="52">
        <f>DATE(YEAR(C277),MONTH(C277),1)</f>
        <v>45658</v>
      </c>
      <c r="E277" s="50">
        <f>SUMIFS('Opportunity and products'!$K$14:$K$5837,'Opportunity and products'!$N$14:$N$5837,B277,'Opportunity and products'!$F$14:$F$5837,C277)</f>
        <v>2288.8455169999997</v>
      </c>
      <c r="F277" s="50">
        <f>SUMIFS('Opportunity and products'!$K$14:$K$5837,'Opportunity and products'!$N$14:$N$5837,B277)</f>
        <v>2288.8455169999997</v>
      </c>
      <c r="G277" s="53">
        <f>IF(COUNTIFS('Opportunity and products'!$N$14:$N$5837,B277,'Opportunity and products'!$F$14:$F$5837,"&gt;"&amp;C277)&gt;0,1,0)</f>
        <v>0</v>
      </c>
    </row>
    <row r="278" spans="2:7" x14ac:dyDescent="0.45">
      <c r="B278" s="49" t="s">
        <v>252</v>
      </c>
      <c r="C278" s="51">
        <f>_xlfn.MINIFS('Opportunity and products'!$F$14:$F$5837,'Opportunity and products'!$N$14:$N$5837,B278)</f>
        <v>44312</v>
      </c>
      <c r="D278" s="52">
        <f>DATE(YEAR(C278),MONTH(C278),1)</f>
        <v>44287</v>
      </c>
      <c r="E278" s="50">
        <f>SUMIFS('Opportunity and products'!$K$14:$K$5837,'Opportunity and products'!$N$14:$N$5837,B278,'Opportunity and products'!$F$14:$F$5837,C278)</f>
        <v>3719.5</v>
      </c>
      <c r="F278" s="50">
        <f>SUMIFS('Opportunity and products'!$K$14:$K$5837,'Opportunity and products'!$N$14:$N$5837,B278)</f>
        <v>4646.83</v>
      </c>
      <c r="G278" s="53">
        <f>IF(COUNTIFS('Opportunity and products'!$N$14:$N$5837,B278,'Opportunity and products'!$F$14:$F$5837,"&gt;"&amp;C278)&gt;0,1,0)</f>
        <v>1</v>
      </c>
    </row>
    <row r="279" spans="2:7" x14ac:dyDescent="0.45">
      <c r="B279" s="49" t="s">
        <v>286</v>
      </c>
      <c r="C279" s="51">
        <f>_xlfn.MINIFS('Opportunity and products'!$F$14:$F$5837,'Opportunity and products'!$N$14:$N$5837,B279)</f>
        <v>45572</v>
      </c>
      <c r="D279" s="52">
        <f>DATE(YEAR(C279),MONTH(C279),1)</f>
        <v>45566</v>
      </c>
      <c r="E279" s="50">
        <f>SUMIFS('Opportunity and products'!$K$14:$K$5837,'Opportunity and products'!$N$14:$N$5837,B279,'Opportunity and products'!$F$14:$F$5837,C279)</f>
        <v>89.74</v>
      </c>
      <c r="F279" s="50">
        <f>SUMIFS('Opportunity and products'!$K$14:$K$5837,'Opportunity and products'!$N$14:$N$5837,B279)</f>
        <v>89.74</v>
      </c>
      <c r="G279" s="53">
        <f>IF(COUNTIFS('Opportunity and products'!$N$14:$N$5837,B279,'Opportunity and products'!$F$14:$F$5837,"&gt;"&amp;C279)&gt;0,1,0)</f>
        <v>0</v>
      </c>
    </row>
    <row r="280" spans="2:7" x14ac:dyDescent="0.45">
      <c r="B280" s="49" t="s">
        <v>231</v>
      </c>
      <c r="C280" s="51">
        <f>_xlfn.MINIFS('Opportunity and products'!$F$14:$F$5837,'Opportunity and products'!$N$14:$N$5837,B280)</f>
        <v>44895</v>
      </c>
      <c r="D280" s="52">
        <f>DATE(YEAR(C280),MONTH(C280),1)</f>
        <v>44866</v>
      </c>
      <c r="E280" s="50">
        <f>SUMIFS('Opportunity and products'!$K$14:$K$5837,'Opportunity and products'!$N$14:$N$5837,B280,'Opportunity and products'!$F$14:$F$5837,C280)</f>
        <v>59631.439999999995</v>
      </c>
      <c r="F280" s="50">
        <f>SUMIFS('Opportunity and products'!$K$14:$K$5837,'Opportunity and products'!$N$14:$N$5837,B280)</f>
        <v>59631.439999999995</v>
      </c>
      <c r="G280" s="53">
        <f>IF(COUNTIFS('Opportunity and products'!$N$14:$N$5837,B280,'Opportunity and products'!$F$14:$F$5837,"&gt;"&amp;C280)&gt;0,1,0)</f>
        <v>0</v>
      </c>
    </row>
    <row r="281" spans="2:7" x14ac:dyDescent="0.45">
      <c r="B281" s="49" t="s">
        <v>105</v>
      </c>
      <c r="C281" s="51">
        <f>_xlfn.MINIFS('Opportunity and products'!$F$14:$F$5837,'Opportunity and products'!$N$14:$N$5837,B281)</f>
        <v>45628</v>
      </c>
      <c r="D281" s="52">
        <f>DATE(YEAR(C281),MONTH(C281),1)</f>
        <v>45627</v>
      </c>
      <c r="E281" s="50">
        <f>SUMIFS('Opportunity and products'!$K$14:$K$5837,'Opportunity and products'!$N$14:$N$5837,B281,'Opportunity and products'!$F$14:$F$5837,C281)</f>
        <v>93884.38</v>
      </c>
      <c r="F281" s="50">
        <f>SUMIFS('Opportunity and products'!$K$14:$K$5837,'Opportunity and products'!$N$14:$N$5837,B281)</f>
        <v>93884.38</v>
      </c>
      <c r="G281" s="53">
        <f>IF(COUNTIFS('Opportunity and products'!$N$14:$N$5837,B281,'Opportunity and products'!$F$14:$F$5837,"&gt;"&amp;C281)&gt;0,1,0)</f>
        <v>0</v>
      </c>
    </row>
    <row r="282" spans="2:7" x14ac:dyDescent="0.45">
      <c r="B282" s="49" t="s">
        <v>179</v>
      </c>
      <c r="C282" s="51">
        <f>_xlfn.MINIFS('Opportunity and products'!$F$14:$F$5837,'Opportunity and products'!$N$14:$N$5837,B282)</f>
        <v>44472</v>
      </c>
      <c r="D282" s="52">
        <f>DATE(YEAR(C282),MONTH(C282),1)</f>
        <v>44470</v>
      </c>
      <c r="E282" s="50">
        <f>SUMIFS('Opportunity and products'!$K$14:$K$5837,'Opportunity and products'!$N$14:$N$5837,B282,'Opportunity and products'!$F$14:$F$5837,C282)</f>
        <v>576.41999999999996</v>
      </c>
      <c r="F282" s="50">
        <f>SUMIFS('Opportunity and products'!$K$14:$K$5837,'Opportunity and products'!$N$14:$N$5837,B282)</f>
        <v>3611.15</v>
      </c>
      <c r="G282" s="53">
        <f>IF(COUNTIFS('Opportunity and products'!$N$14:$N$5837,B282,'Opportunity and products'!$F$14:$F$5837,"&gt;"&amp;C282)&gt;0,1,0)</f>
        <v>1</v>
      </c>
    </row>
    <row r="283" spans="2:7" x14ac:dyDescent="0.45">
      <c r="B283" s="49" t="s">
        <v>139</v>
      </c>
      <c r="C283" s="51">
        <f>_xlfn.MINIFS('Opportunity and products'!$F$14:$F$5837,'Opportunity and products'!$N$14:$N$5837,B283)</f>
        <v>45481</v>
      </c>
      <c r="D283" s="52">
        <f>DATE(YEAR(C283),MONTH(C283),1)</f>
        <v>45474</v>
      </c>
      <c r="E283" s="50">
        <f>SUMIFS('Opportunity and products'!$K$14:$K$5837,'Opportunity and products'!$N$14:$N$5837,B283,'Opportunity and products'!$F$14:$F$5837,C283)</f>
        <v>7600.9194449999986</v>
      </c>
      <c r="F283" s="50">
        <f>SUMIFS('Opportunity and products'!$K$14:$K$5837,'Opportunity and products'!$N$14:$N$5837,B283)</f>
        <v>21123.219732999998</v>
      </c>
      <c r="G283" s="53">
        <f>IF(COUNTIFS('Opportunity and products'!$N$14:$N$5837,B283,'Opportunity and products'!$F$14:$F$5837,"&gt;"&amp;C283)&gt;0,1,0)</f>
        <v>1</v>
      </c>
    </row>
    <row r="284" spans="2:7" x14ac:dyDescent="0.45">
      <c r="B284" s="49" t="s">
        <v>257</v>
      </c>
      <c r="C284" s="51">
        <f>_xlfn.MINIFS('Opportunity and products'!$F$14:$F$5837,'Opportunity and products'!$N$14:$N$5837,B284)</f>
        <v>45187</v>
      </c>
      <c r="D284" s="52">
        <f>DATE(YEAR(C284),MONTH(C284),1)</f>
        <v>45170</v>
      </c>
      <c r="E284" s="50">
        <f>SUMIFS('Opportunity and products'!$K$14:$K$5837,'Opportunity and products'!$N$14:$N$5837,B284,'Opportunity and products'!$F$14:$F$5837,C284)</f>
        <v>504.13</v>
      </c>
      <c r="F284" s="50">
        <f>SUMIFS('Opportunity and products'!$K$14:$K$5837,'Opportunity and products'!$N$14:$N$5837,B284)</f>
        <v>504.13</v>
      </c>
      <c r="G284" s="53">
        <f>IF(COUNTIFS('Opportunity and products'!$N$14:$N$5837,B284,'Opportunity and products'!$F$14:$F$5837,"&gt;"&amp;C284)&gt;0,1,0)</f>
        <v>0</v>
      </c>
    </row>
    <row r="285" spans="2:7" x14ac:dyDescent="0.45">
      <c r="B285" s="49" t="s">
        <v>69</v>
      </c>
      <c r="C285" s="51">
        <f>_xlfn.MINIFS('Opportunity and products'!$F$14:$F$5837,'Opportunity and products'!$N$14:$N$5837,B285)</f>
        <v>44696</v>
      </c>
      <c r="D285" s="52">
        <f>DATE(YEAR(C285),MONTH(C285),1)</f>
        <v>44682</v>
      </c>
      <c r="E285" s="50">
        <f>SUMIFS('Opportunity and products'!$K$14:$K$5837,'Opportunity and products'!$N$14:$N$5837,B285,'Opportunity and products'!$F$14:$F$5837,C285)</f>
        <v>18.444824999999998</v>
      </c>
      <c r="F285" s="50">
        <f>SUMIFS('Opportunity and products'!$K$14:$K$5837,'Opportunity and products'!$N$14:$N$5837,B285)</f>
        <v>18.444824999999998</v>
      </c>
      <c r="G285" s="53">
        <f>IF(COUNTIFS('Opportunity and products'!$N$14:$N$5837,B285,'Opportunity and products'!$F$14:$F$5837,"&gt;"&amp;C285)&gt;0,1,0)</f>
        <v>0</v>
      </c>
    </row>
    <row r="286" spans="2:7" x14ac:dyDescent="0.45">
      <c r="B286" s="49" t="s">
        <v>221</v>
      </c>
      <c r="C286" s="51">
        <f>_xlfn.MINIFS('Opportunity and products'!$F$14:$F$5837,'Opportunity and products'!$N$14:$N$5837,B286)</f>
        <v>45852</v>
      </c>
      <c r="D286" s="52">
        <f>DATE(YEAR(C286),MONTH(C286),1)</f>
        <v>45839</v>
      </c>
      <c r="E286" s="50">
        <f>SUMIFS('Opportunity and products'!$K$14:$K$5837,'Opportunity and products'!$N$14:$N$5837,B286,'Opportunity and products'!$F$14:$F$5837,C286)</f>
        <v>2711.0339269999999</v>
      </c>
      <c r="F286" s="50">
        <f>SUMIFS('Opportunity and products'!$K$14:$K$5837,'Opportunity and products'!$N$14:$N$5837,B286)</f>
        <v>2711.0339269999999</v>
      </c>
      <c r="G286" s="53">
        <f>IF(COUNTIFS('Opportunity and products'!$N$14:$N$5837,B286,'Opportunity and products'!$F$14:$F$5837,"&gt;"&amp;C286)&gt;0,1,0)</f>
        <v>0</v>
      </c>
    </row>
    <row r="287" spans="2:7" x14ac:dyDescent="0.45">
      <c r="B287" s="49" t="s">
        <v>183</v>
      </c>
      <c r="C287" s="51">
        <f>_xlfn.MINIFS('Opportunity and products'!$F$14:$F$5837,'Opportunity and products'!$N$14:$N$5837,B287)</f>
        <v>45688</v>
      </c>
      <c r="D287" s="52">
        <f>DATE(YEAR(C287),MONTH(C287),1)</f>
        <v>45658</v>
      </c>
      <c r="E287" s="50">
        <f>SUMIFS('Opportunity and products'!$K$14:$K$5837,'Opportunity and products'!$N$14:$N$5837,B287,'Opportunity and products'!$F$14:$F$5837,C287)</f>
        <v>20.676627999999997</v>
      </c>
      <c r="F287" s="50">
        <f>SUMIFS('Opportunity and products'!$K$14:$K$5837,'Opportunity and products'!$N$14:$N$5837,B287)</f>
        <v>20.676627999999997</v>
      </c>
      <c r="G287" s="53">
        <f>IF(COUNTIFS('Opportunity and products'!$N$14:$N$5837,B287,'Opportunity and products'!$F$14:$F$5837,"&gt;"&amp;C287)&gt;0,1,0)</f>
        <v>0</v>
      </c>
    </row>
    <row r="288" spans="2:7" x14ac:dyDescent="0.45">
      <c r="B288" s="49" t="s">
        <v>169</v>
      </c>
      <c r="C288" s="51">
        <f>_xlfn.MINIFS('Opportunity and products'!$F$14:$F$5837,'Opportunity and products'!$N$14:$N$5837,B288)</f>
        <v>44354</v>
      </c>
      <c r="D288" s="52">
        <f>DATE(YEAR(C288),MONTH(C288),1)</f>
        <v>44348</v>
      </c>
      <c r="E288" s="50">
        <f>SUMIFS('Opportunity and products'!$K$14:$K$5837,'Opportunity and products'!$N$14:$N$5837,B288,'Opportunity and products'!$F$14:$F$5837,C288)</f>
        <v>675.50934499999994</v>
      </c>
      <c r="F288" s="50">
        <f>SUMIFS('Opportunity and products'!$K$14:$K$5837,'Opportunity and products'!$N$14:$N$5837,B288)</f>
        <v>38017.068019000013</v>
      </c>
      <c r="G288" s="53">
        <f>IF(COUNTIFS('Opportunity and products'!$N$14:$N$5837,B288,'Opportunity and products'!$F$14:$F$5837,"&gt;"&amp;C288)&gt;0,1,0)</f>
        <v>1</v>
      </c>
    </row>
    <row r="289" spans="2:7" x14ac:dyDescent="0.45">
      <c r="B289" s="49" t="s">
        <v>167</v>
      </c>
      <c r="C289" s="51">
        <f>_xlfn.MINIFS('Opportunity and products'!$F$14:$F$5837,'Opportunity and products'!$N$14:$N$5837,B289)</f>
        <v>45117</v>
      </c>
      <c r="D289" s="52">
        <f>DATE(YEAR(C289),MONTH(C289),1)</f>
        <v>45108</v>
      </c>
      <c r="E289" s="50">
        <f>SUMIFS('Opportunity and products'!$K$14:$K$5837,'Opportunity and products'!$N$14:$N$5837,B289,'Opportunity and products'!$F$14:$F$5837,C289)</f>
        <v>2377.89</v>
      </c>
      <c r="F289" s="50">
        <f>SUMIFS('Opportunity and products'!$K$14:$K$5837,'Opportunity and products'!$N$14:$N$5837,B289)</f>
        <v>2377.89</v>
      </c>
      <c r="G289" s="53">
        <f>IF(COUNTIFS('Opportunity and products'!$N$14:$N$5837,B289,'Opportunity and products'!$F$14:$F$5837,"&gt;"&amp;C289)&gt;0,1,0)</f>
        <v>0</v>
      </c>
    </row>
    <row r="290" spans="2:7" x14ac:dyDescent="0.45">
      <c r="B290" s="49" t="s">
        <v>198</v>
      </c>
      <c r="C290" s="51">
        <f>_xlfn.MINIFS('Opportunity and products'!$F$14:$F$5837,'Opportunity and products'!$N$14:$N$5837,B290)</f>
        <v>45224</v>
      </c>
      <c r="D290" s="52">
        <f>DATE(YEAR(C290),MONTH(C290),1)</f>
        <v>45200</v>
      </c>
      <c r="E290" s="50">
        <f>SUMIFS('Opportunity and products'!$K$14:$K$5837,'Opportunity and products'!$N$14:$N$5837,B290,'Opportunity and products'!$F$14:$F$5837,C290)</f>
        <v>63.060892999999993</v>
      </c>
      <c r="F290" s="50">
        <f>SUMIFS('Opportunity and products'!$K$14:$K$5837,'Opportunity and products'!$N$14:$N$5837,B290)</f>
        <v>63.060892999999993</v>
      </c>
      <c r="G290" s="53">
        <f>IF(COUNTIFS('Opportunity and products'!$N$14:$N$5837,B290,'Opportunity and products'!$F$14:$F$5837,"&gt;"&amp;C290)&gt;0,1,0)</f>
        <v>0</v>
      </c>
    </row>
    <row r="291" spans="2:7" x14ac:dyDescent="0.45">
      <c r="B291" s="49" t="s">
        <v>73</v>
      </c>
      <c r="C291" s="51">
        <f>_xlfn.MINIFS('Opportunity and products'!$F$14:$F$5837,'Opportunity and products'!$N$14:$N$5837,B291)</f>
        <v>45565</v>
      </c>
      <c r="D291" s="52">
        <f>DATE(YEAR(C291),MONTH(C291),1)</f>
        <v>45536</v>
      </c>
      <c r="E291" s="50">
        <f>SUMIFS('Opportunity and products'!$K$14:$K$5837,'Opportunity and products'!$N$14:$N$5837,B291,'Opportunity and products'!$F$14:$F$5837,C291)</f>
        <v>2571.3626119999999</v>
      </c>
      <c r="F291" s="50">
        <f>SUMIFS('Opportunity and products'!$K$14:$K$5837,'Opportunity and products'!$N$14:$N$5837,B291)</f>
        <v>2571.3626119999999</v>
      </c>
      <c r="G291" s="53">
        <f>IF(COUNTIFS('Opportunity and products'!$N$14:$N$5837,B291,'Opportunity and products'!$F$14:$F$5837,"&gt;"&amp;C291)&gt;0,1,0)</f>
        <v>0</v>
      </c>
    </row>
    <row r="292" spans="2:7" x14ac:dyDescent="0.45">
      <c r="B292" s="49" t="s">
        <v>248</v>
      </c>
      <c r="C292" s="51">
        <f>_xlfn.MINIFS('Opportunity and products'!$F$14:$F$5837,'Opportunity and products'!$N$14:$N$5837,B292)</f>
        <v>45309</v>
      </c>
      <c r="D292" s="52">
        <f>DATE(YEAR(C292),MONTH(C292),1)</f>
        <v>45292</v>
      </c>
      <c r="E292" s="50">
        <f>SUMIFS('Opportunity and products'!$K$14:$K$5837,'Opportunity and products'!$N$14:$N$5837,B292,'Opportunity and products'!$F$14:$F$5837,C292)</f>
        <v>7402.84</v>
      </c>
      <c r="F292" s="50">
        <f>SUMIFS('Opportunity and products'!$K$14:$K$5837,'Opportunity and products'!$N$14:$N$5837,B292)</f>
        <v>11246.92</v>
      </c>
      <c r="G292" s="53">
        <f>IF(COUNTIFS('Opportunity and products'!$N$14:$N$5837,B292,'Opportunity and products'!$F$14:$F$5837,"&gt;"&amp;C292)&gt;0,1,0)</f>
        <v>1</v>
      </c>
    </row>
    <row r="293" spans="2:7" x14ac:dyDescent="0.45">
      <c r="B293" s="49" t="s">
        <v>63</v>
      </c>
      <c r="C293" s="51">
        <f>_xlfn.MINIFS('Opportunity and products'!$F$14:$F$5837,'Opportunity and products'!$N$14:$N$5837,B293)</f>
        <v>44844</v>
      </c>
      <c r="D293" s="52">
        <f>DATE(YEAR(C293),MONTH(C293),1)</f>
        <v>44835</v>
      </c>
      <c r="E293" s="50">
        <f>SUMIFS('Opportunity and products'!$K$14:$K$5837,'Opportunity and products'!$N$14:$N$5837,B293,'Opportunity and products'!$F$14:$F$5837,C293)</f>
        <v>4598.29</v>
      </c>
      <c r="F293" s="50">
        <f>SUMIFS('Opportunity and products'!$K$14:$K$5837,'Opportunity and products'!$N$14:$N$5837,B293)</f>
        <v>13782.91</v>
      </c>
      <c r="G293" s="53">
        <f>IF(COUNTIFS('Opportunity and products'!$N$14:$N$5837,B293,'Opportunity and products'!$F$14:$F$5837,"&gt;"&amp;C293)&gt;0,1,0)</f>
        <v>1</v>
      </c>
    </row>
    <row r="294" spans="2:7" x14ac:dyDescent="0.45">
      <c r="B294" s="49" t="s">
        <v>114</v>
      </c>
      <c r="C294" s="51">
        <f>_xlfn.MINIFS('Opportunity and products'!$F$14:$F$5837,'Opportunity and products'!$N$14:$N$5837,B294)</f>
        <v>44680</v>
      </c>
      <c r="D294" s="52">
        <f>DATE(YEAR(C294),MONTH(C294),1)</f>
        <v>44652</v>
      </c>
      <c r="E294" s="50">
        <f>SUMIFS('Opportunity and products'!$K$14:$K$5837,'Opportunity and products'!$N$14:$N$5837,B294,'Opportunity and products'!$F$14:$F$5837,C294)</f>
        <v>1557.54</v>
      </c>
      <c r="F294" s="50">
        <f>SUMIFS('Opportunity and products'!$K$14:$K$5837,'Opportunity and products'!$N$14:$N$5837,B294)</f>
        <v>1557.54</v>
      </c>
      <c r="G294" s="53">
        <f>IF(COUNTIFS('Opportunity and products'!$N$14:$N$5837,B294,'Opportunity and products'!$F$14:$F$5837,"&gt;"&amp;C294)&gt;0,1,0)</f>
        <v>0</v>
      </c>
    </row>
    <row r="295" spans="2:7" x14ac:dyDescent="0.45">
      <c r="B295" s="49" t="s">
        <v>25</v>
      </c>
      <c r="C295" s="51">
        <f>_xlfn.MINIFS('Opportunity and products'!$F$14:$F$5837,'Opportunity and products'!$N$14:$N$5837,B295)</f>
        <v>45901</v>
      </c>
      <c r="D295" s="52">
        <f>DATE(YEAR(C295),MONTH(C295),1)</f>
        <v>45901</v>
      </c>
      <c r="E295" s="50">
        <f>SUMIFS('Opportunity and products'!$K$14:$K$5837,'Opportunity and products'!$N$14:$N$5837,B295,'Opportunity and products'!$F$14:$F$5837,C295)</f>
        <v>4226.6445969999995</v>
      </c>
      <c r="F295" s="50">
        <f>SUMIFS('Opportunity and products'!$K$14:$K$5837,'Opportunity and products'!$N$14:$N$5837,B295)</f>
        <v>4226.6445969999995</v>
      </c>
      <c r="G295" s="53">
        <f>IF(COUNTIFS('Opportunity and products'!$N$14:$N$5837,B295,'Opportunity and products'!$F$14:$F$5837,"&gt;"&amp;C295)&gt;0,1,0)</f>
        <v>0</v>
      </c>
    </row>
    <row r="296" spans="2:7" x14ac:dyDescent="0.45">
      <c r="B296" s="49" t="s">
        <v>140</v>
      </c>
      <c r="C296" s="51">
        <f>_xlfn.MINIFS('Opportunity and products'!$F$14:$F$5837,'Opportunity and products'!$N$14:$N$5837,B296)</f>
        <v>44742</v>
      </c>
      <c r="D296" s="52">
        <f>DATE(YEAR(C296),MONTH(C296),1)</f>
        <v>44713</v>
      </c>
      <c r="E296" s="50">
        <f>SUMIFS('Opportunity and products'!$K$14:$K$5837,'Opportunity and products'!$N$14:$N$5837,B296,'Opportunity and products'!$F$14:$F$5837,C296)</f>
        <v>745.15</v>
      </c>
      <c r="F296" s="50">
        <f>SUMIFS('Opportunity and products'!$K$14:$K$5837,'Opportunity and products'!$N$14:$N$5837,B296)</f>
        <v>2840.7200000000003</v>
      </c>
      <c r="G296" s="53">
        <f>IF(COUNTIFS('Opportunity and products'!$N$14:$N$5837,B296,'Opportunity and products'!$F$14:$F$5837,"&gt;"&amp;C296)&gt;0,1,0)</f>
        <v>1</v>
      </c>
    </row>
    <row r="297" spans="2:7" x14ac:dyDescent="0.45">
      <c r="B297" s="49" t="s">
        <v>177</v>
      </c>
      <c r="C297" s="51">
        <f>_xlfn.MINIFS('Opportunity and products'!$F$14:$F$5837,'Opportunity and products'!$N$14:$N$5837,B297)</f>
        <v>44747</v>
      </c>
      <c r="D297" s="52">
        <f>DATE(YEAR(C297),MONTH(C297),1)</f>
        <v>44743</v>
      </c>
      <c r="E297" s="50">
        <f>SUMIFS('Opportunity and products'!$K$14:$K$5837,'Opportunity and products'!$N$14:$N$5837,B297,'Opportunity and products'!$F$14:$F$5837,C297)</f>
        <v>7624.9359619999996</v>
      </c>
      <c r="F297" s="50">
        <f>SUMIFS('Opportunity and products'!$K$14:$K$5837,'Opportunity and products'!$N$14:$N$5837,B297)</f>
        <v>24866.050482000002</v>
      </c>
      <c r="G297" s="53">
        <f>IF(COUNTIFS('Opportunity and products'!$N$14:$N$5837,B297,'Opportunity and products'!$F$14:$F$5837,"&gt;"&amp;C297)&gt;0,1,0)</f>
        <v>1</v>
      </c>
    </row>
    <row r="298" spans="2:7" x14ac:dyDescent="0.45">
      <c r="B298" s="49" t="s">
        <v>280</v>
      </c>
      <c r="C298" s="51">
        <f>_xlfn.MINIFS('Opportunity and products'!$F$14:$F$5837,'Opportunity and products'!$N$14:$N$5837,B298)</f>
        <v>45320</v>
      </c>
      <c r="D298" s="52">
        <f>DATE(YEAR(C298),MONTH(C298),1)</f>
        <v>45292</v>
      </c>
      <c r="E298" s="50">
        <f>SUMIFS('Opportunity and products'!$K$14:$K$5837,'Opportunity and products'!$N$14:$N$5837,B298,'Opportunity and products'!$F$14:$F$5837,C298)</f>
        <v>1947.7745489999998</v>
      </c>
      <c r="F298" s="50">
        <f>SUMIFS('Opportunity and products'!$K$14:$K$5837,'Opportunity and products'!$N$14:$N$5837,B298)</f>
        <v>1947.7745489999998</v>
      </c>
      <c r="G298" s="53">
        <f>IF(COUNTIFS('Opportunity and products'!$N$14:$N$5837,B298,'Opportunity and products'!$F$14:$F$5837,"&gt;"&amp;C298)&gt;0,1,0)</f>
        <v>0</v>
      </c>
    </row>
    <row r="299" spans="2:7" x14ac:dyDescent="0.45">
      <c r="B299" s="49" t="s">
        <v>35</v>
      </c>
      <c r="C299" s="51">
        <f>_xlfn.MINIFS('Opportunity and products'!$F$14:$F$5837,'Opportunity and products'!$N$14:$N$5837,B299)</f>
        <v>45346</v>
      </c>
      <c r="D299" s="52">
        <f>DATE(YEAR(C299),MONTH(C299),1)</f>
        <v>45323</v>
      </c>
      <c r="E299" s="50">
        <f>SUMIFS('Opportunity and products'!$K$14:$K$5837,'Opportunity and products'!$N$14:$N$5837,B299,'Opportunity and products'!$F$14:$F$5837,C299)</f>
        <v>86031.028416000001</v>
      </c>
      <c r="F299" s="50">
        <f>SUMIFS('Opportunity and products'!$K$14:$K$5837,'Opportunity and products'!$N$14:$N$5837,B299)</f>
        <v>208306.16499200003</v>
      </c>
      <c r="G299" s="53">
        <f>IF(COUNTIFS('Opportunity and products'!$N$14:$N$5837,B299,'Opportunity and products'!$F$14:$F$5837,"&gt;"&amp;C299)&gt;0,1,0)</f>
        <v>1</v>
      </c>
    </row>
    <row r="300" spans="2:7" x14ac:dyDescent="0.45">
      <c r="B300" s="49" t="s">
        <v>216</v>
      </c>
      <c r="C300" s="51">
        <f>_xlfn.MINIFS('Opportunity and products'!$F$14:$F$5837,'Opportunity and products'!$N$14:$N$5837,B300)</f>
        <v>44795</v>
      </c>
      <c r="D300" s="52">
        <f>DATE(YEAR(C300),MONTH(C300),1)</f>
        <v>44774</v>
      </c>
      <c r="E300" s="50">
        <f>SUMIFS('Opportunity and products'!$K$14:$K$5837,'Opportunity and products'!$N$14:$N$5837,B300,'Opportunity and products'!$F$14:$F$5837,C300)</f>
        <v>80394.240000000005</v>
      </c>
      <c r="F300" s="50">
        <f>SUMIFS('Opportunity and products'!$K$14:$K$5837,'Opportunity and products'!$N$14:$N$5837,B300)</f>
        <v>186419.91</v>
      </c>
      <c r="G300" s="53">
        <f>IF(COUNTIFS('Opportunity and products'!$N$14:$N$5837,B300,'Opportunity and products'!$F$14:$F$5837,"&gt;"&amp;C300)&gt;0,1,0)</f>
        <v>1</v>
      </c>
    </row>
    <row r="301" spans="2:7" x14ac:dyDescent="0.45">
      <c r="B301" s="49" t="s">
        <v>44</v>
      </c>
      <c r="C301" s="51">
        <f>_xlfn.MINIFS('Opportunity and products'!$F$14:$F$5837,'Opportunity and products'!$N$14:$N$5837,B301)</f>
        <v>45523</v>
      </c>
      <c r="D301" s="52">
        <f>DATE(YEAR(C301),MONTH(C301),1)</f>
        <v>45505</v>
      </c>
      <c r="E301" s="50">
        <f>SUMIFS('Opportunity and products'!$K$14:$K$5837,'Opportunity and products'!$N$14:$N$5837,B301,'Opportunity and products'!$F$14:$F$5837,C301)</f>
        <v>46.717285999999994</v>
      </c>
      <c r="F301" s="50">
        <f>SUMIFS('Opportunity and products'!$K$14:$K$5837,'Opportunity and products'!$N$14:$N$5837,B301)</f>
        <v>46.717285999999994</v>
      </c>
      <c r="G301" s="53">
        <f>IF(COUNTIFS('Opportunity and products'!$N$14:$N$5837,B301,'Opportunity and products'!$F$14:$F$5837,"&gt;"&amp;C301)&gt;0,1,0)</f>
        <v>0</v>
      </c>
    </row>
    <row r="302" spans="2:7" x14ac:dyDescent="0.45">
      <c r="B302" s="49" t="s">
        <v>202</v>
      </c>
      <c r="C302" s="51">
        <f>_xlfn.MINIFS('Opportunity and products'!$F$14:$F$5837,'Opportunity and products'!$N$14:$N$5837,B302)</f>
        <v>44210</v>
      </c>
      <c r="D302" s="52">
        <f>DATE(YEAR(C302),MONTH(C302),1)</f>
        <v>44197</v>
      </c>
      <c r="E302" s="50">
        <f>SUMIFS('Opportunity and products'!$K$14:$K$5837,'Opportunity and products'!$N$14:$N$5837,B302,'Opportunity and products'!$F$14:$F$5837,C302)</f>
        <v>1527.85</v>
      </c>
      <c r="F302" s="50">
        <f>SUMIFS('Opportunity and products'!$K$14:$K$5837,'Opportunity and products'!$N$14:$N$5837,B302)</f>
        <v>9642743.0900000092</v>
      </c>
      <c r="G302" s="53">
        <f>IF(COUNTIFS('Opportunity and products'!$N$14:$N$5837,B302,'Opportunity and products'!$F$14:$F$5837,"&gt;"&amp;C302)&gt;0,1,0)</f>
        <v>1</v>
      </c>
    </row>
    <row r="303" spans="2:7" x14ac:dyDescent="0.45">
      <c r="B303" s="49" t="s">
        <v>30</v>
      </c>
      <c r="C303" s="51">
        <f>_xlfn.MINIFS('Opportunity and products'!$F$14:$F$5837,'Opportunity and products'!$N$14:$N$5837,B303)</f>
        <v>45326</v>
      </c>
      <c r="D303" s="52">
        <f>DATE(YEAR(C303),MONTH(C303),1)</f>
        <v>45323</v>
      </c>
      <c r="E303" s="50">
        <f>SUMIFS('Opportunity and products'!$K$14:$K$5837,'Opportunity and products'!$N$14:$N$5837,B303,'Opportunity and products'!$F$14:$F$5837,C303)</f>
        <v>13975.284765000002</v>
      </c>
      <c r="F303" s="50">
        <f>SUMIFS('Opportunity and products'!$K$14:$K$5837,'Opportunity and products'!$N$14:$N$5837,B303)</f>
        <v>13975.284765000002</v>
      </c>
      <c r="G303" s="53">
        <f>IF(COUNTIFS('Opportunity and products'!$N$14:$N$5837,B303,'Opportunity and products'!$F$14:$F$5837,"&gt;"&amp;C303)&gt;0,1,0)</f>
        <v>0</v>
      </c>
    </row>
    <row r="304" spans="2:7" x14ac:dyDescent="0.45">
      <c r="B304" s="49" t="s">
        <v>234</v>
      </c>
      <c r="C304" s="51">
        <f>_xlfn.MINIFS('Opportunity and products'!$F$14:$F$5837,'Opportunity and products'!$N$14:$N$5837,B304)</f>
        <v>45216</v>
      </c>
      <c r="D304" s="52">
        <f>DATE(YEAR(C304),MONTH(C304),1)</f>
        <v>45200</v>
      </c>
      <c r="E304" s="50">
        <f>SUMIFS('Opportunity and products'!$K$14:$K$5837,'Opportunity and products'!$N$14:$N$5837,B304,'Opportunity and products'!$F$14:$F$5837,C304)</f>
        <v>482.28</v>
      </c>
      <c r="F304" s="50">
        <f>SUMIFS('Opportunity and products'!$K$14:$K$5837,'Opportunity and products'!$N$14:$N$5837,B304)</f>
        <v>482.28</v>
      </c>
      <c r="G304" s="53">
        <f>IF(COUNTIFS('Opportunity and products'!$N$14:$N$5837,B304,'Opportunity and products'!$F$14:$F$5837,"&gt;"&amp;C304)&gt;0,1,0)</f>
        <v>0</v>
      </c>
    </row>
    <row r="305" spans="2:7" x14ac:dyDescent="0.45">
      <c r="B305" s="49" t="s">
        <v>33</v>
      </c>
      <c r="C305" s="51">
        <f>_xlfn.MINIFS('Opportunity and products'!$F$14:$F$5837,'Opportunity and products'!$N$14:$N$5837,B305)</f>
        <v>44845</v>
      </c>
      <c r="D305" s="52">
        <f>DATE(YEAR(C305),MONTH(C305),1)</f>
        <v>44835</v>
      </c>
      <c r="E305" s="50">
        <f>SUMIFS('Opportunity and products'!$K$14:$K$5837,'Opportunity and products'!$N$14:$N$5837,B305,'Opportunity and products'!$F$14:$F$5837,C305)</f>
        <v>4105.88</v>
      </c>
      <c r="F305" s="50">
        <f>SUMIFS('Opportunity and products'!$K$14:$K$5837,'Opportunity and products'!$N$14:$N$5837,B305)</f>
        <v>4105.88</v>
      </c>
      <c r="G305" s="53">
        <f>IF(COUNTIFS('Opportunity and products'!$N$14:$N$5837,B305,'Opportunity and products'!$F$14:$F$5837,"&gt;"&amp;C305)&gt;0,1,0)</f>
        <v>0</v>
      </c>
    </row>
    <row r="306" spans="2:7" x14ac:dyDescent="0.45">
      <c r="B306" s="49" t="s">
        <v>238</v>
      </c>
      <c r="C306" s="51">
        <f>_xlfn.MINIFS('Opportunity and products'!$F$14:$F$5837,'Opportunity and products'!$N$14:$N$5837,B306)</f>
        <v>44817</v>
      </c>
      <c r="D306" s="52">
        <f>DATE(YEAR(C306),MONTH(C306),1)</f>
        <v>44805</v>
      </c>
      <c r="E306" s="50">
        <f>SUMIFS('Opportunity and products'!$K$14:$K$5837,'Opportunity and products'!$N$14:$N$5837,B306,'Opportunity and products'!$F$14:$F$5837,C306)</f>
        <v>16737.232084999996</v>
      </c>
      <c r="F306" s="50">
        <f>SUMIFS('Opportunity and products'!$K$14:$K$5837,'Opportunity and products'!$N$14:$N$5837,B306)</f>
        <v>32648.940344999992</v>
      </c>
      <c r="G306" s="53">
        <f>IF(COUNTIFS('Opportunity and products'!$N$14:$N$5837,B306,'Opportunity and products'!$F$14:$F$5837,"&gt;"&amp;C306)&gt;0,1,0)</f>
        <v>1</v>
      </c>
    </row>
    <row r="307" spans="2:7" x14ac:dyDescent="0.45">
      <c r="B307" s="49" t="s">
        <v>92</v>
      </c>
      <c r="C307" s="51">
        <f>_xlfn.MINIFS('Opportunity and products'!$F$14:$F$5837,'Opportunity and products'!$N$14:$N$5837,B307)</f>
        <v>45083</v>
      </c>
      <c r="D307" s="52">
        <f>DATE(YEAR(C307),MONTH(C307),1)</f>
        <v>45078</v>
      </c>
      <c r="E307" s="50">
        <f>SUMIFS('Opportunity and products'!$K$14:$K$5837,'Opportunity and products'!$N$14:$N$5837,B307,'Opportunity and products'!$F$14:$F$5837,C307)</f>
        <v>1103.2022189999998</v>
      </c>
      <c r="F307" s="50">
        <f>SUMIFS('Opportunity and products'!$K$14:$K$5837,'Opportunity and products'!$N$14:$N$5837,B307)</f>
        <v>1103.2022189999998</v>
      </c>
      <c r="G307" s="53">
        <f>IF(COUNTIFS('Opportunity and products'!$N$14:$N$5837,B307,'Opportunity and products'!$F$14:$F$5837,"&gt;"&amp;C307)&gt;0,1,0)</f>
        <v>0</v>
      </c>
    </row>
    <row r="308" spans="2:7" x14ac:dyDescent="0.45">
      <c r="B308" s="49" t="s">
        <v>112</v>
      </c>
      <c r="C308" s="51">
        <f>_xlfn.MINIFS('Opportunity and products'!$F$14:$F$5837,'Opportunity and products'!$N$14:$N$5837,B308)</f>
        <v>44837</v>
      </c>
      <c r="D308" s="52">
        <f>DATE(YEAR(C308),MONTH(C308),1)</f>
        <v>44835</v>
      </c>
      <c r="E308" s="50">
        <f>SUMIFS('Opportunity and products'!$K$14:$K$5837,'Opportunity and products'!$N$14:$N$5837,B308,'Opportunity and products'!$F$14:$F$5837,C308)</f>
        <v>2371.16</v>
      </c>
      <c r="F308" s="50">
        <f>SUMIFS('Opportunity and products'!$K$14:$K$5837,'Opportunity and products'!$N$14:$N$5837,B308)</f>
        <v>2371.16</v>
      </c>
      <c r="G308" s="53">
        <f>IF(COUNTIFS('Opportunity and products'!$N$14:$N$5837,B308,'Opportunity and products'!$F$14:$F$5837,"&gt;"&amp;C308)&gt;0,1,0)</f>
        <v>0</v>
      </c>
    </row>
    <row r="309" spans="2:7" x14ac:dyDescent="0.45">
      <c r="B309" s="49" t="s">
        <v>126</v>
      </c>
      <c r="C309" s="51">
        <f>_xlfn.MINIFS('Opportunity and products'!$F$14:$F$5837,'Opportunity and products'!$N$14:$N$5837,B309)</f>
        <v>45046</v>
      </c>
      <c r="D309" s="52">
        <f>DATE(YEAR(C309),MONTH(C309),1)</f>
        <v>45017</v>
      </c>
      <c r="E309" s="50">
        <f>SUMIFS('Opportunity and products'!$K$14:$K$5837,'Opportunity and products'!$N$14:$N$5837,B309,'Opportunity and products'!$F$14:$F$5837,C309)</f>
        <v>1770.9432999999999</v>
      </c>
      <c r="F309" s="50">
        <f>SUMIFS('Opportunity and products'!$K$14:$K$5837,'Opportunity and products'!$N$14:$N$5837,B309)</f>
        <v>101683.27678600002</v>
      </c>
      <c r="G309" s="53">
        <f>IF(COUNTIFS('Opportunity and products'!$N$14:$N$5837,B309,'Opportunity and products'!$F$14:$F$5837,"&gt;"&amp;C309)&gt;0,1,0)</f>
        <v>1</v>
      </c>
    </row>
    <row r="310" spans="2:7" x14ac:dyDescent="0.45">
      <c r="B310" s="49" t="s">
        <v>19</v>
      </c>
      <c r="C310" s="51">
        <f>_xlfn.MINIFS('Opportunity and products'!$F$14:$F$5837,'Opportunity and products'!$N$14:$N$5837,B310)</f>
        <v>44621</v>
      </c>
      <c r="D310" s="52">
        <f>DATE(YEAR(C310),MONTH(C310),1)</f>
        <v>44621</v>
      </c>
      <c r="E310" s="50">
        <f>SUMIFS('Opportunity and products'!$K$14:$K$5837,'Opportunity and products'!$N$14:$N$5837,B310,'Opportunity and products'!$F$14:$F$5837,C310)</f>
        <v>17646.060000000001</v>
      </c>
      <c r="F310" s="50">
        <f>SUMIFS('Opportunity and products'!$K$14:$K$5837,'Opportunity and products'!$N$14:$N$5837,B310)</f>
        <v>36794.51</v>
      </c>
      <c r="G310" s="53">
        <f>IF(COUNTIFS('Opportunity and products'!$N$14:$N$5837,B310,'Opportunity and products'!$F$14:$F$5837,"&gt;"&amp;C310)&gt;0,1,0)</f>
        <v>1</v>
      </c>
    </row>
    <row r="311" spans="2:7" x14ac:dyDescent="0.45">
      <c r="B311" s="49" t="s">
        <v>40</v>
      </c>
      <c r="C311" s="51">
        <f>_xlfn.MINIFS('Opportunity and products'!$F$14:$F$5837,'Opportunity and products'!$N$14:$N$5837,B311)</f>
        <v>45922</v>
      </c>
      <c r="D311" s="52">
        <f>DATE(YEAR(C311),MONTH(C311),1)</f>
        <v>45901</v>
      </c>
      <c r="E311" s="50">
        <f>SUMIFS('Opportunity and products'!$K$14:$K$5837,'Opportunity and products'!$N$14:$N$5837,B311,'Opportunity and products'!$F$14:$F$5837,C311)</f>
        <v>2336.5700000000002</v>
      </c>
      <c r="F311" s="50">
        <f>SUMIFS('Opportunity and products'!$K$14:$K$5837,'Opportunity and products'!$N$14:$N$5837,B311)</f>
        <v>2336.5700000000002</v>
      </c>
      <c r="G311" s="53">
        <f>IF(COUNTIFS('Opportunity and products'!$N$14:$N$5837,B311,'Opportunity and products'!$F$14:$F$5837,"&gt;"&amp;C311)&gt;0,1,0)</f>
        <v>0</v>
      </c>
    </row>
    <row r="312" spans="2:7" x14ac:dyDescent="0.45">
      <c r="B312" s="49" t="s">
        <v>219</v>
      </c>
      <c r="C312" s="51">
        <f>_xlfn.MINIFS('Opportunity and products'!$F$14:$F$5837,'Opportunity and products'!$N$14:$N$5837,B312)</f>
        <v>45534</v>
      </c>
      <c r="D312" s="52">
        <f>DATE(YEAR(C312),MONTH(C312),1)</f>
        <v>45505</v>
      </c>
      <c r="E312" s="50">
        <f>SUMIFS('Opportunity and products'!$K$14:$K$5837,'Opportunity and products'!$N$14:$N$5837,B312,'Opportunity and products'!$F$14:$F$5837,C312)</f>
        <v>122.576195</v>
      </c>
      <c r="F312" s="50">
        <f>SUMIFS('Opportunity and products'!$K$14:$K$5837,'Opportunity and products'!$N$14:$N$5837,B312)</f>
        <v>122.576195</v>
      </c>
      <c r="G312" s="53">
        <f>IF(COUNTIFS('Opportunity and products'!$N$14:$N$5837,B312,'Opportunity and products'!$F$14:$F$5837,"&gt;"&amp;C312)&gt;0,1,0)</f>
        <v>0</v>
      </c>
    </row>
    <row r="313" spans="2:7" x14ac:dyDescent="0.45">
      <c r="B313" s="49" t="s">
        <v>296</v>
      </c>
      <c r="C313" s="51">
        <f>_xlfn.MINIFS('Opportunity and products'!$F$14:$F$5837,'Opportunity and products'!$N$14:$N$5837,B313)</f>
        <v>45422</v>
      </c>
      <c r="D313" s="52">
        <f>DATE(YEAR(C313),MONTH(C313),1)</f>
        <v>45413</v>
      </c>
      <c r="E313" s="50">
        <f>SUMIFS('Opportunity and products'!$K$14:$K$5837,'Opportunity and products'!$N$14:$N$5837,B313,'Opportunity and products'!$F$14:$F$5837,C313)</f>
        <v>2670.3469239999995</v>
      </c>
      <c r="F313" s="50">
        <f>SUMIFS('Opportunity and products'!$K$14:$K$5837,'Opportunity and products'!$N$14:$N$5837,B313)</f>
        <v>2670.3469239999995</v>
      </c>
      <c r="G313" s="53">
        <f>IF(COUNTIFS('Opportunity and products'!$N$14:$N$5837,B313,'Opportunity and products'!$F$14:$F$5837,"&gt;"&amp;C313)&gt;0,1,0)</f>
        <v>0</v>
      </c>
    </row>
    <row r="314" spans="2:7" x14ac:dyDescent="0.45">
      <c r="B314" s="49" t="s">
        <v>87</v>
      </c>
      <c r="C314" s="51">
        <f>_xlfn.MINIFS('Opportunity and products'!$F$14:$F$5837,'Opportunity and products'!$N$14:$N$5837,B314)</f>
        <v>44893</v>
      </c>
      <c r="D314" s="52">
        <f>DATE(YEAR(C314),MONTH(C314),1)</f>
        <v>44866</v>
      </c>
      <c r="E314" s="50">
        <f>SUMIFS('Opportunity and products'!$K$14:$K$5837,'Opportunity and products'!$N$14:$N$5837,B314,'Opportunity and products'!$F$14:$F$5837,C314)</f>
        <v>2517.1253939999997</v>
      </c>
      <c r="F314" s="50">
        <f>SUMIFS('Opportunity and products'!$K$14:$K$5837,'Opportunity and products'!$N$14:$N$5837,B314)</f>
        <v>11430.342259000001</v>
      </c>
      <c r="G314" s="53">
        <f>IF(COUNTIFS('Opportunity and products'!$N$14:$N$5837,B314,'Opportunity and products'!$F$14:$F$5837,"&gt;"&amp;C314)&gt;0,1,0)</f>
        <v>1</v>
      </c>
    </row>
    <row r="315" spans="2:7" x14ac:dyDescent="0.45">
      <c r="B315" s="49" t="s">
        <v>115</v>
      </c>
      <c r="C315" s="51">
        <f>_xlfn.MINIFS('Opportunity and products'!$F$14:$F$5837,'Opportunity and products'!$N$14:$N$5837,B315)</f>
        <v>44458</v>
      </c>
      <c r="D315" s="52">
        <f>DATE(YEAR(C315),MONTH(C315),1)</f>
        <v>44440</v>
      </c>
      <c r="E315" s="50">
        <f>SUMIFS('Opportunity and products'!$K$14:$K$5837,'Opportunity and products'!$N$14:$N$5837,B315,'Opportunity and products'!$F$14:$F$5837,C315)</f>
        <v>4414.12</v>
      </c>
      <c r="F315" s="50">
        <f>SUMIFS('Opportunity and products'!$K$14:$K$5837,'Opportunity and products'!$N$14:$N$5837,B315)</f>
        <v>7699.38</v>
      </c>
      <c r="G315" s="53">
        <f>IF(COUNTIFS('Opportunity and products'!$N$14:$N$5837,B315,'Opportunity and products'!$F$14:$F$5837,"&gt;"&amp;C315)&gt;0,1,0)</f>
        <v>1</v>
      </c>
    </row>
    <row r="316" spans="2:7" x14ac:dyDescent="0.45">
      <c r="B316" s="49" t="s">
        <v>17</v>
      </c>
      <c r="C316" s="51">
        <f>_xlfn.MINIFS('Opportunity and products'!$F$14:$F$5837,'Opportunity and products'!$N$14:$N$5837,B316)</f>
        <v>45467</v>
      </c>
      <c r="D316" s="52">
        <f>DATE(YEAR(C316),MONTH(C316),1)</f>
        <v>45444</v>
      </c>
      <c r="E316" s="50">
        <f>SUMIFS('Opportunity and products'!$K$14:$K$5837,'Opportunity and products'!$N$14:$N$5837,B316,'Opportunity and products'!$F$14:$F$5837,C316)</f>
        <v>4479.8986469999991</v>
      </c>
      <c r="F316" s="50">
        <f>SUMIFS('Opportunity and products'!$K$14:$K$5837,'Opportunity and products'!$N$14:$N$5837,B316)</f>
        <v>7602.608033999999</v>
      </c>
      <c r="G316" s="53">
        <f>IF(COUNTIFS('Opportunity and products'!$N$14:$N$5837,B316,'Opportunity and products'!$F$14:$F$5837,"&gt;"&amp;C316)&gt;0,1,0)</f>
        <v>1</v>
      </c>
    </row>
    <row r="317" spans="2:7" x14ac:dyDescent="0.45">
      <c r="B317" s="49" t="s">
        <v>59</v>
      </c>
      <c r="C317" s="51">
        <f>_xlfn.MINIFS('Opportunity and products'!$F$14:$F$5837,'Opportunity and products'!$N$14:$N$5837,B317)</f>
        <v>44544</v>
      </c>
      <c r="D317" s="52">
        <f>DATE(YEAR(C317),MONTH(C317),1)</f>
        <v>44531</v>
      </c>
      <c r="E317" s="50">
        <f>SUMIFS('Opportunity and products'!$K$14:$K$5837,'Opportunity and products'!$N$14:$N$5837,B317,'Opportunity and products'!$F$14:$F$5837,C317)</f>
        <v>941.96</v>
      </c>
      <c r="F317" s="50">
        <f>SUMIFS('Opportunity and products'!$K$14:$K$5837,'Opportunity and products'!$N$14:$N$5837,B317)</f>
        <v>2693.2200000000003</v>
      </c>
      <c r="G317" s="53">
        <f>IF(COUNTIFS('Opportunity and products'!$N$14:$N$5837,B317,'Opportunity and products'!$F$14:$F$5837,"&gt;"&amp;C317)&gt;0,1,0)</f>
        <v>1</v>
      </c>
    </row>
    <row r="318" spans="2:7" x14ac:dyDescent="0.45">
      <c r="B318" s="49" t="s">
        <v>85</v>
      </c>
      <c r="C318" s="51">
        <f>_xlfn.MINIFS('Opportunity and products'!$F$14:$F$5837,'Opportunity and products'!$N$14:$N$5837,B318)</f>
        <v>45676</v>
      </c>
      <c r="D318" s="52">
        <f>DATE(YEAR(C318),MONTH(C318),1)</f>
        <v>45658</v>
      </c>
      <c r="E318" s="50">
        <f>SUMIFS('Opportunity and products'!$K$14:$K$5837,'Opportunity and products'!$N$14:$N$5837,B318,'Opportunity and products'!$F$14:$F$5837,C318)</f>
        <v>30.891608999999999</v>
      </c>
      <c r="F318" s="50">
        <f>SUMIFS('Opportunity and products'!$K$14:$K$5837,'Opportunity and products'!$N$14:$N$5837,B318)</f>
        <v>30.891608999999999</v>
      </c>
      <c r="G318" s="53">
        <f>IF(COUNTIFS('Opportunity and products'!$N$14:$N$5837,B318,'Opportunity and products'!$F$14:$F$5837,"&gt;"&amp;C318)&gt;0,1,0)</f>
        <v>0</v>
      </c>
    </row>
    <row r="319" spans="2:7" x14ac:dyDescent="0.45">
      <c r="B319" s="49" t="s">
        <v>185</v>
      </c>
      <c r="C319" s="51">
        <f>_xlfn.MINIFS('Opportunity and products'!$F$14:$F$5837,'Opportunity and products'!$N$14:$N$5837,B319)</f>
        <v>45669</v>
      </c>
      <c r="D319" s="52">
        <f>DATE(YEAR(C319),MONTH(C319),1)</f>
        <v>45658</v>
      </c>
      <c r="E319" s="50">
        <f>SUMIFS('Opportunity and products'!$K$14:$K$5837,'Opportunity and products'!$N$14:$N$5837,B319,'Opportunity and products'!$F$14:$F$5837,C319)</f>
        <v>12147.700101999999</v>
      </c>
      <c r="F319" s="50">
        <f>SUMIFS('Opportunity and products'!$K$14:$K$5837,'Opportunity and products'!$N$14:$N$5837,B319)</f>
        <v>12147.700101999999</v>
      </c>
      <c r="G319" s="53">
        <f>IF(COUNTIFS('Opportunity and products'!$N$14:$N$5837,B319,'Opportunity and products'!$F$14:$F$5837,"&gt;"&amp;C319)&gt;0,1,0)</f>
        <v>0</v>
      </c>
    </row>
    <row r="320" spans="2:7" x14ac:dyDescent="0.45">
      <c r="B320" s="49" t="s">
        <v>297</v>
      </c>
      <c r="C320" s="51">
        <f>_xlfn.MINIFS('Opportunity and products'!$F$14:$F$5837,'Opportunity and products'!$N$14:$N$5837,B320)</f>
        <v>44578</v>
      </c>
      <c r="D320" s="52">
        <f>DATE(YEAR(C320),MONTH(C320),1)</f>
        <v>44562</v>
      </c>
      <c r="E320" s="50">
        <f>SUMIFS('Opportunity and products'!$K$14:$K$5837,'Opportunity and products'!$N$14:$N$5837,B320,'Opportunity and products'!$F$14:$F$5837,C320)</f>
        <v>359.87</v>
      </c>
      <c r="F320" s="50">
        <f>SUMIFS('Opportunity and products'!$K$14:$K$5837,'Opportunity and products'!$N$14:$N$5837,B320)</f>
        <v>359.87</v>
      </c>
      <c r="G320" s="53">
        <f>IF(COUNTIFS('Opportunity and products'!$N$14:$N$5837,B320,'Opportunity and products'!$F$14:$F$5837,"&gt;"&amp;C320)&gt;0,1,0)</f>
        <v>0</v>
      </c>
    </row>
    <row r="321" spans="2:7" x14ac:dyDescent="0.45">
      <c r="B321" s="49" t="s">
        <v>292</v>
      </c>
      <c r="C321" s="51">
        <f>_xlfn.MINIFS('Opportunity and products'!$F$14:$F$5837,'Opportunity and products'!$N$14:$N$5837,B321)</f>
        <v>45574</v>
      </c>
      <c r="D321" s="52">
        <f>DATE(YEAR(C321),MONTH(C321),1)</f>
        <v>45566</v>
      </c>
      <c r="E321" s="50">
        <f>SUMIFS('Opportunity and products'!$K$14:$K$5837,'Opportunity and products'!$N$14:$N$5837,B321,'Opportunity and products'!$F$14:$F$5837,C321)</f>
        <v>118.3</v>
      </c>
      <c r="F321" s="50">
        <f>SUMIFS('Opportunity and products'!$K$14:$K$5837,'Opportunity and products'!$N$14:$N$5837,B321)</f>
        <v>118.3</v>
      </c>
      <c r="G321" s="53">
        <f>IF(COUNTIFS('Opportunity and products'!$N$14:$N$5837,B321,'Opportunity and products'!$F$14:$F$5837,"&gt;"&amp;C321)&gt;0,1,0)</f>
        <v>0</v>
      </c>
    </row>
    <row r="322" spans="2:7" x14ac:dyDescent="0.45">
      <c r="B322" s="49" t="s">
        <v>61</v>
      </c>
      <c r="C322" s="51">
        <f>_xlfn.MINIFS('Opportunity and products'!$F$14:$F$5837,'Opportunity and products'!$N$14:$N$5837,B322)</f>
        <v>45412</v>
      </c>
      <c r="D322" s="52">
        <f>DATE(YEAR(C322),MONTH(C322),1)</f>
        <v>45383</v>
      </c>
      <c r="E322" s="50">
        <f>SUMIFS('Opportunity and products'!$K$14:$K$5837,'Opportunity and products'!$N$14:$N$5837,B322,'Opportunity and products'!$F$14:$F$5837,C322)</f>
        <v>37107.82</v>
      </c>
      <c r="F322" s="50">
        <f>SUMIFS('Opportunity and products'!$K$14:$K$5837,'Opportunity and products'!$N$14:$N$5837,B322)</f>
        <v>37107.82</v>
      </c>
      <c r="G322" s="53">
        <f>IF(COUNTIFS('Opportunity and products'!$N$14:$N$5837,B322,'Opportunity and products'!$F$14:$F$5837,"&gt;"&amp;C322)&gt;0,1,0)</f>
        <v>0</v>
      </c>
    </row>
    <row r="323" spans="2:7" x14ac:dyDescent="0.45">
      <c r="B323" s="49" t="s">
        <v>93</v>
      </c>
      <c r="C323" s="51">
        <f>_xlfn.MINIFS('Opportunity and products'!$F$14:$F$5837,'Opportunity and products'!$N$14:$N$5837,B323)</f>
        <v>44486</v>
      </c>
      <c r="D323" s="52">
        <f>DATE(YEAR(C323),MONTH(C323),1)</f>
        <v>44470</v>
      </c>
      <c r="E323" s="50">
        <f>SUMIFS('Opportunity and products'!$K$14:$K$5837,'Opportunity and products'!$N$14:$N$5837,B323,'Opportunity and products'!$F$14:$F$5837,C323)</f>
        <v>54188.3</v>
      </c>
      <c r="F323" s="50">
        <f>SUMIFS('Opportunity and products'!$K$14:$K$5837,'Opportunity and products'!$N$14:$N$5837,B323)</f>
        <v>278692.13</v>
      </c>
      <c r="G323" s="53">
        <f>IF(COUNTIFS('Opportunity and products'!$N$14:$N$5837,B323,'Opportunity and products'!$F$14:$F$5837,"&gt;"&amp;C323)&gt;0,1,0)</f>
        <v>1</v>
      </c>
    </row>
    <row r="324" spans="2:7" x14ac:dyDescent="0.45">
      <c r="B324" s="49" t="s">
        <v>45</v>
      </c>
      <c r="C324" s="51">
        <f>_xlfn.MINIFS('Opportunity and products'!$F$14:$F$5837,'Opportunity and products'!$N$14:$N$5837,B324)</f>
        <v>44875</v>
      </c>
      <c r="D324" s="52">
        <f>DATE(YEAR(C324),MONTH(C324),1)</f>
        <v>44866</v>
      </c>
      <c r="E324" s="50">
        <f>SUMIFS('Opportunity and products'!$K$14:$K$5837,'Opportunity and products'!$N$14:$N$5837,B324,'Opportunity and products'!$F$14:$F$5837,C324)</f>
        <v>10879.88</v>
      </c>
      <c r="F324" s="50">
        <f>SUMIFS('Opportunity and products'!$K$14:$K$5837,'Opportunity and products'!$N$14:$N$5837,B324)</f>
        <v>72465.880000000019</v>
      </c>
      <c r="G324" s="53">
        <f>IF(COUNTIFS('Opportunity and products'!$N$14:$N$5837,B324,'Opportunity and products'!$F$14:$F$5837,"&gt;"&amp;C324)&gt;0,1,0)</f>
        <v>1</v>
      </c>
    </row>
    <row r="325" spans="2:7" x14ac:dyDescent="0.45">
      <c r="B325" s="49" t="s">
        <v>265</v>
      </c>
      <c r="C325" s="51">
        <f>_xlfn.MINIFS('Opportunity and products'!$F$14:$F$5837,'Opportunity and products'!$N$14:$N$5837,B325)</f>
        <v>44304</v>
      </c>
      <c r="D325" s="52">
        <f>DATE(YEAR(C325),MONTH(C325),1)</f>
        <v>44287</v>
      </c>
      <c r="E325" s="50">
        <f>SUMIFS('Opportunity and products'!$K$14:$K$5837,'Opportunity and products'!$N$14:$N$5837,B325,'Opportunity and products'!$F$14:$F$5837,C325)</f>
        <v>1012.9448559999998</v>
      </c>
      <c r="F325" s="50">
        <f>SUMIFS('Opportunity and products'!$K$14:$K$5837,'Opportunity and products'!$N$14:$N$5837,B325)</f>
        <v>211767.51653199995</v>
      </c>
      <c r="G325" s="53">
        <f>IF(COUNTIFS('Opportunity and products'!$N$14:$N$5837,B325,'Opportunity and products'!$F$14:$F$5837,"&gt;"&amp;C325)&gt;0,1,0)</f>
        <v>1</v>
      </c>
    </row>
    <row r="326" spans="2:7" x14ac:dyDescent="0.45">
      <c r="B326" s="49" t="s">
        <v>228</v>
      </c>
      <c r="C326" s="51">
        <f>_xlfn.MINIFS('Opportunity and products'!$F$14:$F$5837,'Opportunity and products'!$N$14:$N$5837,B326)</f>
        <v>44340</v>
      </c>
      <c r="D326" s="52">
        <f>DATE(YEAR(C326),MONTH(C326),1)</f>
        <v>44317</v>
      </c>
      <c r="E326" s="50">
        <f>SUMIFS('Opportunity and products'!$K$14:$K$5837,'Opportunity and products'!$N$14:$N$5837,B326,'Opportunity and products'!$F$14:$F$5837,C326)</f>
        <v>3080.95</v>
      </c>
      <c r="F326" s="50">
        <f>SUMIFS('Opportunity and products'!$K$14:$K$5837,'Opportunity and products'!$N$14:$N$5837,B326)</f>
        <v>3080.95</v>
      </c>
      <c r="G326" s="53">
        <f>IF(COUNTIFS('Opportunity and products'!$N$14:$N$5837,B326,'Opportunity and products'!$F$14:$F$5837,"&gt;"&amp;C326)&gt;0,1,0)</f>
        <v>0</v>
      </c>
    </row>
    <row r="327" spans="2:7" x14ac:dyDescent="0.45">
      <c r="B327" s="49" t="s">
        <v>125</v>
      </c>
      <c r="C327" s="51">
        <f>_xlfn.MINIFS('Opportunity and products'!$F$14:$F$5837,'Opportunity and products'!$N$14:$N$5837,B327)</f>
        <v>44374</v>
      </c>
      <c r="D327" s="52">
        <f>DATE(YEAR(C327),MONTH(C327),1)</f>
        <v>44348</v>
      </c>
      <c r="E327" s="50">
        <f>SUMIFS('Opportunity and products'!$K$14:$K$5837,'Opportunity and products'!$N$14:$N$5837,B327,'Opportunity and products'!$F$14:$F$5837,C327)</f>
        <v>17618.560000000001</v>
      </c>
      <c r="F327" s="50">
        <f>SUMIFS('Opportunity and products'!$K$14:$K$5837,'Opportunity and products'!$N$14:$N$5837,B327)</f>
        <v>729404.35999999987</v>
      </c>
      <c r="G327" s="53">
        <f>IF(COUNTIFS('Opportunity and products'!$N$14:$N$5837,B327,'Opportunity and products'!$F$14:$F$5837,"&gt;"&amp;C327)&gt;0,1,0)</f>
        <v>1</v>
      </c>
    </row>
    <row r="328" spans="2:7" x14ac:dyDescent="0.45">
      <c r="B328" s="49" t="s">
        <v>78</v>
      </c>
      <c r="C328" s="51">
        <f>_xlfn.MINIFS('Opportunity and products'!$F$14:$F$5837,'Opportunity and products'!$N$14:$N$5837,B328)</f>
        <v>45191</v>
      </c>
      <c r="D328" s="52">
        <f>DATE(YEAR(C328),MONTH(C328),1)</f>
        <v>45170</v>
      </c>
      <c r="E328" s="50">
        <f>SUMIFS('Opportunity and products'!$K$14:$K$5837,'Opportunity and products'!$N$14:$N$5837,B328,'Opportunity and products'!$F$14:$F$5837,C328)</f>
        <v>2821.4281119999996</v>
      </c>
      <c r="F328" s="50">
        <f>SUMIFS('Opportunity and products'!$K$14:$K$5837,'Opportunity and products'!$N$14:$N$5837,B328)</f>
        <v>2821.4281119999996</v>
      </c>
      <c r="G328" s="53">
        <f>IF(COUNTIFS('Opportunity and products'!$N$14:$N$5837,B328,'Opportunity and products'!$F$14:$F$5837,"&gt;"&amp;C328)&gt;0,1,0)</f>
        <v>0</v>
      </c>
    </row>
    <row r="329" spans="2:7" x14ac:dyDescent="0.45">
      <c r="B329" s="49" t="s">
        <v>163</v>
      </c>
      <c r="C329" s="51">
        <f>_xlfn.MINIFS('Opportunity and products'!$F$14:$F$5837,'Opportunity and products'!$N$14:$N$5837,B329)</f>
        <v>45250</v>
      </c>
      <c r="D329" s="52">
        <f>DATE(YEAR(C329),MONTH(C329),1)</f>
        <v>45231</v>
      </c>
      <c r="E329" s="50">
        <f>SUMIFS('Opportunity and products'!$K$14:$K$5837,'Opportunity and products'!$N$14:$N$5837,B329,'Opportunity and products'!$F$14:$F$5837,C329)</f>
        <v>1729.53</v>
      </c>
      <c r="F329" s="50">
        <f>SUMIFS('Opportunity and products'!$K$14:$K$5837,'Opportunity and products'!$N$14:$N$5837,B329)</f>
        <v>1729.53</v>
      </c>
      <c r="G329" s="53">
        <f>IF(COUNTIFS('Opportunity and products'!$N$14:$N$5837,B329,'Opportunity and products'!$F$14:$F$5837,"&gt;"&amp;C329)&gt;0,1,0)</f>
        <v>0</v>
      </c>
    </row>
    <row r="330" spans="2:7" x14ac:dyDescent="0.45">
      <c r="B330" s="49" t="s">
        <v>68</v>
      </c>
      <c r="C330" s="51">
        <f>_xlfn.MINIFS('Opportunity and products'!$F$14:$F$5837,'Opportunity and products'!$N$14:$N$5837,B330)</f>
        <v>45807</v>
      </c>
      <c r="D330" s="52">
        <f>DATE(YEAR(C330),MONTH(C330),1)</f>
        <v>45778</v>
      </c>
      <c r="E330" s="50">
        <f>SUMIFS('Opportunity and products'!$K$14:$K$5837,'Opportunity and products'!$N$14:$N$5837,B330,'Opportunity and products'!$F$14:$F$5837,C330)</f>
        <v>4735.3599999999997</v>
      </c>
      <c r="F330" s="50">
        <f>SUMIFS('Opportunity and products'!$K$14:$K$5837,'Opportunity and products'!$N$14:$N$5837,B330)</f>
        <v>4735.3599999999997</v>
      </c>
      <c r="G330" s="53">
        <f>IF(COUNTIFS('Opportunity and products'!$N$14:$N$5837,B330,'Opportunity and products'!$F$14:$F$5837,"&gt;"&amp;C330)&gt;0,1,0)</f>
        <v>0</v>
      </c>
    </row>
    <row r="331" spans="2:7" x14ac:dyDescent="0.45">
      <c r="B331" s="49" t="s">
        <v>269</v>
      </c>
      <c r="C331" s="51">
        <f>_xlfn.MINIFS('Opportunity and products'!$F$14:$F$5837,'Opportunity and products'!$N$14:$N$5837,B331)</f>
        <v>44245</v>
      </c>
      <c r="D331" s="52">
        <f>DATE(YEAR(C331),MONTH(C331),1)</f>
        <v>44228</v>
      </c>
      <c r="E331" s="50">
        <f>SUMIFS('Opportunity and products'!$K$14:$K$5837,'Opportunity and products'!$N$14:$N$5837,B331,'Opportunity and products'!$F$14:$F$5837,C331)</f>
        <v>2349.73</v>
      </c>
      <c r="F331" s="50">
        <f>SUMIFS('Opportunity and products'!$K$14:$K$5837,'Opportunity and products'!$N$14:$N$5837,B331)</f>
        <v>31004.370000000003</v>
      </c>
      <c r="G331" s="53">
        <f>IF(COUNTIFS('Opportunity and products'!$N$14:$N$5837,B331,'Opportunity and products'!$F$14:$F$5837,"&gt;"&amp;C331)&gt;0,1,0)</f>
        <v>1</v>
      </c>
    </row>
    <row r="332" spans="2:7" x14ac:dyDescent="0.45">
      <c r="B332" s="49" t="s">
        <v>156</v>
      </c>
      <c r="C332" s="51">
        <f>_xlfn.MINIFS('Opportunity and products'!$F$14:$F$5837,'Opportunity and products'!$N$14:$N$5837,B332)</f>
        <v>44826</v>
      </c>
      <c r="D332" s="52">
        <f>DATE(YEAR(C332),MONTH(C332),1)</f>
        <v>44805</v>
      </c>
      <c r="E332" s="50">
        <f>SUMIFS('Opportunity and products'!$K$14:$K$5837,'Opportunity and products'!$N$14:$N$5837,B332,'Opportunity and products'!$F$14:$F$5837,C332)</f>
        <v>16303.02</v>
      </c>
      <c r="F332" s="50">
        <f>SUMIFS('Opportunity and products'!$K$14:$K$5837,'Opportunity and products'!$N$14:$N$5837,B332)</f>
        <v>16303.02</v>
      </c>
      <c r="G332" s="53">
        <f>IF(COUNTIFS('Opportunity and products'!$N$14:$N$5837,B332,'Opportunity and products'!$F$14:$F$5837,"&gt;"&amp;C332)&gt;0,1,0)</f>
        <v>0</v>
      </c>
    </row>
    <row r="333" spans="2:7" x14ac:dyDescent="0.45">
      <c r="B333" s="49" t="s">
        <v>289</v>
      </c>
      <c r="C333" s="51">
        <f>_xlfn.MINIFS('Opportunity and products'!$F$14:$F$5837,'Opportunity and products'!$N$14:$N$5837,B333)</f>
        <v>44586</v>
      </c>
      <c r="D333" s="52">
        <f>DATE(YEAR(C333),MONTH(C333),1)</f>
        <v>44562</v>
      </c>
      <c r="E333" s="50">
        <f>SUMIFS('Opportunity and products'!$K$14:$K$5837,'Opportunity and products'!$N$14:$N$5837,B333,'Opportunity and products'!$F$14:$F$5837,C333)</f>
        <v>38485.97</v>
      </c>
      <c r="F333" s="50">
        <f>SUMIFS('Opportunity and products'!$K$14:$K$5837,'Opportunity and products'!$N$14:$N$5837,B333)</f>
        <v>38485.97</v>
      </c>
      <c r="G333" s="53">
        <f>IF(COUNTIFS('Opportunity and products'!$N$14:$N$5837,B333,'Opportunity and products'!$F$14:$F$5837,"&gt;"&amp;C333)&gt;0,1,0)</f>
        <v>0</v>
      </c>
    </row>
    <row r="334" spans="2:7" x14ac:dyDescent="0.45">
      <c r="B334" s="49" t="s">
        <v>200</v>
      </c>
      <c r="C334" s="51">
        <f>_xlfn.MINIFS('Opportunity and products'!$F$14:$F$5837,'Opportunity and products'!$N$14:$N$5837,B334)</f>
        <v>44381</v>
      </c>
      <c r="D334" s="52">
        <f>DATE(YEAR(C334),MONTH(C334),1)</f>
        <v>44378</v>
      </c>
      <c r="E334" s="50">
        <f>SUMIFS('Opportunity and products'!$K$14:$K$5837,'Opportunity and products'!$N$14:$N$5837,B334,'Opportunity and products'!$F$14:$F$5837,C334)</f>
        <v>2987.3382630000001</v>
      </c>
      <c r="F334" s="50">
        <f>SUMIFS('Opportunity and products'!$K$14:$K$5837,'Opportunity and products'!$N$14:$N$5837,B334)</f>
        <v>5462.5819849999998</v>
      </c>
      <c r="G334" s="53">
        <f>IF(COUNTIFS('Opportunity and products'!$N$14:$N$5837,B334,'Opportunity and products'!$F$14:$F$5837,"&gt;"&amp;C334)&gt;0,1,0)</f>
        <v>1</v>
      </c>
    </row>
    <row r="335" spans="2:7" x14ac:dyDescent="0.45">
      <c r="B335" s="49" t="s">
        <v>294</v>
      </c>
      <c r="C335" s="51">
        <f>_xlfn.MINIFS('Opportunity and products'!$F$14:$F$5837,'Opportunity and products'!$N$14:$N$5837,B335)</f>
        <v>44834</v>
      </c>
      <c r="D335" s="52">
        <f>DATE(YEAR(C335),MONTH(C335),1)</f>
        <v>44805</v>
      </c>
      <c r="E335" s="50">
        <f>SUMIFS('Opportunity and products'!$K$14:$K$5837,'Opportunity and products'!$N$14:$N$5837,B335,'Opportunity and products'!$F$14:$F$5837,C335)</f>
        <v>16967.66</v>
      </c>
      <c r="F335" s="50">
        <f>SUMIFS('Opportunity and products'!$K$14:$K$5837,'Opportunity and products'!$N$14:$N$5837,B335)</f>
        <v>21149.48</v>
      </c>
      <c r="G335" s="53">
        <f>IF(COUNTIFS('Opportunity and products'!$N$14:$N$5837,B335,'Opportunity and products'!$F$14:$F$5837,"&gt;"&amp;C335)&gt;0,1,0)</f>
        <v>1</v>
      </c>
    </row>
    <row r="336" spans="2:7" x14ac:dyDescent="0.45">
      <c r="B336" s="49" t="s">
        <v>84</v>
      </c>
      <c r="C336" s="51">
        <f>_xlfn.MINIFS('Opportunity and products'!$F$14:$F$5837,'Opportunity and products'!$N$14:$N$5837,B336)</f>
        <v>45455</v>
      </c>
      <c r="D336" s="52">
        <f>DATE(YEAR(C336),MONTH(C336),1)</f>
        <v>45444</v>
      </c>
      <c r="E336" s="50">
        <f>SUMIFS('Opportunity and products'!$K$14:$K$5837,'Opportunity and products'!$N$14:$N$5837,B336,'Opportunity and products'!$F$14:$F$5837,C336)</f>
        <v>4722.62</v>
      </c>
      <c r="F336" s="50">
        <f>SUMIFS('Opportunity and products'!$K$14:$K$5837,'Opportunity and products'!$N$14:$N$5837,B336)</f>
        <v>23361.68</v>
      </c>
      <c r="G336" s="53">
        <f>IF(COUNTIFS('Opportunity and products'!$N$14:$N$5837,B336,'Opportunity and products'!$F$14:$F$5837,"&gt;"&amp;C336)&gt;0,1,0)</f>
        <v>1</v>
      </c>
    </row>
    <row r="337" spans="2:7" x14ac:dyDescent="0.45">
      <c r="B337" s="49" t="s">
        <v>282</v>
      </c>
      <c r="C337" s="51">
        <f>_xlfn.MINIFS('Opportunity and products'!$F$14:$F$5837,'Opportunity and products'!$N$14:$N$5837,B337)</f>
        <v>45434</v>
      </c>
      <c r="D337" s="52">
        <f>DATE(YEAR(C337),MONTH(C337),1)</f>
        <v>45413</v>
      </c>
      <c r="E337" s="50">
        <f>SUMIFS('Opportunity and products'!$K$14:$K$5837,'Opportunity and products'!$N$14:$N$5837,B337,'Opportunity and products'!$F$14:$F$5837,C337)</f>
        <v>3449.17</v>
      </c>
      <c r="F337" s="50">
        <f>SUMIFS('Opportunity and products'!$K$14:$K$5837,'Opportunity and products'!$N$14:$N$5837,B337)</f>
        <v>7254.25</v>
      </c>
      <c r="G337" s="53">
        <f>IF(COUNTIFS('Opportunity and products'!$N$14:$N$5837,B337,'Opportunity and products'!$F$14:$F$5837,"&gt;"&amp;C337)&gt;0,1,0)</f>
        <v>1</v>
      </c>
    </row>
    <row r="338" spans="2:7" x14ac:dyDescent="0.45">
      <c r="B338" s="49" t="s">
        <v>137</v>
      </c>
      <c r="C338" s="51">
        <f>_xlfn.MINIFS('Opportunity and products'!$F$14:$F$5837,'Opportunity and products'!$N$14:$N$5837,B338)</f>
        <v>44291</v>
      </c>
      <c r="D338" s="52">
        <f>DATE(YEAR(C338),MONTH(C338),1)</f>
        <v>44287</v>
      </c>
      <c r="E338" s="50">
        <f>SUMIFS('Opportunity and products'!$K$14:$K$5837,'Opportunity and products'!$N$14:$N$5837,B338,'Opportunity and products'!$F$14:$F$5837,C338)</f>
        <v>8396.25</v>
      </c>
      <c r="F338" s="50">
        <f>SUMIFS('Opportunity and products'!$K$14:$K$5837,'Opportunity and products'!$N$14:$N$5837,B338)</f>
        <v>500006.45999999996</v>
      </c>
      <c r="G338" s="53">
        <f>IF(COUNTIFS('Opportunity and products'!$N$14:$N$5837,B338,'Opportunity and products'!$F$14:$F$5837,"&gt;"&amp;C338)&gt;0,1,0)</f>
        <v>1</v>
      </c>
    </row>
    <row r="339" spans="2:7" x14ac:dyDescent="0.45">
      <c r="B339" s="49" t="s">
        <v>120</v>
      </c>
      <c r="C339" s="51">
        <f>_xlfn.MINIFS('Opportunity and products'!$F$14:$F$5837,'Opportunity and products'!$N$14:$N$5837,B339)</f>
        <v>45824</v>
      </c>
      <c r="D339" s="52">
        <f>DATE(YEAR(C339),MONTH(C339),1)</f>
        <v>45809</v>
      </c>
      <c r="E339" s="50">
        <f>SUMIFS('Opportunity and products'!$K$14:$K$5837,'Opportunity and products'!$N$14:$N$5837,B339,'Opportunity and products'!$F$14:$F$5837,C339)</f>
        <v>14289.178397000001</v>
      </c>
      <c r="F339" s="50">
        <f>SUMIFS('Opportunity and products'!$K$14:$K$5837,'Opportunity and products'!$N$14:$N$5837,B339)</f>
        <v>14289.178397000001</v>
      </c>
      <c r="G339" s="53">
        <f>IF(COUNTIFS('Opportunity and products'!$N$14:$N$5837,B339,'Opportunity and products'!$F$14:$F$5837,"&gt;"&amp;C339)&gt;0,1,0)</f>
        <v>0</v>
      </c>
    </row>
    <row r="340" spans="2:7" x14ac:dyDescent="0.45">
      <c r="B340" s="49" t="s">
        <v>274</v>
      </c>
      <c r="C340" s="51">
        <f>_xlfn.MINIFS('Opportunity and products'!$F$14:$F$5837,'Opportunity and products'!$N$14:$N$5837,B340)</f>
        <v>44256</v>
      </c>
      <c r="D340" s="52">
        <f>DATE(YEAR(C340),MONTH(C340),1)</f>
        <v>44256</v>
      </c>
      <c r="E340" s="50">
        <f>SUMIFS('Opportunity and products'!$K$14:$K$5837,'Opportunity and products'!$N$14:$N$5837,B340,'Opportunity and products'!$F$14:$F$5837,C340)</f>
        <v>76.430346999999998</v>
      </c>
      <c r="F340" s="50">
        <f>SUMIFS('Opportunity and products'!$K$14:$K$5837,'Opportunity and products'!$N$14:$N$5837,B340)</f>
        <v>8229.1649859999998</v>
      </c>
      <c r="G340" s="53">
        <f>IF(COUNTIFS('Opportunity and products'!$N$14:$N$5837,B340,'Opportunity and products'!$F$14:$F$5837,"&gt;"&amp;C340)&gt;0,1,0)</f>
        <v>1</v>
      </c>
    </row>
    <row r="341" spans="2:7" x14ac:dyDescent="0.45">
      <c r="B341" s="49" t="s">
        <v>51</v>
      </c>
      <c r="C341" s="51">
        <f>_xlfn.MINIFS('Opportunity and products'!$F$14:$F$5837,'Opportunity and products'!$N$14:$N$5837,B341)</f>
        <v>44939</v>
      </c>
      <c r="D341" s="52">
        <f>DATE(YEAR(C341),MONTH(C341),1)</f>
        <v>44927</v>
      </c>
      <c r="E341" s="50">
        <f>SUMIFS('Opportunity and products'!$K$14:$K$5837,'Opportunity and products'!$N$14:$N$5837,B341,'Opportunity and products'!$F$14:$F$5837,C341)</f>
        <v>1547.37</v>
      </c>
      <c r="F341" s="50">
        <f>SUMIFS('Opportunity and products'!$K$14:$K$5837,'Opportunity and products'!$N$14:$N$5837,B341)</f>
        <v>4076.7799999999997</v>
      </c>
      <c r="G341" s="53">
        <f>IF(COUNTIFS('Opportunity and products'!$N$14:$N$5837,B341,'Opportunity and products'!$F$14:$F$5837,"&gt;"&amp;C341)&gt;0,1,0)</f>
        <v>1</v>
      </c>
    </row>
    <row r="342" spans="2:7" x14ac:dyDescent="0.45">
      <c r="B342" s="49" t="s">
        <v>223</v>
      </c>
      <c r="C342" s="51">
        <f>_xlfn.MINIFS('Opportunity and products'!$F$14:$F$5837,'Opportunity and products'!$N$14:$N$5837,B342)</f>
        <v>45407</v>
      </c>
      <c r="D342" s="52">
        <f>DATE(YEAR(C342),MONTH(C342),1)</f>
        <v>45383</v>
      </c>
      <c r="E342" s="50">
        <f>SUMIFS('Opportunity and products'!$K$14:$K$5837,'Opportunity and products'!$N$14:$N$5837,B342,'Opportunity and products'!$F$14:$F$5837,C342)</f>
        <v>43.75</v>
      </c>
      <c r="F342" s="50">
        <f>SUMIFS('Opportunity and products'!$K$14:$K$5837,'Opportunity and products'!$N$14:$N$5837,B342)</f>
        <v>43.75</v>
      </c>
      <c r="G342" s="53">
        <f>IF(COUNTIFS('Opportunity and products'!$N$14:$N$5837,B342,'Opportunity and products'!$F$14:$F$5837,"&gt;"&amp;C342)&gt;0,1,0)</f>
        <v>0</v>
      </c>
    </row>
    <row r="343" spans="2:7" x14ac:dyDescent="0.45">
      <c r="B343" s="49" t="s">
        <v>119</v>
      </c>
      <c r="C343" s="51">
        <f>_xlfn.MINIFS('Opportunity and products'!$F$14:$F$5837,'Opportunity and products'!$N$14:$N$5837,B343)</f>
        <v>44536</v>
      </c>
      <c r="D343" s="52">
        <f>DATE(YEAR(C343),MONTH(C343),1)</f>
        <v>44531</v>
      </c>
      <c r="E343" s="50">
        <f>SUMIFS('Opportunity and products'!$K$14:$K$5837,'Opportunity and products'!$N$14:$N$5837,B343,'Opportunity and products'!$F$14:$F$5837,C343)</f>
        <v>141.93305699999999</v>
      </c>
      <c r="F343" s="50">
        <f>SUMIFS('Opportunity and products'!$K$14:$K$5837,'Opportunity and products'!$N$14:$N$5837,B343)</f>
        <v>141.93305699999999</v>
      </c>
      <c r="G343" s="53">
        <f>IF(COUNTIFS('Opportunity and products'!$N$14:$N$5837,B343,'Opportunity and products'!$F$14:$F$5837,"&gt;"&amp;C343)&gt;0,1,0)</f>
        <v>0</v>
      </c>
    </row>
    <row r="344" spans="2:7" x14ac:dyDescent="0.45">
      <c r="B344" s="49" t="s">
        <v>186</v>
      </c>
      <c r="C344" s="51">
        <f>_xlfn.MINIFS('Opportunity and products'!$F$14:$F$5837,'Opportunity and products'!$N$14:$N$5837,B344)</f>
        <v>45447</v>
      </c>
      <c r="D344" s="52">
        <f>DATE(YEAR(C344),MONTH(C344),1)</f>
        <v>45444</v>
      </c>
      <c r="E344" s="50">
        <f>SUMIFS('Opportunity and products'!$K$14:$K$5837,'Opportunity and products'!$N$14:$N$5837,B344,'Opportunity and products'!$F$14:$F$5837,C344)</f>
        <v>653.28</v>
      </c>
      <c r="F344" s="50">
        <f>SUMIFS('Opportunity and products'!$K$14:$K$5837,'Opportunity and products'!$N$14:$N$5837,B344)</f>
        <v>653.28</v>
      </c>
      <c r="G344" s="53">
        <f>IF(COUNTIFS('Opportunity and products'!$N$14:$N$5837,B344,'Opportunity and products'!$F$14:$F$5837,"&gt;"&amp;C344)&gt;0,1,0)</f>
        <v>0</v>
      </c>
    </row>
    <row r="345" spans="2:7" x14ac:dyDescent="0.45">
      <c r="B345" s="49" t="s">
        <v>256</v>
      </c>
      <c r="C345" s="51">
        <f>_xlfn.MINIFS('Opportunity and products'!$F$14:$F$5837,'Opportunity and products'!$N$14:$N$5837,B345)</f>
        <v>44264</v>
      </c>
      <c r="D345" s="52">
        <f>DATE(YEAR(C345),MONTH(C345),1)</f>
        <v>44256</v>
      </c>
      <c r="E345" s="50">
        <f>SUMIFS('Opportunity and products'!$K$14:$K$5837,'Opportunity and products'!$N$14:$N$5837,B345,'Opportunity and products'!$F$14:$F$5837,C345)</f>
        <v>886.24168499999996</v>
      </c>
      <c r="F345" s="50">
        <f>SUMIFS('Opportunity and products'!$K$14:$K$5837,'Opportunity and products'!$N$14:$N$5837,B345)</f>
        <v>379798.35746299993</v>
      </c>
      <c r="G345" s="53">
        <f>IF(COUNTIFS('Opportunity and products'!$N$14:$N$5837,B345,'Opportunity and products'!$F$14:$F$5837,"&gt;"&amp;C345)&gt;0,1,0)</f>
        <v>1</v>
      </c>
    </row>
    <row r="346" spans="2:7" x14ac:dyDescent="0.45">
      <c r="B346" s="49" t="s">
        <v>229</v>
      </c>
      <c r="C346" s="51">
        <f>_xlfn.MINIFS('Opportunity and products'!$F$14:$F$5837,'Opportunity and products'!$N$14:$N$5837,B346)</f>
        <v>44946</v>
      </c>
      <c r="D346" s="52">
        <f>DATE(YEAR(C346),MONTH(C346),1)</f>
        <v>44927</v>
      </c>
      <c r="E346" s="50">
        <f>SUMIFS('Opportunity and products'!$K$14:$K$5837,'Opportunity and products'!$N$14:$N$5837,B346,'Opportunity and products'!$F$14:$F$5837,C346)</f>
        <v>207.34349999999998</v>
      </c>
      <c r="F346" s="50">
        <f>SUMIFS('Opportunity and products'!$K$14:$K$5837,'Opportunity and products'!$N$14:$N$5837,B346)</f>
        <v>207.34349999999998</v>
      </c>
      <c r="G346" s="53">
        <f>IF(COUNTIFS('Opportunity and products'!$N$14:$N$5837,B346,'Opportunity and products'!$F$14:$F$5837,"&gt;"&amp;C346)&gt;0,1,0)</f>
        <v>0</v>
      </c>
    </row>
    <row r="347" spans="2:7" x14ac:dyDescent="0.45">
      <c r="B347" s="49" t="s">
        <v>255</v>
      </c>
      <c r="C347" s="51">
        <f>_xlfn.MINIFS('Opportunity and products'!$F$14:$F$5837,'Opportunity and products'!$N$14:$N$5837,B347)</f>
        <v>44512</v>
      </c>
      <c r="D347" s="52">
        <f>DATE(YEAR(C347),MONTH(C347),1)</f>
        <v>44501</v>
      </c>
      <c r="E347" s="50">
        <f>SUMIFS('Opportunity and products'!$K$14:$K$5837,'Opportunity and products'!$N$14:$N$5837,B347,'Opportunity and products'!$F$14:$F$5837,C347)</f>
        <v>137717.38</v>
      </c>
      <c r="F347" s="50">
        <f>SUMIFS('Opportunity and products'!$K$14:$K$5837,'Opportunity and products'!$N$14:$N$5837,B347)</f>
        <v>1619226.6000000008</v>
      </c>
      <c r="G347" s="53">
        <f>IF(COUNTIFS('Opportunity and products'!$N$14:$N$5837,B347,'Opportunity and products'!$F$14:$F$5837,"&gt;"&amp;C347)&gt;0,1,0)</f>
        <v>1</v>
      </c>
    </row>
    <row r="348" spans="2:7" x14ac:dyDescent="0.45">
      <c r="B348" s="49" t="s">
        <v>70</v>
      </c>
      <c r="C348" s="51">
        <f>_xlfn.MINIFS('Opportunity and products'!$F$14:$F$5837,'Opportunity and products'!$N$14:$N$5837,B348)</f>
        <v>45412</v>
      </c>
      <c r="D348" s="52">
        <f>DATE(YEAR(C348),MONTH(C348),1)</f>
        <v>45383</v>
      </c>
      <c r="E348" s="50">
        <f>SUMIFS('Opportunity and products'!$K$14:$K$5837,'Opportunity and products'!$N$14:$N$5837,B348,'Opportunity and products'!$F$14:$F$5837,C348)</f>
        <v>675.88</v>
      </c>
      <c r="F348" s="50">
        <f>SUMIFS('Opportunity and products'!$K$14:$K$5837,'Opportunity and products'!$N$14:$N$5837,B348)</f>
        <v>712.46</v>
      </c>
      <c r="G348" s="53">
        <f>IF(COUNTIFS('Opportunity and products'!$N$14:$N$5837,B348,'Opportunity and products'!$F$14:$F$5837,"&gt;"&amp;C348)&gt;0,1,0)</f>
        <v>1</v>
      </c>
    </row>
    <row r="349" spans="2:7" x14ac:dyDescent="0.45">
      <c r="B349" s="49" t="s">
        <v>192</v>
      </c>
      <c r="C349" s="51">
        <f>_xlfn.MINIFS('Opportunity and products'!$F$14:$F$5837,'Opportunity and products'!$N$14:$N$5837,B349)</f>
        <v>44278</v>
      </c>
      <c r="D349" s="52">
        <f>DATE(YEAR(C349),MONTH(C349),1)</f>
        <v>44256</v>
      </c>
      <c r="E349" s="50">
        <f>SUMIFS('Opportunity and products'!$K$14:$K$5837,'Opportunity and products'!$N$14:$N$5837,B349,'Opportunity and products'!$F$14:$F$5837,C349)</f>
        <v>3517.19</v>
      </c>
      <c r="F349" s="50">
        <f>SUMIFS('Opportunity and products'!$K$14:$K$5837,'Opportunity and products'!$N$14:$N$5837,B349)</f>
        <v>101360.91</v>
      </c>
      <c r="G349" s="53">
        <f>IF(COUNTIFS('Opportunity and products'!$N$14:$N$5837,B349,'Opportunity and products'!$F$14:$F$5837,"&gt;"&amp;C349)&gt;0,1,0)</f>
        <v>1</v>
      </c>
    </row>
    <row r="350" spans="2:7" x14ac:dyDescent="0.45">
      <c r="B350" s="49" t="s">
        <v>34</v>
      </c>
      <c r="C350" s="51">
        <f>_xlfn.MINIFS('Opportunity and products'!$F$14:$F$5837,'Opportunity and products'!$N$14:$N$5837,B350)</f>
        <v>45688</v>
      </c>
      <c r="D350" s="52">
        <f>DATE(YEAR(C350),MONTH(C350),1)</f>
        <v>45658</v>
      </c>
      <c r="E350" s="50">
        <f>SUMIFS('Opportunity and products'!$K$14:$K$5837,'Opportunity and products'!$N$14:$N$5837,B350,'Opportunity and products'!$F$14:$F$5837,C350)</f>
        <v>51.59886199999999</v>
      </c>
      <c r="F350" s="50">
        <f>SUMIFS('Opportunity and products'!$K$14:$K$5837,'Opportunity and products'!$N$14:$N$5837,B350)</f>
        <v>51.59886199999999</v>
      </c>
      <c r="G350" s="53">
        <f>IF(COUNTIFS('Opportunity and products'!$N$14:$N$5837,B350,'Opportunity and products'!$F$14:$F$5837,"&gt;"&amp;C350)&gt;0,1,0)</f>
        <v>0</v>
      </c>
    </row>
    <row r="351" spans="2:7" x14ac:dyDescent="0.45">
      <c r="B351" s="49" t="s">
        <v>42</v>
      </c>
      <c r="C351" s="51">
        <f>_xlfn.MINIFS('Opportunity and products'!$F$14:$F$5837,'Opportunity and products'!$N$14:$N$5837,B351)</f>
        <v>44984</v>
      </c>
      <c r="D351" s="52">
        <f>DATE(YEAR(C351),MONTH(C351),1)</f>
        <v>44958</v>
      </c>
      <c r="E351" s="50">
        <f>SUMIFS('Opportunity and products'!$K$14:$K$5837,'Opportunity and products'!$N$14:$N$5837,B351,'Opportunity and products'!$F$14:$F$5837,C351)</f>
        <v>20498.09</v>
      </c>
      <c r="F351" s="50">
        <f>SUMIFS('Opportunity and products'!$K$14:$K$5837,'Opportunity and products'!$N$14:$N$5837,B351)</f>
        <v>42929.270000000004</v>
      </c>
      <c r="G351" s="53">
        <f>IF(COUNTIFS('Opportunity and products'!$N$14:$N$5837,B351,'Opportunity and products'!$F$14:$F$5837,"&gt;"&amp;C351)&gt;0,1,0)</f>
        <v>1</v>
      </c>
    </row>
    <row r="352" spans="2:7" x14ac:dyDescent="0.45">
      <c r="B352" s="49" t="s">
        <v>144</v>
      </c>
      <c r="C352" s="51">
        <f>_xlfn.MINIFS('Opportunity and products'!$F$14:$F$5837,'Opportunity and products'!$N$14:$N$5837,B352)</f>
        <v>44914</v>
      </c>
      <c r="D352" s="52">
        <f>DATE(YEAR(C352),MONTH(C352),1)</f>
        <v>44896</v>
      </c>
      <c r="E352" s="50">
        <f>SUMIFS('Opportunity and products'!$K$14:$K$5837,'Opportunity and products'!$N$14:$N$5837,B352,'Opportunity and products'!$F$14:$F$5837,C352)</f>
        <v>751.67</v>
      </c>
      <c r="F352" s="50">
        <f>SUMIFS('Opportunity and products'!$K$14:$K$5837,'Opportunity and products'!$N$14:$N$5837,B352)</f>
        <v>751.67</v>
      </c>
      <c r="G352" s="53">
        <f>IF(COUNTIFS('Opportunity and products'!$N$14:$N$5837,B352,'Opportunity and products'!$F$14:$F$5837,"&gt;"&amp;C352)&gt;0,1,0)</f>
        <v>0</v>
      </c>
    </row>
    <row r="353" spans="2:7" x14ac:dyDescent="0.45">
      <c r="B353" s="49" t="s">
        <v>225</v>
      </c>
      <c r="C353" s="51">
        <f>_xlfn.MINIFS('Opportunity and products'!$F$14:$F$5837,'Opportunity and products'!$N$14:$N$5837,B353)</f>
        <v>45440</v>
      </c>
      <c r="D353" s="52">
        <f>DATE(YEAR(C353),MONTH(C353),1)</f>
        <v>45413</v>
      </c>
      <c r="E353" s="50">
        <f>SUMIFS('Opportunity and products'!$K$14:$K$5837,'Opportunity and products'!$N$14:$N$5837,B353,'Opportunity and products'!$F$14:$F$5837,C353)</f>
        <v>427.82</v>
      </c>
      <c r="F353" s="50">
        <f>SUMIFS('Opportunity and products'!$K$14:$K$5837,'Opportunity and products'!$N$14:$N$5837,B353)</f>
        <v>427.82</v>
      </c>
      <c r="G353" s="53">
        <f>IF(COUNTIFS('Opportunity and products'!$N$14:$N$5837,B353,'Opportunity and products'!$F$14:$F$5837,"&gt;"&amp;C353)&gt;0,1,0)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Opportunity and products</vt:lpstr>
      <vt:lpstr>Assumptions</vt:lpstr>
      <vt:lpstr>Monthly Revenue</vt:lpstr>
      <vt:lpstr>Cohort Analysis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Alastair Matchett</cp:lastModifiedBy>
  <dcterms:created xsi:type="dcterms:W3CDTF">2025-06-18T11:10:16Z</dcterms:created>
  <dcterms:modified xsi:type="dcterms:W3CDTF">2026-04-17T12:05:39Z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hortcut_file_id">
    <vt:lpwstr>a838f9bd-274f-4df9-8b43-3788d8e769f0</vt:lpwstr>
  </property>
</Properties>
</file>