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deborah_taylor_fe_training/Documents/Deborah Taylor/D Taylor/Useful Materials/Materials Development/FIG Course/FIG Banker Review/FS Fundamentals/Recordings/IFRS Reserves and Earnings Workout/"/>
    </mc:Choice>
  </mc:AlternateContent>
  <xr:revisionPtr revIDLastSave="57" documentId="8_{E83AF036-1567-475B-B2FE-76CA48A85DD5}" xr6:coauthVersionLast="47" xr6:coauthVersionMax="47" xr10:uidLastSave="{91E340B4-386B-454A-83BF-8C9202277323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Workout!$A$4:$R$50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8" i="2" l="1"/>
  <c r="D38" i="2"/>
  <c r="E47" i="2"/>
  <c r="F47" i="2"/>
  <c r="G47" i="2"/>
  <c r="H47" i="2"/>
  <c r="I47" i="2"/>
  <c r="J47" i="2"/>
  <c r="K47" i="2"/>
  <c r="D47" i="2"/>
  <c r="C21" i="2"/>
  <c r="D31" i="2"/>
  <c r="E31" i="2"/>
  <c r="F31" i="2"/>
  <c r="G31" i="2"/>
  <c r="H31" i="2"/>
  <c r="I31" i="2"/>
  <c r="J31" i="2"/>
  <c r="K31" i="2"/>
  <c r="L43" i="2"/>
  <c r="L31" i="2"/>
  <c r="L21" i="2"/>
  <c r="L33" i="2"/>
  <c r="L24" i="2"/>
  <c r="L42" i="2"/>
  <c r="L30" i="2"/>
  <c r="L20" i="2"/>
  <c r="L39" i="2"/>
  <c r="L29" i="2"/>
  <c r="L40" i="2"/>
  <c r="L32" i="2"/>
  <c r="L18" i="2"/>
  <c r="L38" i="2"/>
  <c r="L26" i="2"/>
  <c r="L44" i="2"/>
  <c r="L50" i="2"/>
  <c r="L48" i="2"/>
  <c r="L47" i="2"/>
  <c r="L37" i="2"/>
  <c r="L25" i="2"/>
  <c r="L46" i="2"/>
  <c r="L35" i="2"/>
  <c r="L19" i="2"/>
  <c r="D33" i="2" l="1"/>
  <c r="E33" i="2"/>
  <c r="F33" i="2"/>
  <c r="G33" i="2"/>
  <c r="H33" i="2"/>
  <c r="I33" i="2"/>
  <c r="J33" i="2"/>
  <c r="K33" i="2"/>
  <c r="C33" i="2"/>
  <c r="E25" i="2"/>
  <c r="D25" i="2"/>
  <c r="D37" i="2"/>
  <c r="D46" i="2" s="1"/>
  <c r="C26" i="2"/>
  <c r="D24" i="2"/>
  <c r="D10" i="2" l="1"/>
  <c r="E10" i="2" s="1"/>
  <c r="F10" i="2" s="1"/>
  <c r="G10" i="2" s="1"/>
  <c r="H10" i="2" s="1"/>
  <c r="I10" i="2" s="1"/>
  <c r="J10" i="2" s="1"/>
  <c r="K10" i="2" s="1"/>
  <c r="L10" i="2" s="1"/>
  <c r="D14" i="2" l="1"/>
  <c r="E14" i="2"/>
  <c r="F14" i="2"/>
  <c r="G14" i="2"/>
  <c r="H14" i="2"/>
  <c r="I14" i="2"/>
  <c r="J14" i="2"/>
  <c r="K14" i="2"/>
  <c r="L14" i="2"/>
  <c r="C14" i="2"/>
  <c r="C15" i="2" s="1"/>
  <c r="A7" i="1"/>
  <c r="H15" i="2" l="1"/>
  <c r="H39" i="2"/>
  <c r="H30" i="2"/>
  <c r="J15" i="2"/>
  <c r="J39" i="2"/>
  <c r="J30" i="2"/>
  <c r="I15" i="2"/>
  <c r="I39" i="2"/>
  <c r="I30" i="2"/>
  <c r="G15" i="2"/>
  <c r="G30" i="2"/>
  <c r="G39" i="2"/>
  <c r="E15" i="2"/>
  <c r="E30" i="2"/>
  <c r="E39" i="2"/>
  <c r="F15" i="2"/>
  <c r="F39" i="2"/>
  <c r="F30" i="2"/>
  <c r="L15" i="2"/>
  <c r="D15" i="2"/>
  <c r="D39" i="2"/>
  <c r="D40" i="2" s="1"/>
  <c r="E37" i="2" s="1"/>
  <c r="D30" i="2"/>
  <c r="K15" i="2"/>
  <c r="K39" i="2"/>
  <c r="K30" i="2"/>
  <c r="A1" i="6"/>
  <c r="A1" i="2" s="1"/>
  <c r="E46" i="2" l="1"/>
  <c r="E40" i="2" l="1"/>
  <c r="F37" i="2" s="1"/>
  <c r="F38" i="2" s="1"/>
  <c r="F46" i="2" l="1"/>
  <c r="F40" i="2" l="1"/>
  <c r="G37" i="2" s="1"/>
  <c r="G38" i="2" s="1"/>
  <c r="G46" i="2" l="1"/>
  <c r="G40" i="2"/>
  <c r="H37" i="2" s="1"/>
  <c r="H38" i="2" s="1"/>
  <c r="H46" i="2" s="1"/>
  <c r="H40" i="2" l="1"/>
  <c r="I37" i="2" s="1"/>
  <c r="I38" i="2" s="1"/>
  <c r="I40" i="2" l="1"/>
  <c r="J37" i="2" s="1"/>
  <c r="J38" i="2" s="1"/>
  <c r="J46" i="2" l="1"/>
  <c r="I46" i="2"/>
  <c r="J40" i="2"/>
  <c r="K37" i="2" s="1"/>
  <c r="K38" i="2" s="1"/>
  <c r="K46" i="2" l="1"/>
  <c r="K40" i="2" l="1"/>
  <c r="D18" i="2"/>
  <c r="D19" i="2" s="1"/>
  <c r="D20" i="2" l="1"/>
  <c r="D21" i="2" l="1"/>
  <c r="E18" i="2" s="1"/>
  <c r="D42" i="2"/>
  <c r="D44" i="2" s="1"/>
  <c r="E19" i="2" l="1"/>
  <c r="E20" i="2"/>
  <c r="E42" i="2" s="1"/>
  <c r="E44" i="2" s="1"/>
  <c r="E21" i="2" l="1"/>
  <c r="F18" i="2" s="1"/>
  <c r="F19" i="2" l="1"/>
  <c r="F20" i="2"/>
  <c r="F42" i="2" s="1"/>
  <c r="F44" i="2" s="1"/>
  <c r="F21" i="2"/>
  <c r="G18" i="2" s="1"/>
  <c r="G19" i="2" s="1"/>
  <c r="G20" i="2"/>
  <c r="G42" i="2" s="1"/>
  <c r="G44" i="2" s="1"/>
  <c r="G21" i="2" l="1"/>
  <c r="H18" i="2" l="1"/>
  <c r="H19" i="2" s="1"/>
  <c r="H20" i="2" l="1"/>
  <c r="H42" i="2" s="1"/>
  <c r="H44" i="2" s="1"/>
  <c r="H21" i="2" l="1"/>
  <c r="I18" i="2" l="1"/>
  <c r="I19" i="2" s="1"/>
  <c r="I20" i="2" l="1"/>
  <c r="I42" i="2" l="1"/>
  <c r="I44" i="2" s="1"/>
  <c r="I21" i="2"/>
  <c r="J18" i="2" l="1"/>
  <c r="J19" i="2" s="1"/>
  <c r="J20" i="2" l="1"/>
  <c r="J42" i="2" s="1"/>
  <c r="J44" i="2" s="1"/>
  <c r="J21" i="2" l="1"/>
  <c r="K18" i="2" l="1"/>
  <c r="K19" i="2" s="1"/>
  <c r="K20" i="2" l="1"/>
  <c r="K42" i="2" l="1"/>
  <c r="K44" i="2" s="1"/>
  <c r="K21" i="2"/>
  <c r="D26" i="2"/>
  <c r="E24" i="2" s="1"/>
  <c r="D43" i="2"/>
  <c r="E26" i="2"/>
  <c r="F24" i="2" s="1"/>
  <c r="E43" i="2"/>
  <c r="F25" i="2" l="1"/>
  <c r="F43" i="2" s="1"/>
  <c r="F26" i="2"/>
  <c r="G24" i="2" l="1"/>
  <c r="G25" i="2" l="1"/>
  <c r="G43" i="2" s="1"/>
  <c r="G26" i="2"/>
  <c r="H24" i="2" l="1"/>
  <c r="H25" i="2" l="1"/>
  <c r="H43" i="2" s="1"/>
  <c r="H26" i="2"/>
  <c r="I24" i="2" l="1"/>
  <c r="I25" i="2" l="1"/>
  <c r="I43" i="2" s="1"/>
  <c r="I26" i="2"/>
  <c r="J24" i="2" l="1"/>
  <c r="J25" i="2" l="1"/>
  <c r="J43" i="2" s="1"/>
  <c r="J26" i="2"/>
  <c r="K24" i="2" l="1"/>
  <c r="K25" i="2" l="1"/>
  <c r="K43" i="2" s="1"/>
  <c r="K26" i="2"/>
  <c r="K35" i="2" s="1"/>
  <c r="D29" i="2"/>
  <c r="C35" i="2"/>
  <c r="D48" i="2"/>
  <c r="E29" i="2"/>
  <c r="F29" i="2"/>
  <c r="F48" i="2" s="1"/>
  <c r="G29" i="2"/>
  <c r="H29" i="2"/>
  <c r="I29" i="2"/>
  <c r="J29" i="2"/>
  <c r="K29" i="2"/>
  <c r="D32" i="2"/>
  <c r="D50" i="2" s="1"/>
  <c r="E32" i="2"/>
  <c r="G32" i="2"/>
  <c r="G50" i="2" s="1"/>
  <c r="I32" i="2"/>
  <c r="I50" i="2" s="1"/>
  <c r="J32" i="2"/>
  <c r="J50" i="2" s="1"/>
  <c r="K32" i="2"/>
  <c r="K50" i="2" s="1"/>
  <c r="D35" i="2"/>
  <c r="E35" i="2"/>
  <c r="F35" i="2"/>
  <c r="G35" i="2"/>
  <c r="H35" i="2"/>
  <c r="I35" i="2"/>
  <c r="J35" i="2"/>
  <c r="G48" i="2"/>
  <c r="I48" i="2"/>
  <c r="K48" i="2"/>
  <c r="E48" i="2"/>
  <c r="J48" i="2"/>
  <c r="E50" i="2"/>
  <c r="H48" i="2" l="1"/>
  <c r="H32" i="2"/>
  <c r="H50" i="2" s="1"/>
  <c r="F32" i="2"/>
  <c r="F50" i="2" s="1"/>
</calcChain>
</file>

<file path=xl/sharedStrings.xml><?xml version="1.0" encoding="utf-8"?>
<sst xmlns="http://schemas.openxmlformats.org/spreadsheetml/2006/main" count="58" uniqueCount="53">
  <si>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</si>
  <si>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</si>
  <si>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</si>
  <si>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</si>
  <si>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</si>
  <si>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</si>
  <si>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</si>
  <si>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</si>
  <si>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</si>
  <si>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</si>
  <si>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</si>
  <si>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</si>
  <si>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</si>
  <si>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</si>
  <si>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</si>
  <si>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</si>
  <si>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</si>
  <si>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Workout Information</t>
  </si>
  <si>
    <t>Workout</t>
  </si>
  <si>
    <t>Insurance Financial Statements</t>
  </si>
  <si>
    <t>Premiums</t>
  </si>
  <si>
    <t>Claims and expenses</t>
  </si>
  <si>
    <t>Insurance contract liability</t>
  </si>
  <si>
    <t>An insurance company writes a portfolio of term life insurance policies and provides the following expected premiums and claims information.</t>
  </si>
  <si>
    <t>Expected investment return / discount rate</t>
  </si>
  <si>
    <t>Net cash flow</t>
  </si>
  <si>
    <t>Contractual service margin</t>
  </si>
  <si>
    <t>Beginning</t>
  </si>
  <si>
    <t>CSM release to profits</t>
  </si>
  <si>
    <t>CSM interest accretion</t>
  </si>
  <si>
    <t>Ending</t>
  </si>
  <si>
    <t>Investment returns</t>
  </si>
  <si>
    <t>Return on investments</t>
  </si>
  <si>
    <t>Interest on insurance contracts</t>
  </si>
  <si>
    <t>Investment result</t>
  </si>
  <si>
    <t>Discount rate change (Investment result or OCI)</t>
  </si>
  <si>
    <t>Beginning investments</t>
  </si>
  <si>
    <t>Ending investments</t>
  </si>
  <si>
    <t>IFRS Reserves and Earnings</t>
  </si>
  <si>
    <t>Net cash out flow</t>
  </si>
  <si>
    <t>Year count</t>
  </si>
  <si>
    <t>PV of cash outflows at original discount rate</t>
  </si>
  <si>
    <t>Calculate underwriting profits and investment returns under IFRS 17. Assume cash flows are as expected, occur at the end of each year and that the risk margin is 10.0</t>
  </si>
  <si>
    <t>Risk margin at inception</t>
  </si>
  <si>
    <t>Risk adjustment</t>
  </si>
  <si>
    <t>RA release to profits</t>
  </si>
  <si>
    <t>PV of cash flows</t>
  </si>
  <si>
    <t>Subtract: Net cash outflow</t>
  </si>
  <si>
    <t>Add: Interest accretion on cash flows</t>
  </si>
  <si>
    <t>Effect of discount rate change</t>
  </si>
  <si>
    <t>Release of risk adjustment</t>
  </si>
  <si>
    <t>End</t>
  </si>
  <si>
    <t>Insurance service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</si>
</sst>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6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4" fontId="30" fillId="37" borderId="11" xfId="61" applyNumberFormat="1">
      <protection locked="0"/>
    </xf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4" fontId="0" fillId="5" borderId="0" xfId="51" applyNumberFormat="1" applyFont="1" applyAlignment="1">
      <alignment horizontal="left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2" customFormat="1" ht="75" customHeight="1" x14ac:dyDescent="0.45">
      <c r="A2" s="67" t="s">
        <v>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6"/>
      <c r="D4" s="66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8" t="s">
        <v>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s="23" customFormat="1" ht="15" customHeight="1" x14ac:dyDescent="0.4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s="23" customFormat="1" ht="15" customHeight="1" x14ac:dyDescent="0.45">
      <c r="A7" s="68" t="str">
        <f ca="1">"© "&amp;YEAR(TODAY())&amp;" Financial Edge Training "</f>
        <v xml:space="preserve">© 2026 Financial Edge Training 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9"/>
      <c r="H9" s="69"/>
      <c r="I9" s="69"/>
      <c r="J9" s="69"/>
      <c r="K9" s="28"/>
    </row>
    <row r="10" spans="1:14" s="23" customFormat="1" ht="15" customHeight="1" x14ac:dyDescent="0.45">
      <c r="B10" s="24"/>
      <c r="C10" s="24"/>
      <c r="F10" s="28"/>
      <c r="G10" s="69"/>
      <c r="H10" s="69"/>
      <c r="I10" s="69"/>
      <c r="J10" s="69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5"/>
      <c r="H12" s="65"/>
      <c r="I12" s="65"/>
      <c r="J12" s="65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5"/>
      <c r="H13" s="65"/>
      <c r="I13" s="65"/>
      <c r="J13" s="65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5"/>
      <c r="H14" s="65"/>
      <c r="I14" s="65"/>
      <c r="J14" s="65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5"/>
      <c r="H16" s="65"/>
      <c r="I16" s="65"/>
      <c r="J16" s="65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70" t="s">
        <v>0</v>
      </c>
      <c r="C4" s="70"/>
      <c r="D4" s="70"/>
      <c r="E4" s="70"/>
      <c r="F4" s="70"/>
      <c r="G4" s="70"/>
      <c r="H4" s="70"/>
      <c r="I4" s="70"/>
      <c r="K4" s="1"/>
      <c r="L4" s="70" t="s">
        <v>2</v>
      </c>
      <c r="M4" s="70"/>
      <c r="N4" s="70"/>
      <c r="O4" s="70"/>
      <c r="P4" s="70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38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3" t="s">
        <v>16</v>
      </c>
      <c r="O5" s="73"/>
      <c r="P5" s="73"/>
      <c r="Q5" s="73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4">
        <v>42369</v>
      </c>
      <c r="O6" s="74"/>
      <c r="P6" s="74"/>
      <c r="Q6" s="74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3"/>
      <c r="O7" s="73"/>
      <c r="P7" s="73"/>
      <c r="Q7" s="73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3"/>
      <c r="O8" s="73"/>
      <c r="P8" s="73"/>
      <c r="Q8" s="73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3" t="s">
        <v>9</v>
      </c>
      <c r="O9" s="73"/>
      <c r="P9" s="73"/>
      <c r="Q9" s="73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5">
        <v>0</v>
      </c>
      <c r="O10" s="75"/>
      <c r="P10" s="75"/>
      <c r="Q10" s="75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1" t="s">
        <v>15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N13" s="1"/>
      <c r="O13" s="70" t="s">
        <v>11</v>
      </c>
      <c r="P13" s="70"/>
      <c r="Q13" s="70"/>
      <c r="R13" s="58"/>
    </row>
    <row r="14" spans="1:18" s="2" customFormat="1" ht="15" customHeight="1" x14ac:dyDescent="0.45">
      <c r="A14" s="56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2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37.33203125" style="16" customWidth="1"/>
    <col min="3" max="3" width="12.9296875" customWidth="1"/>
    <col min="4" max="4" width="11" customWidth="1"/>
    <col min="5" max="5" width="11.1328125" customWidth="1"/>
    <col min="6" max="10" width="11" customWidth="1"/>
    <col min="11" max="12" width="9.265625" customWidth="1"/>
    <col min="13" max="21" width="9.86328125" bestFit="1" customWidth="1"/>
    <col min="22" max="23" width="9.1328125" customWidth="1"/>
    <col min="24" max="105" width="9.86328125" bestFit="1" customWidth="1"/>
  </cols>
  <sheetData>
    <row r="1" spans="1:16" s="46" customFormat="1" ht="45" customHeight="1" x14ac:dyDescent="0.85">
      <c r="A1" s="5" t="str">
        <f>Info!A1</f>
        <v>Insurance Financial Statements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45">
      <c r="A3"/>
      <c r="B3"/>
    </row>
    <row r="4" spans="1:16" ht="15" customHeight="1" x14ac:dyDescent="0.45">
      <c r="A4" s="61" t="s">
        <v>18</v>
      </c>
      <c r="B4"/>
    </row>
    <row r="5" spans="1:16" ht="15" customHeight="1" x14ac:dyDescent="0.45">
      <c r="A5"/>
      <c r="B5" s="16" t="s">
        <v>23</v>
      </c>
    </row>
    <row r="6" spans="1:16" ht="15" customHeight="1" x14ac:dyDescent="0.45">
      <c r="A6"/>
      <c r="B6" s="16" t="s">
        <v>42</v>
      </c>
    </row>
    <row r="7" spans="1:16" ht="15" customHeight="1" x14ac:dyDescent="0.45">
      <c r="A7"/>
      <c r="B7"/>
    </row>
    <row r="8" spans="1:16" ht="15" customHeight="1" x14ac:dyDescent="0.45">
      <c r="A8"/>
      <c r="B8" s="16" t="s">
        <v>43</v>
      </c>
      <c r="C8" s="63">
        <v>10</v>
      </c>
    </row>
    <row r="9" spans="1:16" ht="15" customHeight="1" x14ac:dyDescent="0.45">
      <c r="A9"/>
      <c r="B9"/>
    </row>
    <row r="10" spans="1:16" ht="15" customHeight="1" x14ac:dyDescent="0.45">
      <c r="A10"/>
      <c r="B10" s="16" t="s">
        <v>40</v>
      </c>
      <c r="C10" s="60">
        <v>0</v>
      </c>
      <c r="D10">
        <f>C10+1</f>
        <v>1</v>
      </c>
      <c r="E10">
        <f t="shared" ref="E10:L10" si="0">D10+1</f>
        <v>2</v>
      </c>
      <c r="F10">
        <f t="shared" si="0"/>
        <v>3</v>
      </c>
      <c r="G10">
        <f t="shared" si="0"/>
        <v>4</v>
      </c>
      <c r="H10">
        <f t="shared" si="0"/>
        <v>5</v>
      </c>
      <c r="I10">
        <f t="shared" si="0"/>
        <v>6</v>
      </c>
      <c r="J10">
        <f t="shared" si="0"/>
        <v>7</v>
      </c>
      <c r="K10">
        <f t="shared" si="0"/>
        <v>8</v>
      </c>
      <c r="L10">
        <f t="shared" si="0"/>
        <v>9</v>
      </c>
    </row>
    <row r="11" spans="1:16" ht="15" customHeight="1" x14ac:dyDescent="0.45">
      <c r="A11"/>
      <c r="B11" s="16" t="s">
        <v>20</v>
      </c>
      <c r="C11" s="60">
        <v>0</v>
      </c>
      <c r="D11" s="60">
        <v>30</v>
      </c>
      <c r="E11" s="60">
        <v>15</v>
      </c>
      <c r="F11" s="60">
        <v>15</v>
      </c>
      <c r="G11" s="60">
        <v>15</v>
      </c>
      <c r="H11" s="60">
        <v>15</v>
      </c>
      <c r="I11" s="60">
        <v>15</v>
      </c>
      <c r="J11" s="60">
        <v>15</v>
      </c>
      <c r="K11" s="60">
        <v>15</v>
      </c>
      <c r="L11" s="60">
        <v>0</v>
      </c>
    </row>
    <row r="12" spans="1:16" ht="15" customHeight="1" x14ac:dyDescent="0.45">
      <c r="A12"/>
      <c r="B12" s="16" t="s">
        <v>21</v>
      </c>
      <c r="C12" s="60">
        <v>0</v>
      </c>
      <c r="D12" s="60">
        <v>0</v>
      </c>
      <c r="E12" s="60">
        <v>10</v>
      </c>
      <c r="F12" s="60">
        <v>10</v>
      </c>
      <c r="G12" s="60">
        <v>15</v>
      </c>
      <c r="H12" s="60">
        <v>20</v>
      </c>
      <c r="I12" s="60">
        <v>20</v>
      </c>
      <c r="J12" s="60">
        <v>20</v>
      </c>
      <c r="K12" s="60">
        <v>20</v>
      </c>
      <c r="L12" s="60">
        <v>0</v>
      </c>
    </row>
    <row r="13" spans="1:16" ht="15" customHeight="1" x14ac:dyDescent="0.45">
      <c r="A13"/>
      <c r="B13" s="16" t="s">
        <v>24</v>
      </c>
      <c r="C13" s="62">
        <v>0.05</v>
      </c>
      <c r="D13" s="62">
        <v>0.05</v>
      </c>
      <c r="E13" s="62">
        <v>0.05</v>
      </c>
      <c r="F13" s="62">
        <v>0.05</v>
      </c>
      <c r="G13" s="62">
        <v>0.1</v>
      </c>
      <c r="H13" s="62">
        <v>0.1</v>
      </c>
      <c r="I13" s="62">
        <v>0.1</v>
      </c>
      <c r="J13" s="62">
        <v>0.1</v>
      </c>
      <c r="K13" s="62">
        <v>0.1</v>
      </c>
      <c r="L13" s="62">
        <v>0.1</v>
      </c>
    </row>
    <row r="14" spans="1:16" ht="15" customHeight="1" x14ac:dyDescent="0.45">
      <c r="A14"/>
      <c r="B14" s="16" t="s">
        <v>39</v>
      </c>
      <c r="C14">
        <f>C12-C11</f>
        <v>0</v>
      </c>
      <c r="D14">
        <f t="shared" ref="D14:L14" si="1">D12-D11</f>
        <v>-30</v>
      </c>
      <c r="E14">
        <f t="shared" si="1"/>
        <v>-5</v>
      </c>
      <c r="F14">
        <f t="shared" si="1"/>
        <v>-5</v>
      </c>
      <c r="G14">
        <f t="shared" si="1"/>
        <v>0</v>
      </c>
      <c r="H14">
        <f t="shared" si="1"/>
        <v>5</v>
      </c>
      <c r="I14">
        <f t="shared" si="1"/>
        <v>5</v>
      </c>
      <c r="J14">
        <f t="shared" si="1"/>
        <v>5</v>
      </c>
      <c r="K14">
        <f t="shared" si="1"/>
        <v>5</v>
      </c>
      <c r="L14">
        <f t="shared" si="1"/>
        <v>0</v>
      </c>
    </row>
    <row r="15" spans="1:16" ht="15" customHeight="1" x14ac:dyDescent="0.45">
      <c r="A15"/>
      <c r="B15" s="16" t="s">
        <v>41</v>
      </c>
      <c r="C15">
        <f>C14/(1+$C$13)^C10</f>
        <v>0</v>
      </c>
      <c r="D15">
        <f t="shared" ref="D15:L15" si="2">D14/(1+$C$13)^D10</f>
        <v>-28.571428571428569</v>
      </c>
      <c r="E15">
        <f t="shared" si="2"/>
        <v>-4.5351473922902494</v>
      </c>
      <c r="F15">
        <f t="shared" si="2"/>
        <v>-4.3191879926573797</v>
      </c>
      <c r="G15">
        <f t="shared" si="2"/>
        <v>0</v>
      </c>
      <c r="H15">
        <f t="shared" si="2"/>
        <v>3.9176308323422946</v>
      </c>
      <c r="I15">
        <f t="shared" si="2"/>
        <v>3.7310769831831383</v>
      </c>
      <c r="J15">
        <f t="shared" si="2"/>
        <v>3.5534066506506075</v>
      </c>
      <c r="K15">
        <f t="shared" si="2"/>
        <v>3.3841968101434361</v>
      </c>
      <c r="L15">
        <f t="shared" si="2"/>
        <v>0</v>
      </c>
    </row>
    <row r="16" spans="1:16" ht="15" customHeight="1" x14ac:dyDescent="0.45">
      <c r="A16"/>
      <c r="B16"/>
    </row>
    <row r="17" spans="1:12" ht="15" customHeight="1" x14ac:dyDescent="0.45">
      <c r="A17"/>
      <c r="B17" s="16" t="s">
        <v>26</v>
      </c>
    </row>
    <row r="18" spans="1:12" ht="15" customHeight="1" x14ac:dyDescent="0.45">
      <c r="A18"/>
      <c r="B18" s="16" t="s">
        <v>27</v>
      </c>
      <c r="D18">
        <f>C21</f>
        <v>12.839452680056723</v>
      </c>
      <c r="E18">
        <f t="shared" ref="E18:K18" si="3">D21</f>
        <v>13.48142531405956</v>
      </c>
      <c r="F18">
        <f t="shared" si="3"/>
        <v>12.92458383369623</v>
      </c>
      <c r="G18">
        <f t="shared" si="3"/>
        <v>12.278354642011418</v>
      </c>
      <c r="H18">
        <f t="shared" si="3"/>
        <v>10.856650420304833</v>
      </c>
      <c r="I18">
        <f t="shared" si="3"/>
        <v>8.5496122059900568</v>
      </c>
      <c r="J18">
        <f t="shared" si="3"/>
        <v>5.9847285441930396</v>
      </c>
      <c r="K18">
        <f t="shared" si="3"/>
        <v>3.1419824857013459</v>
      </c>
      <c r="L18" t="str">
        <f ca="1">_xlfn.FORMULATEXT(K18)</f>
        <v>=J21</v>
      </c>
    </row>
    <row r="19" spans="1:12" ht="15" customHeight="1" x14ac:dyDescent="0.45">
      <c r="A19"/>
      <c r="B19" s="16" t="s">
        <v>29</v>
      </c>
      <c r="D19">
        <f>D18*$C$13</f>
        <v>0.64197263400283622</v>
      </c>
      <c r="E19">
        <f t="shared" ref="E19:K19" si="4">E18*$C$13</f>
        <v>0.67407126570297804</v>
      </c>
      <c r="F19">
        <f t="shared" si="4"/>
        <v>0.64622919168481152</v>
      </c>
      <c r="G19">
        <f t="shared" si="4"/>
        <v>0.61391773210057099</v>
      </c>
      <c r="H19">
        <f t="shared" si="4"/>
        <v>0.54283252101524171</v>
      </c>
      <c r="I19">
        <f t="shared" si="4"/>
        <v>0.42748061029950285</v>
      </c>
      <c r="J19">
        <f t="shared" si="4"/>
        <v>0.29923642720965199</v>
      </c>
      <c r="K19">
        <f t="shared" si="4"/>
        <v>0.15709912428506731</v>
      </c>
      <c r="L19" t="str">
        <f t="shared" ref="L19:L21" ca="1" si="5">_xlfn.FORMULATEXT(K19)</f>
        <v>=K18*$C$13</v>
      </c>
    </row>
    <row r="20" spans="1:12" ht="15" customHeight="1" x14ac:dyDescent="0.45">
      <c r="A20"/>
      <c r="B20" s="16" t="s">
        <v>28</v>
      </c>
      <c r="D20">
        <f>-(D18+D19)*D12/SUM(D12:$L$12)</f>
        <v>0</v>
      </c>
      <c r="E20">
        <f>-(E18+E19)*E12/SUM(E12:$L$12)</f>
        <v>-1.2309127460663076</v>
      </c>
      <c r="F20">
        <f>-(F18+F19)*F12/SUM(F12:$L$12)</f>
        <v>-1.292458383369623</v>
      </c>
      <c r="G20">
        <f>-(G18+G19)*G12/SUM(G12:$L$12)</f>
        <v>-2.0356219538071563</v>
      </c>
      <c r="H20">
        <f>-(H18+H19)*H12/SUM(H12:$L$12)</f>
        <v>-2.8498707353300188</v>
      </c>
      <c r="I20">
        <f>-(I18+I19)*I12/SUM(I12:$L$12)</f>
        <v>-2.9923642720965193</v>
      </c>
      <c r="J20">
        <f>-(J18+J19)*J12/SUM(J12:$L$12)</f>
        <v>-3.1419824857013459</v>
      </c>
      <c r="K20">
        <f>-(K18+K19)*K12/SUM(K12:$L$12)</f>
        <v>-3.2990816099864135</v>
      </c>
      <c r="L20" t="str">
        <f t="shared" ca="1" si="5"/>
        <v>=-(K18+K19)*K12/SUM(K12:$L$12)</v>
      </c>
    </row>
    <row r="21" spans="1:12" ht="15" customHeight="1" x14ac:dyDescent="0.45">
      <c r="A21"/>
      <c r="B21" s="16" t="s">
        <v>30</v>
      </c>
      <c r="C21">
        <f>SUM(C15:$L$15)*-1-C8</f>
        <v>12.839452680056723</v>
      </c>
      <c r="D21">
        <f>SUM(D18:D20)</f>
        <v>13.48142531405956</v>
      </c>
      <c r="E21">
        <f t="shared" ref="E21:K21" si="6">SUM(E18:E20)</f>
        <v>12.92458383369623</v>
      </c>
      <c r="F21">
        <f t="shared" si="6"/>
        <v>12.278354642011418</v>
      </c>
      <c r="G21">
        <f t="shared" si="6"/>
        <v>10.856650420304833</v>
      </c>
      <c r="H21">
        <f t="shared" si="6"/>
        <v>8.5496122059900568</v>
      </c>
      <c r="I21">
        <f t="shared" si="6"/>
        <v>5.9847285441930396</v>
      </c>
      <c r="J21">
        <f t="shared" si="6"/>
        <v>3.1419824857013459</v>
      </c>
      <c r="K21">
        <f t="shared" si="6"/>
        <v>0</v>
      </c>
      <c r="L21" t="str">
        <f t="shared" ca="1" si="5"/>
        <v>=SUM(K18:K20)</v>
      </c>
    </row>
    <row r="22" spans="1:12" ht="15" customHeight="1" x14ac:dyDescent="0.45">
      <c r="A22"/>
      <c r="B22"/>
    </row>
    <row r="23" spans="1:12" ht="15" customHeight="1" x14ac:dyDescent="0.45">
      <c r="A23"/>
      <c r="B23" s="16" t="s">
        <v>44</v>
      </c>
    </row>
    <row r="24" spans="1:12" ht="15" customHeight="1" x14ac:dyDescent="0.45">
      <c r="A24"/>
      <c r="B24" s="16" t="s">
        <v>27</v>
      </c>
      <c r="D24">
        <f>C26</f>
        <v>10</v>
      </c>
      <c r="E24">
        <f t="shared" ref="E24:K24" si="7">D26</f>
        <v>10</v>
      </c>
      <c r="F24">
        <f t="shared" si="7"/>
        <v>9.1304347826086953</v>
      </c>
      <c r="G24">
        <f t="shared" si="7"/>
        <v>8.2608695652173907</v>
      </c>
      <c r="H24">
        <f t="shared" si="7"/>
        <v>6.9565217391304346</v>
      </c>
      <c r="I24">
        <f t="shared" si="7"/>
        <v>5.2173913043478262</v>
      </c>
      <c r="J24">
        <f t="shared" si="7"/>
        <v>3.4782608695652173</v>
      </c>
      <c r="K24">
        <f t="shared" si="7"/>
        <v>1.7391304347826086</v>
      </c>
      <c r="L24" t="str">
        <f t="shared" ref="L24:L26" ca="1" si="8">_xlfn.FORMULATEXT(K24)</f>
        <v>=J26</v>
      </c>
    </row>
    <row r="25" spans="1:12" ht="15" customHeight="1" x14ac:dyDescent="0.45">
      <c r="A25"/>
      <c r="B25" s="16" t="s">
        <v>45</v>
      </c>
      <c r="D25">
        <f>-D24*D12/SUM(D12:$L$12)</f>
        <v>0</v>
      </c>
      <c r="E25">
        <f>-E24*E12/SUM(E12:$L$12)</f>
        <v>-0.86956521739130432</v>
      </c>
      <c r="F25">
        <f>-F24*F12/SUM(F12:$L$12)</f>
        <v>-0.86956521739130432</v>
      </c>
      <c r="G25">
        <f>-G24*G12/SUM(G12:$L$12)</f>
        <v>-1.3043478260869563</v>
      </c>
      <c r="H25">
        <f>-H24*H12/SUM(H12:$L$12)</f>
        <v>-1.7391304347826086</v>
      </c>
      <c r="I25">
        <f>-I24*I12/SUM(I12:$L$12)</f>
        <v>-1.7391304347826089</v>
      </c>
      <c r="J25">
        <f>-J24*J12/SUM(J12:$L$12)</f>
        <v>-1.7391304347826086</v>
      </c>
      <c r="K25">
        <f>-K24*K12/SUM(K12:$L$12)</f>
        <v>-1.7391304347826086</v>
      </c>
      <c r="L25" t="str">
        <f t="shared" ca="1" si="8"/>
        <v>=-K24*K12/SUM(K12:$L$12)</v>
      </c>
    </row>
    <row r="26" spans="1:12" ht="15" customHeight="1" x14ac:dyDescent="0.45">
      <c r="A26"/>
      <c r="B26" s="16" t="s">
        <v>30</v>
      </c>
      <c r="C26">
        <f>C8</f>
        <v>10</v>
      </c>
      <c r="D26">
        <f t="shared" ref="D26:K26" si="9">SUM(D24:D25)</f>
        <v>10</v>
      </c>
      <c r="E26">
        <f t="shared" si="9"/>
        <v>9.1304347826086953</v>
      </c>
      <c r="F26">
        <f t="shared" si="9"/>
        <v>8.2608695652173907</v>
      </c>
      <c r="G26">
        <f t="shared" si="9"/>
        <v>6.9565217391304346</v>
      </c>
      <c r="H26">
        <f t="shared" si="9"/>
        <v>5.2173913043478262</v>
      </c>
      <c r="I26">
        <f t="shared" si="9"/>
        <v>3.4782608695652173</v>
      </c>
      <c r="J26">
        <f t="shared" si="9"/>
        <v>1.7391304347826086</v>
      </c>
      <c r="K26">
        <f t="shared" si="9"/>
        <v>0</v>
      </c>
      <c r="L26" t="str">
        <f t="shared" ca="1" si="8"/>
        <v>=SUM(K24:K25)</v>
      </c>
    </row>
    <row r="27" spans="1:12" ht="15" customHeight="1" x14ac:dyDescent="0.45">
      <c r="A27"/>
      <c r="B27"/>
    </row>
    <row r="28" spans="1:12" ht="15" customHeight="1" x14ac:dyDescent="0.45">
      <c r="A28"/>
      <c r="B28" s="16" t="s">
        <v>46</v>
      </c>
    </row>
    <row r="29" spans="1:12" ht="15" customHeight="1" x14ac:dyDescent="0.45">
      <c r="A29"/>
      <c r="B29" s="16" t="s">
        <v>27</v>
      </c>
      <c r="D29">
        <f>C33</f>
        <v>-22.839452680056723</v>
      </c>
      <c r="E29">
        <f t="shared" ref="E29:K29" si="10">D33</f>
        <v>6.0185746859404352</v>
      </c>
      <c r="F29">
        <f t="shared" si="10"/>
        <v>11.31950342023746</v>
      </c>
      <c r="G29">
        <f t="shared" si="10"/>
        <v>16.885478591249331</v>
      </c>
      <c r="H29">
        <f t="shared" si="10"/>
        <v>15.849327231746463</v>
      </c>
      <c r="I29">
        <f t="shared" si="10"/>
        <v>12.43425995492111</v>
      </c>
      <c r="J29">
        <f t="shared" si="10"/>
        <v>8.6776859504132222</v>
      </c>
      <c r="K29">
        <f t="shared" si="10"/>
        <v>4.545454545454545</v>
      </c>
      <c r="L29" t="str">
        <f t="shared" ref="L29:L33" ca="1" si="11">_xlfn.FORMULATEXT(K29)</f>
        <v>=J33</v>
      </c>
    </row>
    <row r="30" spans="1:12" ht="15" customHeight="1" x14ac:dyDescent="0.45">
      <c r="A30"/>
      <c r="B30" s="16" t="s">
        <v>47</v>
      </c>
      <c r="D30">
        <f t="shared" ref="D30:K30" si="12">-D14</f>
        <v>30</v>
      </c>
      <c r="E30">
        <f t="shared" si="12"/>
        <v>5</v>
      </c>
      <c r="F30">
        <f t="shared" si="12"/>
        <v>5</v>
      </c>
      <c r="G30">
        <f t="shared" si="12"/>
        <v>0</v>
      </c>
      <c r="H30">
        <f t="shared" si="12"/>
        <v>-5</v>
      </c>
      <c r="I30">
        <f t="shared" si="12"/>
        <v>-5</v>
      </c>
      <c r="J30">
        <f t="shared" si="12"/>
        <v>-5</v>
      </c>
      <c r="K30">
        <f t="shared" si="12"/>
        <v>-5</v>
      </c>
      <c r="L30" t="str">
        <f t="shared" ca="1" si="11"/>
        <v>=-K14</v>
      </c>
    </row>
    <row r="31" spans="1:12" ht="15" customHeight="1" x14ac:dyDescent="0.45">
      <c r="A31"/>
      <c r="B31" s="16" t="s">
        <v>48</v>
      </c>
      <c r="D31">
        <f>D29*C13</f>
        <v>-1.1419726340028362</v>
      </c>
      <c r="E31">
        <f t="shared" ref="E31:K31" si="13">E29*D13</f>
        <v>0.30092873429702177</v>
      </c>
      <c r="F31">
        <f t="shared" si="13"/>
        <v>0.565975171011873</v>
      </c>
      <c r="G31">
        <f t="shared" si="13"/>
        <v>0.84427392956246661</v>
      </c>
      <c r="H31">
        <f t="shared" si="13"/>
        <v>1.5849327231746464</v>
      </c>
      <c r="I31">
        <f t="shared" si="13"/>
        <v>1.2434259954921112</v>
      </c>
      <c r="J31">
        <f t="shared" si="13"/>
        <v>0.86776859504132231</v>
      </c>
      <c r="K31">
        <f t="shared" si="13"/>
        <v>0.45454545454545453</v>
      </c>
      <c r="L31" t="str">
        <f t="shared" ca="1" si="11"/>
        <v>=K29*J13</v>
      </c>
    </row>
    <row r="32" spans="1:12" ht="15" customHeight="1" x14ac:dyDescent="0.45">
      <c r="A32"/>
      <c r="B32" s="16" t="s">
        <v>49</v>
      </c>
      <c r="D32">
        <f t="shared" ref="D32:K32" si="14">D33-SUM(D29:D31)</f>
        <v>0</v>
      </c>
      <c r="E32">
        <f t="shared" si="14"/>
        <v>0</v>
      </c>
      <c r="F32">
        <f t="shared" si="14"/>
        <v>0</v>
      </c>
      <c r="G32">
        <f t="shared" si="14"/>
        <v>-1.8804252890653341</v>
      </c>
      <c r="H32">
        <f t="shared" si="14"/>
        <v>0</v>
      </c>
      <c r="I32">
        <f t="shared" si="14"/>
        <v>0</v>
      </c>
      <c r="J32">
        <f t="shared" si="14"/>
        <v>0</v>
      </c>
      <c r="K32">
        <f t="shared" si="14"/>
        <v>4.9960036108132044E-16</v>
      </c>
      <c r="L32" t="str">
        <f t="shared" ca="1" si="11"/>
        <v>=K33-SUM(K29:K31)</v>
      </c>
    </row>
    <row r="33" spans="1:12" ht="15" customHeight="1" x14ac:dyDescent="0.45">
      <c r="A33"/>
      <c r="B33" s="16" t="s">
        <v>30</v>
      </c>
      <c r="C33">
        <f>NPV(C13,D14:$L$14)</f>
        <v>-22.839452680056723</v>
      </c>
      <c r="D33">
        <f>NPV(D13,E14:$L$14)</f>
        <v>6.0185746859404352</v>
      </c>
      <c r="E33">
        <f>NPV(E13,F14:$L$14)</f>
        <v>11.31950342023746</v>
      </c>
      <c r="F33">
        <f>NPV(F13,G14:$L$14)</f>
        <v>16.885478591249331</v>
      </c>
      <c r="G33">
        <f>NPV(G13,H14:$L$14)</f>
        <v>15.849327231746463</v>
      </c>
      <c r="H33">
        <f>NPV(H13,I14:$L$14)</f>
        <v>12.43425995492111</v>
      </c>
      <c r="I33">
        <f>NPV(I13,J14:$L$14)</f>
        <v>8.6776859504132222</v>
      </c>
      <c r="J33">
        <f>NPV(J13,K14:$L$14)</f>
        <v>4.545454545454545</v>
      </c>
      <c r="K33">
        <f>NPV(K13,L14:$L$14)</f>
        <v>0</v>
      </c>
      <c r="L33" t="str">
        <f t="shared" ca="1" si="11"/>
        <v>=NPV(K13,L14:$L$14)</v>
      </c>
    </row>
    <row r="34" spans="1:12" ht="15" customHeight="1" x14ac:dyDescent="0.45">
      <c r="A34"/>
      <c r="B34"/>
    </row>
    <row r="35" spans="1:12" ht="15" customHeight="1" x14ac:dyDescent="0.45">
      <c r="A35"/>
      <c r="B35" s="16" t="s">
        <v>22</v>
      </c>
      <c r="C35">
        <f>C21+C26+C33</f>
        <v>0</v>
      </c>
      <c r="D35">
        <f t="shared" ref="D35:K35" si="15">D21+D26+D33</f>
        <v>29.499999999999996</v>
      </c>
      <c r="E35">
        <f t="shared" si="15"/>
        <v>33.374522036542388</v>
      </c>
      <c r="F35">
        <f t="shared" si="15"/>
        <v>37.424702798478137</v>
      </c>
      <c r="G35">
        <f t="shared" si="15"/>
        <v>33.662499391181733</v>
      </c>
      <c r="H35">
        <f t="shared" si="15"/>
        <v>26.201263465258993</v>
      </c>
      <c r="I35">
        <f t="shared" si="15"/>
        <v>18.140675364171479</v>
      </c>
      <c r="J35">
        <f t="shared" si="15"/>
        <v>9.4265674659385006</v>
      </c>
      <c r="K35">
        <f t="shared" si="15"/>
        <v>0</v>
      </c>
      <c r="L35" t="str">
        <f t="shared" ref="L35" ca="1" si="16">_xlfn.FORMULATEXT(K35)</f>
        <v>=K21+K26+K33</v>
      </c>
    </row>
    <row r="36" spans="1:12" ht="15" customHeight="1" x14ac:dyDescent="0.45">
      <c r="A36"/>
      <c r="B36"/>
    </row>
    <row r="37" spans="1:12" ht="15" customHeight="1" x14ac:dyDescent="0.45">
      <c r="A37"/>
      <c r="B37" s="16" t="s">
        <v>36</v>
      </c>
      <c r="D37">
        <f>C40</f>
        <v>0</v>
      </c>
      <c r="E37">
        <f t="shared" ref="E37:K37" si="17">D40</f>
        <v>30</v>
      </c>
      <c r="F37">
        <f t="shared" si="17"/>
        <v>36.5</v>
      </c>
      <c r="G37">
        <f t="shared" si="17"/>
        <v>43.325000000000003</v>
      </c>
      <c r="H37">
        <f t="shared" si="17"/>
        <v>45.491250000000001</v>
      </c>
      <c r="I37">
        <f t="shared" si="17"/>
        <v>45.040374999999997</v>
      </c>
      <c r="J37">
        <f t="shared" si="17"/>
        <v>44.5444125</v>
      </c>
      <c r="K37">
        <f t="shared" si="17"/>
        <v>43.998853750000002</v>
      </c>
      <c r="L37" t="str">
        <f t="shared" ref="L37:L40" ca="1" si="18">_xlfn.FORMULATEXT(K37)</f>
        <v>=J40</v>
      </c>
    </row>
    <row r="38" spans="1:12" ht="15" customHeight="1" x14ac:dyDescent="0.45">
      <c r="A38"/>
      <c r="B38" s="16" t="s">
        <v>31</v>
      </c>
      <c r="D38">
        <f>D37*C13</f>
        <v>0</v>
      </c>
      <c r="E38">
        <f t="shared" ref="E38:K38" si="19">E37*D13</f>
        <v>1.5</v>
      </c>
      <c r="F38">
        <f t="shared" si="19"/>
        <v>1.8250000000000002</v>
      </c>
      <c r="G38">
        <f t="shared" si="19"/>
        <v>2.1662500000000002</v>
      </c>
      <c r="H38">
        <f t="shared" si="19"/>
        <v>4.5491250000000001</v>
      </c>
      <c r="I38">
        <f t="shared" si="19"/>
        <v>4.5040374999999999</v>
      </c>
      <c r="J38">
        <f t="shared" si="19"/>
        <v>4.4544412500000004</v>
      </c>
      <c r="K38">
        <f t="shared" si="19"/>
        <v>4.3998853750000002</v>
      </c>
      <c r="L38" t="str">
        <f t="shared" ca="1" si="18"/>
        <v>=K37*J13</v>
      </c>
    </row>
    <row r="39" spans="1:12" ht="15" customHeight="1" x14ac:dyDescent="0.45">
      <c r="A39"/>
      <c r="B39" s="16" t="s">
        <v>25</v>
      </c>
      <c r="D39">
        <f>D14*-1</f>
        <v>30</v>
      </c>
      <c r="E39">
        <f t="shared" ref="E39:K39" si="20">E14*-1</f>
        <v>5</v>
      </c>
      <c r="F39">
        <f t="shared" si="20"/>
        <v>5</v>
      </c>
      <c r="G39">
        <f t="shared" si="20"/>
        <v>0</v>
      </c>
      <c r="H39">
        <f t="shared" si="20"/>
        <v>-5</v>
      </c>
      <c r="I39">
        <f t="shared" si="20"/>
        <v>-5</v>
      </c>
      <c r="J39">
        <f t="shared" si="20"/>
        <v>-5</v>
      </c>
      <c r="K39">
        <f t="shared" si="20"/>
        <v>-5</v>
      </c>
      <c r="L39" t="str">
        <f t="shared" ca="1" si="18"/>
        <v>=K14*-1</v>
      </c>
    </row>
    <row r="40" spans="1:12" ht="15" customHeight="1" x14ac:dyDescent="0.45">
      <c r="A40"/>
      <c r="B40" s="16" t="s">
        <v>37</v>
      </c>
      <c r="C40" s="60">
        <v>0</v>
      </c>
      <c r="D40">
        <f>SUM(D37:D39)</f>
        <v>30</v>
      </c>
      <c r="E40">
        <f t="shared" ref="E40:K40" si="21">SUM(E37:E39)</f>
        <v>36.5</v>
      </c>
      <c r="F40">
        <f t="shared" si="21"/>
        <v>43.325000000000003</v>
      </c>
      <c r="G40">
        <f t="shared" si="21"/>
        <v>45.491250000000001</v>
      </c>
      <c r="H40">
        <f t="shared" si="21"/>
        <v>45.040374999999997</v>
      </c>
      <c r="I40">
        <f t="shared" si="21"/>
        <v>44.5444125</v>
      </c>
      <c r="J40">
        <f t="shared" si="21"/>
        <v>43.998853750000002</v>
      </c>
      <c r="K40">
        <f t="shared" si="21"/>
        <v>43.398739125000006</v>
      </c>
      <c r="L40" t="str">
        <f t="shared" ca="1" si="18"/>
        <v>=SUM(K37:K39)</v>
      </c>
    </row>
    <row r="41" spans="1:12" ht="15" customHeight="1" x14ac:dyDescent="0.45">
      <c r="A41"/>
      <c r="B41"/>
    </row>
    <row r="42" spans="1:12" ht="15" customHeight="1" x14ac:dyDescent="0.45">
      <c r="A42"/>
      <c r="B42" s="16" t="s">
        <v>26</v>
      </c>
      <c r="D42">
        <f t="shared" ref="D42:K42" si="22">-D20</f>
        <v>0</v>
      </c>
      <c r="E42">
        <f t="shared" si="22"/>
        <v>1.2309127460663076</v>
      </c>
      <c r="F42">
        <f t="shared" si="22"/>
        <v>1.292458383369623</v>
      </c>
      <c r="G42">
        <f t="shared" si="22"/>
        <v>2.0356219538071563</v>
      </c>
      <c r="H42">
        <f t="shared" si="22"/>
        <v>2.8498707353300188</v>
      </c>
      <c r="I42">
        <f t="shared" si="22"/>
        <v>2.9923642720965193</v>
      </c>
      <c r="J42">
        <f t="shared" si="22"/>
        <v>3.1419824857013459</v>
      </c>
      <c r="K42">
        <f t="shared" si="22"/>
        <v>3.2990816099864135</v>
      </c>
      <c r="L42" t="str">
        <f t="shared" ref="L42:L44" ca="1" si="23">_xlfn.FORMULATEXT(K42)</f>
        <v>=-K20</v>
      </c>
    </row>
    <row r="43" spans="1:12" ht="15" customHeight="1" x14ac:dyDescent="0.45">
      <c r="A43"/>
      <c r="B43" s="16" t="s">
        <v>50</v>
      </c>
      <c r="D43">
        <f>D25*-1</f>
        <v>0</v>
      </c>
      <c r="E43">
        <f t="shared" ref="E43:K43" si="24">E25*-1</f>
        <v>0.86956521739130432</v>
      </c>
      <c r="F43">
        <f t="shared" si="24"/>
        <v>0.86956521739130432</v>
      </c>
      <c r="G43">
        <f t="shared" si="24"/>
        <v>1.3043478260869563</v>
      </c>
      <c r="H43">
        <f t="shared" si="24"/>
        <v>1.7391304347826086</v>
      </c>
      <c r="I43">
        <f t="shared" si="24"/>
        <v>1.7391304347826089</v>
      </c>
      <c r="J43">
        <f t="shared" si="24"/>
        <v>1.7391304347826086</v>
      </c>
      <c r="K43">
        <f t="shared" si="24"/>
        <v>1.7391304347826086</v>
      </c>
      <c r="L43" t="str">
        <f t="shared" ca="1" si="23"/>
        <v>=K25*-1</v>
      </c>
    </row>
    <row r="44" spans="1:12" ht="15" customHeight="1" x14ac:dyDescent="0.45">
      <c r="A44"/>
      <c r="B44" s="16" t="s">
        <v>52</v>
      </c>
      <c r="D44">
        <f>D42</f>
        <v>0</v>
      </c>
      <c r="E44">
        <f t="shared" ref="E44:K44" si="25">E42</f>
        <v>1.2309127460663076</v>
      </c>
      <c r="F44">
        <f t="shared" si="25"/>
        <v>1.292458383369623</v>
      </c>
      <c r="G44">
        <f t="shared" si="25"/>
        <v>2.0356219538071563</v>
      </c>
      <c r="H44">
        <f t="shared" si="25"/>
        <v>2.8498707353300188</v>
      </c>
      <c r="I44">
        <f t="shared" si="25"/>
        <v>2.9923642720965193</v>
      </c>
      <c r="J44">
        <f t="shared" si="25"/>
        <v>3.1419824857013459</v>
      </c>
      <c r="K44">
        <f t="shared" si="25"/>
        <v>3.2990816099864135</v>
      </c>
      <c r="L44" t="str">
        <f t="shared" ca="1" si="23"/>
        <v>=K42</v>
      </c>
    </row>
    <row r="45" spans="1:12" ht="15" customHeight="1" x14ac:dyDescent="0.45">
      <c r="A45"/>
      <c r="B45"/>
    </row>
    <row r="46" spans="1:12" ht="15" customHeight="1" x14ac:dyDescent="0.45">
      <c r="A46"/>
      <c r="B46" s="16" t="s">
        <v>32</v>
      </c>
      <c r="D46">
        <f>D38</f>
        <v>0</v>
      </c>
      <c r="E46">
        <f t="shared" ref="E46:K46" si="26">E38</f>
        <v>1.5</v>
      </c>
      <c r="F46">
        <f t="shared" si="26"/>
        <v>1.8250000000000002</v>
      </c>
      <c r="G46">
        <f t="shared" si="26"/>
        <v>2.1662500000000002</v>
      </c>
      <c r="H46">
        <f t="shared" si="26"/>
        <v>4.5491250000000001</v>
      </c>
      <c r="I46">
        <f t="shared" si="26"/>
        <v>4.5040374999999999</v>
      </c>
      <c r="J46">
        <f t="shared" si="26"/>
        <v>4.4544412500000004</v>
      </c>
      <c r="K46">
        <f t="shared" si="26"/>
        <v>4.3998853750000002</v>
      </c>
      <c r="L46" t="str">
        <f t="shared" ref="L46:L48" ca="1" si="27">_xlfn.FORMULATEXT(K46)</f>
        <v>=K38</v>
      </c>
    </row>
    <row r="47" spans="1:12" ht="15" customHeight="1" x14ac:dyDescent="0.45">
      <c r="A47"/>
      <c r="B47" s="16" t="s">
        <v>33</v>
      </c>
      <c r="D47">
        <f>(D31+D19)*-1</f>
        <v>0.5</v>
      </c>
      <c r="E47">
        <f t="shared" ref="E47:K47" si="28">(E31+E19)*-1</f>
        <v>-0.97499999999999987</v>
      </c>
      <c r="F47">
        <f t="shared" si="28"/>
        <v>-1.2122043626966845</v>
      </c>
      <c r="G47">
        <f t="shared" si="28"/>
        <v>-1.4581916616630375</v>
      </c>
      <c r="H47">
        <f t="shared" si="28"/>
        <v>-2.127765244189888</v>
      </c>
      <c r="I47">
        <f t="shared" si="28"/>
        <v>-1.670906605791614</v>
      </c>
      <c r="J47">
        <f t="shared" si="28"/>
        <v>-1.1670050222509742</v>
      </c>
      <c r="K47">
        <f t="shared" si="28"/>
        <v>-0.61164457883052181</v>
      </c>
      <c r="L47" t="str">
        <f t="shared" ca="1" si="27"/>
        <v>=(K31+K19)*-1</v>
      </c>
    </row>
    <row r="48" spans="1:12" ht="15" customHeight="1" x14ac:dyDescent="0.45">
      <c r="A48"/>
      <c r="B48" s="16" t="s">
        <v>34</v>
      </c>
      <c r="D48">
        <f t="shared" ref="D48:K48" si="29">SUM(D46:D47)</f>
        <v>0.5</v>
      </c>
      <c r="E48">
        <f t="shared" si="29"/>
        <v>0.52500000000000013</v>
      </c>
      <c r="F48">
        <f t="shared" si="29"/>
        <v>0.61279563730331565</v>
      </c>
      <c r="G48">
        <f t="shared" si="29"/>
        <v>0.70805833833696274</v>
      </c>
      <c r="H48">
        <f t="shared" si="29"/>
        <v>2.4213597558101121</v>
      </c>
      <c r="I48">
        <f t="shared" si="29"/>
        <v>2.8331308942083862</v>
      </c>
      <c r="J48">
        <f t="shared" si="29"/>
        <v>3.2874362277490263</v>
      </c>
      <c r="K48">
        <f t="shared" si="29"/>
        <v>3.7882407961694784</v>
      </c>
      <c r="L48" t="str">
        <f t="shared" ca="1" si="27"/>
        <v>=SUM(K46:K47)</v>
      </c>
    </row>
    <row r="49" spans="1:12" ht="15" customHeight="1" x14ac:dyDescent="0.45">
      <c r="A49"/>
      <c r="B49"/>
    </row>
    <row r="50" spans="1:12" ht="15" customHeight="1" x14ac:dyDescent="0.45">
      <c r="A50"/>
      <c r="B50" s="16" t="s">
        <v>35</v>
      </c>
      <c r="D50">
        <f>D32</f>
        <v>0</v>
      </c>
      <c r="E50">
        <f t="shared" ref="E50:K50" si="30">E32</f>
        <v>0</v>
      </c>
      <c r="F50">
        <f t="shared" si="30"/>
        <v>0</v>
      </c>
      <c r="G50">
        <f>G32*-1</f>
        <v>1.8804252890653341</v>
      </c>
      <c r="H50">
        <f t="shared" si="30"/>
        <v>0</v>
      </c>
      <c r="I50">
        <f t="shared" si="30"/>
        <v>0</v>
      </c>
      <c r="J50">
        <f t="shared" si="30"/>
        <v>0</v>
      </c>
      <c r="K50">
        <f t="shared" si="30"/>
        <v>4.9960036108132044E-16</v>
      </c>
      <c r="L50" t="str">
        <f t="shared" ref="L50" ca="1" si="31">_xlfn.FORMULATEXT(K50)</f>
        <v>=K32</v>
      </c>
    </row>
    <row r="52" spans="1:12" ht="15" customHeight="1" x14ac:dyDescent="0.45">
      <c r="A52" s="15" t="s">
        <v>51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68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7DF03793-6F2B-4023-AD9E-B88CF79433A5}"/>
</file>

<file path=customXml/itemProps2.xml><?xml version="1.0" encoding="utf-8"?>
<ds:datastoreItem xmlns:ds="http://schemas.openxmlformats.org/officeDocument/2006/customXml" ds:itemID="{34A80F44-9A09-4A00-9E38-6FD41B020492}"/>
</file>

<file path=customXml/itemProps3.xml><?xml version="1.0" encoding="utf-8"?>
<ds:datastoreItem xmlns:ds="http://schemas.openxmlformats.org/officeDocument/2006/customXml" ds:itemID="{6C033667-9877-4CF2-A957-EEE325EE1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2026-03-19T08:40:28Z</cp:lastPrinted>
  <dcterms:created xsi:type="dcterms:W3CDTF">2016-02-03T14:06:14Z</dcterms:created>
  <dcterms:modified xsi:type="dcterms:W3CDTF">2026-03-19T08:47:00Z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