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wsporg-my.sharepoint.com/personal/deborah_taylor_fe_training/Documents/Deborah Taylor/D Taylor/Useful Materials/Materials Development/FIG Course/FIG Banker Review/FS Fundamentals/Recordings/IFRS Variable Fee Approach Workout/"/>
    </mc:Choice>
  </mc:AlternateContent>
  <xr:revisionPtr revIDLastSave="217" documentId="13_ncr:1_{CDC80E6D-A586-4D29-A05C-397B91F17249}" xr6:coauthVersionLast="47" xr6:coauthVersionMax="47" xr10:uidLastSave="{FB8EBEBB-4FE6-461F-B9E1-F63CD49BC9F3}"/>
  <bookViews>
    <workbookView xWindow="-98" yWindow="-98" windowWidth="21795" windowHeight="13875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Workout!$A$4:$L$39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2" l="1"/>
  <c r="C14" i="2" s="1"/>
  <c r="C22" i="2"/>
  <c r="D19" i="2" s="1"/>
  <c r="D26" i="2" s="1"/>
  <c r="D16" i="2"/>
  <c r="E16" i="2" s="1"/>
  <c r="J38" i="2"/>
  <c r="J36" i="2"/>
  <c r="J34" i="2"/>
  <c r="J33" i="2"/>
  <c r="J32" i="2"/>
  <c r="J31" i="2"/>
  <c r="J28" i="2"/>
  <c r="J25" i="2"/>
  <c r="J27" i="2"/>
  <c r="J26" i="2"/>
  <c r="J20" i="2"/>
  <c r="J19" i="2"/>
  <c r="J22" i="2"/>
  <c r="J21" i="2"/>
  <c r="D14" i="2"/>
  <c r="D13" i="2"/>
  <c r="C34" i="2" l="1"/>
  <c r="D31" i="2" s="1"/>
  <c r="D34" i="2" s="1"/>
  <c r="E31" i="2" s="1"/>
  <c r="C28" i="2"/>
  <c r="D21" i="2"/>
  <c r="D32" i="2" s="1"/>
  <c r="D20" i="2"/>
  <c r="F16" i="2"/>
  <c r="A7" i="1"/>
  <c r="D25" i="2" l="1"/>
  <c r="D27" i="2" s="1"/>
  <c r="D38" i="2" s="1"/>
  <c r="C36" i="2"/>
  <c r="D22" i="2"/>
  <c r="E19" i="2" s="1"/>
  <c r="G16" i="2"/>
  <c r="A1" i="6"/>
  <c r="A1" i="2" s="1"/>
  <c r="E20" i="2" l="1"/>
  <c r="E26" i="2"/>
  <c r="E21" i="2"/>
  <c r="E32" i="2" s="1"/>
  <c r="E34" i="2" s="1"/>
  <c r="F31" i="2" s="1"/>
  <c r="D28" i="2"/>
  <c r="H16" i="2"/>
  <c r="E25" i="2" l="1"/>
  <c r="D36" i="2"/>
  <c r="E22" i="2"/>
  <c r="F19" i="2" s="1"/>
  <c r="F26" i="2" s="1"/>
  <c r="E27" i="2"/>
  <c r="E38" i="2" s="1"/>
  <c r="I16" i="2"/>
  <c r="F20" i="2" l="1"/>
  <c r="F21" i="2"/>
  <c r="F32" i="2" s="1"/>
  <c r="F34" i="2" s="1"/>
  <c r="G31" i="2" s="1"/>
  <c r="E28" i="2"/>
  <c r="F25" i="2" l="1"/>
  <c r="F27" i="2" s="1"/>
  <c r="E36" i="2"/>
  <c r="F22" i="2"/>
  <c r="G19" i="2" s="1"/>
  <c r="G26" i="2" s="1"/>
  <c r="F38" i="2"/>
  <c r="G21" i="2" l="1"/>
  <c r="G32" i="2" s="1"/>
  <c r="G34" i="2" s="1"/>
  <c r="H31" i="2" s="1"/>
  <c r="G20" i="2"/>
  <c r="F28" i="2"/>
  <c r="F36" i="2" s="1"/>
  <c r="G22" i="2" l="1"/>
  <c r="H19" i="2" s="1"/>
  <c r="H26" i="2" s="1"/>
  <c r="G25" i="2"/>
  <c r="G27" i="2" s="1"/>
  <c r="G38" i="2" s="1"/>
  <c r="H20" i="2" l="1"/>
  <c r="H22" i="2" s="1"/>
  <c r="I19" i="2" s="1"/>
  <c r="I26" i="2" s="1"/>
  <c r="H21" i="2"/>
  <c r="H32" i="2" s="1"/>
  <c r="H34" i="2" s="1"/>
  <c r="I31" i="2" s="1"/>
  <c r="G28" i="2"/>
  <c r="G36" i="2" s="1"/>
  <c r="I21" i="2" l="1"/>
  <c r="I20" i="2"/>
  <c r="H25" i="2"/>
  <c r="H27" i="2" s="1"/>
  <c r="H38" i="2" s="1"/>
  <c r="I22" i="2" l="1"/>
  <c r="I32" i="2"/>
  <c r="H28" i="2"/>
  <c r="H36" i="2" s="1"/>
  <c r="I33" i="2" l="1"/>
  <c r="I34" i="2" s="1"/>
  <c r="I25" i="2"/>
  <c r="I27" i="2" s="1"/>
  <c r="I38" i="2" s="1"/>
  <c r="I28" i="2" l="1"/>
  <c r="I36" i="2" s="1"/>
</calcChain>
</file>

<file path=xl/sharedStrings.xml><?xml version="1.0" encoding="utf-8"?>
<sst xmlns="http://schemas.openxmlformats.org/spreadsheetml/2006/main" count="50" uniqueCount="46">
  <si>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</si>
  <si>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</si>
  <si>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</si>
  <si>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</si>
  <si>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</si>
  <si>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</si>
  <si>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</si>
  <si>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</si>
  <si>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</si>
  <si>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</si>
  <si>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</si>
  <si>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</si>
  <si>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</si>
  <si>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</si>
  <si>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</si>
  <si>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</si>
  <si>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</si>
  <si>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</si>
  <si>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</si>
  <si>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Workout</t>
  </si>
  <si>
    <t>Insurance Financial Statements</t>
  </si>
  <si>
    <t>Insurance contract liability</t>
  </si>
  <si>
    <t>Contractual service margin</t>
  </si>
  <si>
    <t>Beginning</t>
  </si>
  <si>
    <t>Ending</t>
  </si>
  <si>
    <t>IFRS Variable Fee Approach</t>
  </si>
  <si>
    <t>An insurance company writes a portfolio of participating policies at the end of Year 0 which mature at the end of Year 6.</t>
  </si>
  <si>
    <t>Policy duration (Years)</t>
  </si>
  <si>
    <t>Premium received</t>
  </si>
  <si>
    <t>Expected investment return</t>
  </si>
  <si>
    <t>Year count</t>
  </si>
  <si>
    <t>Fund balance</t>
  </si>
  <si>
    <t>Investment return</t>
  </si>
  <si>
    <t>Actual Return - Insurer's Share</t>
  </si>
  <si>
    <t>Actual Return - Policyholder's share</t>
  </si>
  <si>
    <t>CSM</t>
  </si>
  <si>
    <t>CSM change due to change in underlying</t>
  </si>
  <si>
    <t>CSM released</t>
  </si>
  <si>
    <t>Insurance service revenue</t>
  </si>
  <si>
    <t>The expected investment return is 8.0% and the insurance company's fee is 10.0% of the annual investment returns.</t>
  </si>
  <si>
    <t>Insurer's fee % investment returns</t>
  </si>
  <si>
    <t>Calculate insurance service revenue. Assume cash flows occur at the end of each year, that the risk margin is nil and the actual investment return is 10% in Year 4.</t>
  </si>
  <si>
    <t>Expected fund value at maturity</t>
  </si>
  <si>
    <t>Return</t>
  </si>
  <si>
    <t>Payout</t>
  </si>
  <si>
    <t>Fulfilment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</si>
</sst>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5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170" fontId="4" fillId="0" borderId="0" xfId="50" applyNumberFormat="1" applyFill="1">
      <alignment horizontal="left" vertical="center"/>
    </xf>
    <xf numFmtId="172" fontId="30" fillId="0" borderId="0" xfId="58" applyNumberFormat="1" applyFill="1"/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265625" customWidth="1"/>
    <col min="14" max="14" width="9.86328125" customWidth="1"/>
    <col min="15" max="26" width="9.1328125" customWidth="1"/>
  </cols>
  <sheetData>
    <row r="1" spans="1:14" s="34" customFormat="1" ht="189.75" customHeight="1" x14ac:dyDescent="0.8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22" customFormat="1" ht="75" customHeight="1" x14ac:dyDescent="0.45">
      <c r="A2" s="66" t="s">
        <v>20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s="23" customFormat="1" ht="7.5" customHeight="1" x14ac:dyDescent="0.4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45">
      <c r="A4" s="37"/>
      <c r="B4" s="38"/>
      <c r="C4" s="65"/>
      <c r="D4" s="65"/>
      <c r="E4" s="39"/>
      <c r="F4" s="40"/>
      <c r="G4" s="40"/>
      <c r="H4" s="40"/>
      <c r="I4" s="40"/>
      <c r="J4" s="40"/>
      <c r="K4" s="40"/>
      <c r="L4" s="39"/>
      <c r="M4" s="39"/>
      <c r="N4" s="39"/>
    </row>
    <row r="5" spans="1:14" s="23" customFormat="1" ht="15" customHeight="1" x14ac:dyDescent="0.45">
      <c r="A5" s="67" t="s">
        <v>10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s="23" customFormat="1" ht="15" customHeight="1" x14ac:dyDescent="0.4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4" s="23" customFormat="1" ht="15" customHeight="1" x14ac:dyDescent="0.45">
      <c r="A7" s="67" t="str">
        <f ca="1">"© "&amp;YEAR(TODAY())&amp;" Financial Edge Training "</f>
        <v xml:space="preserve">© 2026 Financial Edge Training 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4" s="23" customFormat="1" ht="15" customHeight="1" thickBot="1" x14ac:dyDescent="0.5">
      <c r="A8" s="42"/>
      <c r="B8" s="43"/>
      <c r="C8" s="42"/>
      <c r="D8" s="42"/>
      <c r="E8" s="44"/>
      <c r="F8" s="45"/>
      <c r="G8" s="45"/>
      <c r="H8" s="45"/>
      <c r="I8" s="45"/>
      <c r="J8" s="45"/>
      <c r="K8" s="45"/>
      <c r="L8" s="44"/>
      <c r="M8" s="44"/>
      <c r="N8" s="44"/>
    </row>
    <row r="9" spans="1:14" s="23" customFormat="1" ht="15" customHeight="1" x14ac:dyDescent="0.45">
      <c r="F9" s="28"/>
      <c r="G9" s="68"/>
      <c r="H9" s="68"/>
      <c r="I9" s="68"/>
      <c r="J9" s="68"/>
      <c r="K9" s="28"/>
    </row>
    <row r="10" spans="1:14" s="23" customFormat="1" ht="15" customHeight="1" x14ac:dyDescent="0.45">
      <c r="B10" s="24"/>
      <c r="C10" s="24"/>
      <c r="F10" s="28"/>
      <c r="G10" s="68"/>
      <c r="H10" s="68"/>
      <c r="I10" s="68"/>
      <c r="J10" s="68"/>
      <c r="K10" s="28"/>
    </row>
    <row r="11" spans="1:14" s="23" customFormat="1" ht="15" customHeight="1" x14ac:dyDescent="0.4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45">
      <c r="A12" s="26"/>
      <c r="B12" s="20"/>
      <c r="C12" s="20"/>
      <c r="D12" s="29"/>
      <c r="F12" s="25"/>
      <c r="G12" s="64"/>
      <c r="H12" s="64"/>
      <c r="I12" s="64"/>
      <c r="J12" s="64"/>
      <c r="K12" s="25"/>
    </row>
    <row r="13" spans="1:14" s="23" customFormat="1" ht="15" customHeight="1" x14ac:dyDescent="0.45">
      <c r="A13" s="19"/>
      <c r="B13" s="20"/>
      <c r="C13" s="20"/>
      <c r="D13" s="30"/>
      <c r="F13" s="25"/>
      <c r="G13" s="64"/>
      <c r="H13" s="64"/>
      <c r="I13" s="64"/>
      <c r="J13" s="64"/>
      <c r="K13" s="25"/>
    </row>
    <row r="14" spans="1:14" s="23" customFormat="1" ht="15" customHeight="1" x14ac:dyDescent="0.45">
      <c r="A14" s="22"/>
      <c r="B14" s="20"/>
      <c r="C14" s="20"/>
      <c r="D14" s="30"/>
      <c r="F14" s="25"/>
      <c r="G14" s="64"/>
      <c r="H14" s="64"/>
      <c r="I14" s="64"/>
      <c r="J14" s="64"/>
      <c r="K14" s="25"/>
    </row>
    <row r="15" spans="1:14" s="23" customFormat="1" ht="15" customHeight="1" x14ac:dyDescent="0.4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45">
      <c r="A16" s="22"/>
      <c r="B16" s="20"/>
      <c r="C16" s="20"/>
      <c r="D16" s="31"/>
      <c r="F16" s="25"/>
      <c r="G16" s="64"/>
      <c r="H16" s="64"/>
      <c r="I16" s="64"/>
      <c r="J16" s="64"/>
      <c r="K16" s="25"/>
    </row>
    <row r="17" spans="1:11" s="23" customFormat="1" ht="15" customHeight="1" x14ac:dyDescent="0.45">
      <c r="A17" s="22"/>
      <c r="B17" s="32"/>
      <c r="C17" s="33"/>
      <c r="D17" s="31"/>
      <c r="F17" s="25"/>
      <c r="G17" s="25"/>
      <c r="H17" s="25"/>
      <c r="I17" s="25"/>
      <c r="J17" s="25"/>
      <c r="K17" s="25"/>
    </row>
    <row r="18" spans="1:11" ht="15" customHeight="1" x14ac:dyDescent="0.45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showGridLines="0" zoomScaleNormal="100" workbookViewId="0"/>
  </sheetViews>
  <sheetFormatPr defaultColWidth="9.1328125" defaultRowHeight="14.25" x14ac:dyDescent="0.45"/>
  <cols>
    <col min="1" max="1" width="1.3984375" customWidth="1"/>
    <col min="2" max="2" width="2.86328125" customWidth="1"/>
    <col min="3" max="3" width="13.265625" customWidth="1"/>
    <col min="4" max="4" width="2.86328125" customWidth="1"/>
    <col min="5" max="7" width="1.3984375" customWidth="1"/>
    <col min="8" max="8" width="2.86328125" customWidth="1"/>
    <col min="9" max="9" width="42.73046875" customWidth="1"/>
    <col min="10" max="11" width="1.3984375" customWidth="1"/>
    <col min="12" max="12" width="15.59765625" bestFit="1" customWidth="1"/>
    <col min="13" max="14" width="1.3984375" customWidth="1"/>
    <col min="15" max="15" width="2.86328125" customWidth="1"/>
    <col min="16" max="16" width="32.59765625" customWidth="1"/>
    <col min="17" max="17" width="2.86328125" customWidth="1"/>
    <col min="18" max="18" width="1.3984375" customWidth="1"/>
    <col min="23" max="23" width="17.73046875" bestFit="1" customWidth="1"/>
  </cols>
  <sheetData>
    <row r="1" spans="1:18" s="34" customFormat="1" ht="45" customHeight="1" x14ac:dyDescent="0.85">
      <c r="A1" s="13" t="str">
        <f>Welcome!A2</f>
        <v>Insurance Financial Statements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5" customFormat="1" ht="30" customHeight="1" x14ac:dyDescent="0.6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45"/>
    <row r="4" spans="1:18" s="2" customFormat="1" ht="22.5" customHeight="1" x14ac:dyDescent="0.45">
      <c r="A4" s="1"/>
      <c r="B4" s="70" t="s">
        <v>0</v>
      </c>
      <c r="C4" s="70"/>
      <c r="D4" s="70"/>
      <c r="E4" s="70"/>
      <c r="F4" s="70"/>
      <c r="G4" s="70"/>
      <c r="H4" s="70"/>
      <c r="I4" s="70"/>
      <c r="K4" s="1"/>
      <c r="L4" s="70" t="s">
        <v>2</v>
      </c>
      <c r="M4" s="70"/>
      <c r="N4" s="70"/>
      <c r="O4" s="70"/>
      <c r="P4" s="70"/>
      <c r="Q4" s="40"/>
      <c r="R4" s="40"/>
    </row>
    <row r="5" spans="1:18" s="2" customFormat="1" ht="15" customHeight="1" x14ac:dyDescent="0.45">
      <c r="A5" s="17"/>
      <c r="B5" s="8" t="s">
        <v>1</v>
      </c>
      <c r="C5" s="18" t="s">
        <v>25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2" t="s">
        <v>16</v>
      </c>
      <c r="O5" s="72"/>
      <c r="P5" s="72"/>
      <c r="Q5" s="72"/>
      <c r="R5" s="40"/>
    </row>
    <row r="6" spans="1:18" s="2" customFormat="1" ht="15" customHeight="1" x14ac:dyDescent="0.45">
      <c r="A6" s="3"/>
      <c r="B6" s="8"/>
      <c r="C6" s="39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3">
        <v>42369</v>
      </c>
      <c r="O6" s="73"/>
      <c r="P6" s="73"/>
      <c r="Q6" s="73"/>
      <c r="R6" s="40"/>
    </row>
    <row r="7" spans="1:18" s="2" customFormat="1" ht="15" customHeight="1" x14ac:dyDescent="0.45">
      <c r="A7" s="18"/>
      <c r="B7" s="8"/>
      <c r="C7" s="39"/>
      <c r="D7" s="18"/>
      <c r="E7" s="18"/>
      <c r="F7" s="18"/>
      <c r="G7" s="18"/>
      <c r="H7" s="18"/>
      <c r="I7" s="18"/>
      <c r="K7" s="3"/>
      <c r="L7" s="9" t="s">
        <v>5</v>
      </c>
      <c r="M7" s="9"/>
      <c r="N7" s="72"/>
      <c r="O7" s="72"/>
      <c r="P7" s="72"/>
      <c r="Q7" s="72"/>
      <c r="R7" s="40"/>
    </row>
    <row r="8" spans="1:18" s="2" customFormat="1" ht="15" customHeight="1" x14ac:dyDescent="0.45">
      <c r="A8" s="18"/>
      <c r="B8" s="8"/>
      <c r="C8" s="39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2"/>
      <c r="O8" s="72"/>
      <c r="P8" s="72"/>
      <c r="Q8" s="72"/>
      <c r="R8" s="40"/>
    </row>
    <row r="9" spans="1:18" s="2" customFormat="1" ht="15" customHeight="1" x14ac:dyDescent="0.45">
      <c r="A9" s="41"/>
      <c r="B9" s="8"/>
      <c r="C9" s="41"/>
      <c r="D9" s="41"/>
      <c r="E9" s="41"/>
      <c r="F9" s="41"/>
      <c r="G9" s="41"/>
      <c r="H9" s="41"/>
      <c r="I9" s="41"/>
      <c r="K9" s="18"/>
      <c r="L9" s="9" t="s">
        <v>7</v>
      </c>
      <c r="M9" s="9"/>
      <c r="N9" s="72" t="s">
        <v>9</v>
      </c>
      <c r="O9" s="72"/>
      <c r="P9" s="72"/>
      <c r="Q9" s="72"/>
      <c r="R9" s="40"/>
    </row>
    <row r="10" spans="1:18" s="2" customFormat="1" ht="15" customHeight="1" x14ac:dyDescent="0.45">
      <c r="A10" s="39"/>
      <c r="B10" s="8"/>
      <c r="C10" s="39"/>
      <c r="D10" s="39"/>
      <c r="E10" s="39"/>
      <c r="F10" s="39"/>
      <c r="G10" s="39"/>
      <c r="H10" s="39"/>
      <c r="I10" s="39"/>
      <c r="K10" s="18"/>
      <c r="L10" s="9" t="s">
        <v>8</v>
      </c>
      <c r="M10" s="9"/>
      <c r="N10" s="74">
        <v>0</v>
      </c>
      <c r="O10" s="74"/>
      <c r="P10" s="74"/>
      <c r="Q10" s="74"/>
      <c r="R10" s="47"/>
    </row>
    <row r="11" spans="1:18" s="2" customFormat="1" ht="15" customHeight="1" thickBot="1" x14ac:dyDescent="0.5">
      <c r="A11" s="44"/>
      <c r="B11" s="44"/>
      <c r="C11" s="44"/>
      <c r="D11" s="44"/>
      <c r="E11" s="44"/>
      <c r="F11" s="44"/>
      <c r="G11" s="44"/>
      <c r="H11" s="44"/>
      <c r="I11" s="44"/>
      <c r="K11" s="4"/>
      <c r="L11" s="59"/>
      <c r="M11" s="59"/>
      <c r="N11" s="48"/>
      <c r="O11" s="49"/>
      <c r="P11" s="49"/>
      <c r="Q11" s="50"/>
      <c r="R11" s="51"/>
    </row>
    <row r="12" spans="1:18" s="2" customFormat="1" ht="7.5" customHeight="1" x14ac:dyDescent="0.4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45">
      <c r="A13" s="55"/>
      <c r="B13" s="71" t="s">
        <v>15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N13" s="1"/>
      <c r="O13" s="70" t="s">
        <v>11</v>
      </c>
      <c r="P13" s="70"/>
      <c r="Q13" s="70"/>
      <c r="R13" s="58"/>
    </row>
    <row r="14" spans="1:18" s="2" customFormat="1" ht="15" customHeight="1" x14ac:dyDescent="0.45">
      <c r="A14" s="56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N14" s="17"/>
      <c r="O14" s="27"/>
      <c r="P14" s="22"/>
      <c r="Q14" s="22"/>
      <c r="R14" s="56"/>
    </row>
    <row r="15" spans="1:18" s="2" customFormat="1" ht="15" customHeight="1" x14ac:dyDescent="0.45">
      <c r="A15" s="56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N15" s="3"/>
      <c r="O15" s="27"/>
      <c r="P15" s="52" t="s">
        <v>12</v>
      </c>
      <c r="Q15" s="22"/>
      <c r="R15" s="56"/>
    </row>
    <row r="16" spans="1:18" s="2" customFormat="1" ht="15" customHeight="1" x14ac:dyDescent="0.45">
      <c r="A16" s="56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N16" s="18"/>
      <c r="O16" s="27"/>
      <c r="P16" s="36" t="s">
        <v>13</v>
      </c>
      <c r="Q16" s="22"/>
      <c r="R16" s="56"/>
    </row>
    <row r="17" spans="1:18" s="2" customFormat="1" ht="15" customHeight="1" x14ac:dyDescent="0.45">
      <c r="A17" s="56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N17" s="18"/>
      <c r="O17" s="27"/>
      <c r="P17" t="s">
        <v>14</v>
      </c>
      <c r="Q17" s="22"/>
      <c r="R17" s="56"/>
    </row>
    <row r="18" spans="1:18" s="2" customFormat="1" ht="15" customHeight="1" x14ac:dyDescent="0.45">
      <c r="A18" s="3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N18" s="39"/>
      <c r="O18" s="53"/>
      <c r="P18" s="53"/>
      <c r="Q18" s="53"/>
      <c r="R18" s="39"/>
    </row>
    <row r="19" spans="1:18" ht="14.65" thickBot="1" x14ac:dyDescent="0.5">
      <c r="A19" s="44"/>
      <c r="B19" s="44"/>
      <c r="C19" s="44"/>
      <c r="D19" s="57"/>
      <c r="E19" s="57"/>
      <c r="F19" s="57"/>
      <c r="G19" s="57"/>
      <c r="H19" s="57"/>
      <c r="I19" s="57"/>
      <c r="J19" s="57"/>
      <c r="K19" s="57"/>
      <c r="L19" s="57"/>
      <c r="N19" s="44"/>
      <c r="O19" s="44"/>
      <c r="P19" s="44"/>
      <c r="Q19" s="44"/>
      <c r="R19" s="44"/>
    </row>
    <row r="20" spans="1:18" x14ac:dyDescent="0.45">
      <c r="Q20" s="54"/>
    </row>
  </sheetData>
  <mergeCells count="20"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L4:P4"/>
    <mergeCell ref="B4:I4"/>
    <mergeCell ref="B13:L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0"/>
  <sheetViews>
    <sheetView zoomScaleNormal="100" workbookViewId="0"/>
  </sheetViews>
  <sheetFormatPr defaultColWidth="9.1328125" defaultRowHeight="15" customHeight="1" x14ac:dyDescent="0.45"/>
  <cols>
    <col min="1" max="1" width="1.3984375" style="15" customWidth="1"/>
    <col min="2" max="2" width="36.73046875" style="16" customWidth="1"/>
    <col min="3" max="3" width="16" bestFit="1" customWidth="1"/>
    <col min="4" max="4" width="11" customWidth="1"/>
    <col min="5" max="5" width="11.1328125" customWidth="1"/>
    <col min="6" max="10" width="11" customWidth="1"/>
    <col min="11" max="12" width="9.265625" customWidth="1"/>
    <col min="13" max="21" width="9.86328125" bestFit="1" customWidth="1"/>
    <col min="22" max="23" width="9.1328125" customWidth="1"/>
    <col min="24" max="105" width="9.86328125" bestFit="1" customWidth="1"/>
  </cols>
  <sheetData>
    <row r="1" spans="1:16" s="46" customFormat="1" ht="45" customHeight="1" x14ac:dyDescent="0.85">
      <c r="A1" s="5" t="str">
        <f>Info!A1</f>
        <v>Insurance Financial Statements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5" customFormat="1" ht="30" customHeight="1" x14ac:dyDescent="0.6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45">
      <c r="A3"/>
      <c r="B3"/>
    </row>
    <row r="4" spans="1:16" ht="15" customHeight="1" x14ac:dyDescent="0.45">
      <c r="A4" s="61" t="s">
        <v>19</v>
      </c>
      <c r="B4"/>
    </row>
    <row r="5" spans="1:16" ht="15" customHeight="1" x14ac:dyDescent="0.45">
      <c r="A5"/>
      <c r="B5" s="16" t="s">
        <v>26</v>
      </c>
    </row>
    <row r="6" spans="1:16" ht="15" customHeight="1" x14ac:dyDescent="0.45">
      <c r="A6"/>
      <c r="B6" s="16" t="s">
        <v>39</v>
      </c>
    </row>
    <row r="7" spans="1:16" ht="15" customHeight="1" x14ac:dyDescent="0.45">
      <c r="A7"/>
      <c r="B7" s="16" t="s">
        <v>41</v>
      </c>
    </row>
    <row r="8" spans="1:16" ht="15" customHeight="1" x14ac:dyDescent="0.45">
      <c r="A8"/>
      <c r="B8"/>
    </row>
    <row r="9" spans="1:16" ht="15" customHeight="1" x14ac:dyDescent="0.45">
      <c r="A9"/>
      <c r="B9" s="16" t="s">
        <v>27</v>
      </c>
      <c r="C9" s="60">
        <v>6</v>
      </c>
    </row>
    <row r="10" spans="1:16" ht="15" customHeight="1" x14ac:dyDescent="0.45">
      <c r="A10"/>
      <c r="B10" s="16" t="s">
        <v>28</v>
      </c>
      <c r="C10" s="60">
        <v>1000</v>
      </c>
    </row>
    <row r="11" spans="1:16" ht="15" customHeight="1" x14ac:dyDescent="0.45">
      <c r="A11"/>
      <c r="B11" s="16" t="s">
        <v>29</v>
      </c>
      <c r="C11" s="62">
        <v>0.08</v>
      </c>
    </row>
    <row r="12" spans="1:16" ht="15" customHeight="1" x14ac:dyDescent="0.45">
      <c r="A12"/>
      <c r="B12" s="16" t="s">
        <v>40</v>
      </c>
      <c r="C12" s="62">
        <v>0.1</v>
      </c>
    </row>
    <row r="13" spans="1:16" ht="15" customHeight="1" x14ac:dyDescent="0.45">
      <c r="A13"/>
      <c r="B13" s="16" t="s">
        <v>42</v>
      </c>
      <c r="C13">
        <f>C10*(1+C11)^C9</f>
        <v>1586.8743229440006</v>
      </c>
      <c r="D13" t="str">
        <f ca="1">_xlfn.FORMULATEXT(C13)</f>
        <v>=C10*(1+C11)^C9</v>
      </c>
    </row>
    <row r="14" spans="1:16" ht="15" customHeight="1" x14ac:dyDescent="0.45">
      <c r="A14"/>
      <c r="B14" s="16" t="s">
        <v>22</v>
      </c>
      <c r="C14">
        <f>(C13-C10)*C12</f>
        <v>58.687432294400061</v>
      </c>
      <c r="D14" t="str">
        <f ca="1">_xlfn.FORMULATEXT(C14)</f>
        <v>=(C13-C10)*C12</v>
      </c>
    </row>
    <row r="15" spans="1:16" ht="15" customHeight="1" x14ac:dyDescent="0.45">
      <c r="A15"/>
    </row>
    <row r="16" spans="1:16" ht="15" customHeight="1" x14ac:dyDescent="0.45">
      <c r="A16"/>
      <c r="B16" s="16" t="s">
        <v>30</v>
      </c>
      <c r="C16" s="60">
        <v>0</v>
      </c>
      <c r="D16">
        <f>C16+1</f>
        <v>1</v>
      </c>
      <c r="E16">
        <f t="shared" ref="E16:I16" si="0">D16+1</f>
        <v>2</v>
      </c>
      <c r="F16">
        <f t="shared" si="0"/>
        <v>3</v>
      </c>
      <c r="G16">
        <f t="shared" si="0"/>
        <v>4</v>
      </c>
      <c r="H16">
        <f t="shared" si="0"/>
        <v>5</v>
      </c>
      <c r="I16">
        <f t="shared" si="0"/>
        <v>6</v>
      </c>
    </row>
    <row r="17" spans="1:10" ht="15" customHeight="1" x14ac:dyDescent="0.45">
      <c r="A17"/>
      <c r="B17" s="16" t="s">
        <v>32</v>
      </c>
      <c r="D17" s="62">
        <v>0.08</v>
      </c>
      <c r="E17" s="62">
        <v>0.08</v>
      </c>
      <c r="F17" s="62">
        <v>0.08</v>
      </c>
      <c r="G17" s="62">
        <v>0.1</v>
      </c>
      <c r="H17" s="62">
        <v>0.08</v>
      </c>
      <c r="I17" s="62">
        <v>0.08</v>
      </c>
    </row>
    <row r="18" spans="1:10" ht="15" customHeight="1" x14ac:dyDescent="0.45">
      <c r="A18"/>
      <c r="B18" s="16" t="s">
        <v>31</v>
      </c>
    </row>
    <row r="19" spans="1:10" ht="15" customHeight="1" x14ac:dyDescent="0.45">
      <c r="A19"/>
      <c r="B19" s="16" t="s">
        <v>23</v>
      </c>
      <c r="D19">
        <f>C22</f>
        <v>1000</v>
      </c>
      <c r="E19">
        <f t="shared" ref="E19:I19" si="1">D22</f>
        <v>1080</v>
      </c>
      <c r="F19">
        <f t="shared" si="1"/>
        <v>1166.4000000000001</v>
      </c>
      <c r="G19">
        <f t="shared" si="1"/>
        <v>1259.7120000000002</v>
      </c>
      <c r="H19">
        <f t="shared" si="1"/>
        <v>1385.6832000000002</v>
      </c>
      <c r="I19">
        <f t="shared" si="1"/>
        <v>1496.5378560000001</v>
      </c>
      <c r="J19" t="str">
        <f t="shared" ref="J19:J22" ca="1" si="2">_xlfn.FORMULATEXT(I19)</f>
        <v>=H22</v>
      </c>
    </row>
    <row r="20" spans="1:10" ht="15" customHeight="1" x14ac:dyDescent="0.45">
      <c r="A20"/>
      <c r="B20" s="16" t="s">
        <v>33</v>
      </c>
      <c r="D20">
        <f>D19*D17*$C$12</f>
        <v>8</v>
      </c>
      <c r="E20">
        <f t="shared" ref="E20:I20" si="3">E19*E17*$C$12</f>
        <v>8.64</v>
      </c>
      <c r="F20">
        <f t="shared" si="3"/>
        <v>9.3312000000000008</v>
      </c>
      <c r="G20">
        <f t="shared" si="3"/>
        <v>12.597120000000004</v>
      </c>
      <c r="H20">
        <f t="shared" si="3"/>
        <v>11.085465600000003</v>
      </c>
      <c r="I20">
        <f t="shared" si="3"/>
        <v>11.972302848000002</v>
      </c>
      <c r="J20" t="str">
        <f t="shared" ca="1" si="2"/>
        <v>=I19*I17*$C$12</v>
      </c>
    </row>
    <row r="21" spans="1:10" ht="15" customHeight="1" x14ac:dyDescent="0.45">
      <c r="A21"/>
      <c r="B21" s="16" t="s">
        <v>34</v>
      </c>
      <c r="D21">
        <f>D19*D17*(1-$C$12)</f>
        <v>72</v>
      </c>
      <c r="E21">
        <f t="shared" ref="E21:I21" si="4">E19*E17*(1-$C$12)</f>
        <v>77.760000000000005</v>
      </c>
      <c r="F21">
        <f t="shared" si="4"/>
        <v>83.980800000000016</v>
      </c>
      <c r="G21">
        <f t="shared" si="4"/>
        <v>113.37408000000002</v>
      </c>
      <c r="H21">
        <f t="shared" si="4"/>
        <v>99.769190400000014</v>
      </c>
      <c r="I21">
        <f t="shared" si="4"/>
        <v>107.75072563200001</v>
      </c>
      <c r="J21" t="str">
        <f t="shared" ca="1" si="2"/>
        <v>=I19*I17*(1-$C$12)</v>
      </c>
    </row>
    <row r="22" spans="1:10" ht="15" customHeight="1" x14ac:dyDescent="0.45">
      <c r="B22" s="16" t="s">
        <v>24</v>
      </c>
      <c r="C22">
        <f>C10</f>
        <v>1000</v>
      </c>
      <c r="D22">
        <f>SUM(D19:D21)</f>
        <v>1080</v>
      </c>
      <c r="E22">
        <f t="shared" ref="E22:I22" si="5">SUM(E19:E21)</f>
        <v>1166.4000000000001</v>
      </c>
      <c r="F22">
        <f t="shared" si="5"/>
        <v>1259.7120000000002</v>
      </c>
      <c r="G22">
        <f t="shared" si="5"/>
        <v>1385.6832000000002</v>
      </c>
      <c r="H22">
        <f t="shared" si="5"/>
        <v>1496.5378560000001</v>
      </c>
      <c r="I22">
        <f t="shared" si="5"/>
        <v>1616.2608844800002</v>
      </c>
      <c r="J22" t="str">
        <f t="shared" ca="1" si="2"/>
        <v>=SUM(I19:I21)</v>
      </c>
    </row>
    <row r="24" spans="1:10" ht="15" customHeight="1" x14ac:dyDescent="0.45">
      <c r="B24" s="16" t="s">
        <v>35</v>
      </c>
    </row>
    <row r="25" spans="1:10" ht="15" customHeight="1" x14ac:dyDescent="0.45">
      <c r="B25" s="16" t="s">
        <v>23</v>
      </c>
      <c r="D25">
        <f t="shared" ref="D25:I25" si="6">C28</f>
        <v>58.687432294400061</v>
      </c>
      <c r="E25">
        <f t="shared" si="6"/>
        <v>48.906193578666716</v>
      </c>
      <c r="F25">
        <f t="shared" si="6"/>
        <v>39.124954862933372</v>
      </c>
      <c r="G25">
        <f t="shared" si="6"/>
        <v>29.343716147200027</v>
      </c>
      <c r="H25">
        <f t="shared" si="6"/>
        <v>21.242093431466685</v>
      </c>
      <c r="I25">
        <f t="shared" si="6"/>
        <v>10.621046715733343</v>
      </c>
      <c r="J25" t="str">
        <f t="shared" ref="J25:J28" ca="1" si="7">_xlfn.FORMULATEXT(I25)</f>
        <v>=H28</v>
      </c>
    </row>
    <row r="26" spans="1:10" ht="15" customHeight="1" x14ac:dyDescent="0.45">
      <c r="B26" s="16" t="s">
        <v>36</v>
      </c>
      <c r="D26">
        <f>(D17-$C$11)*D19*$C$12</f>
        <v>0</v>
      </c>
      <c r="E26">
        <f t="shared" ref="E26:I26" si="8">(E17-$C$11)*E19*$C$12</f>
        <v>0</v>
      </c>
      <c r="F26">
        <f t="shared" si="8"/>
        <v>0</v>
      </c>
      <c r="G26">
        <f t="shared" si="8"/>
        <v>2.5194240000000008</v>
      </c>
      <c r="H26">
        <f t="shared" si="8"/>
        <v>0</v>
      </c>
      <c r="I26">
        <f t="shared" si="8"/>
        <v>0</v>
      </c>
      <c r="J26" t="str">
        <f t="shared" ca="1" si="7"/>
        <v>=(I17-$C$11)*I19*$C$12</v>
      </c>
    </row>
    <row r="27" spans="1:10" ht="15" customHeight="1" x14ac:dyDescent="0.45">
      <c r="B27" s="16" t="s">
        <v>37</v>
      </c>
      <c r="D27">
        <f>(D25+D26)/($C$9+1-D16)*-1</f>
        <v>-9.7812387157333429</v>
      </c>
      <c r="E27">
        <f t="shared" ref="E27:I27" si="9">(E25+E26)/($C$9+1-E16)*-1</f>
        <v>-9.7812387157333429</v>
      </c>
      <c r="F27">
        <f t="shared" si="9"/>
        <v>-9.7812387157333429</v>
      </c>
      <c r="G27">
        <f t="shared" si="9"/>
        <v>-10.621046715733343</v>
      </c>
      <c r="H27">
        <f t="shared" si="9"/>
        <v>-10.621046715733343</v>
      </c>
      <c r="I27">
        <f t="shared" si="9"/>
        <v>-10.621046715733343</v>
      </c>
      <c r="J27" t="str">
        <f t="shared" ca="1" si="7"/>
        <v>=(I25+I26)/($C$9+1-I16)*-1</v>
      </c>
    </row>
    <row r="28" spans="1:10" ht="15" customHeight="1" x14ac:dyDescent="0.45">
      <c r="B28" s="16" t="s">
        <v>24</v>
      </c>
      <c r="C28">
        <f>C14</f>
        <v>58.687432294400061</v>
      </c>
      <c r="D28">
        <f t="shared" ref="D28:I28" si="10">SUM(D25:D27)</f>
        <v>48.906193578666716</v>
      </c>
      <c r="E28">
        <f t="shared" si="10"/>
        <v>39.124954862933372</v>
      </c>
      <c r="F28">
        <f t="shared" si="10"/>
        <v>29.343716147200027</v>
      </c>
      <c r="G28">
        <f t="shared" si="10"/>
        <v>21.242093431466685</v>
      </c>
      <c r="H28">
        <f t="shared" si="10"/>
        <v>10.621046715733343</v>
      </c>
      <c r="I28">
        <f t="shared" si="10"/>
        <v>0</v>
      </c>
      <c r="J28" t="str">
        <f t="shared" ca="1" si="7"/>
        <v>=SUM(I25:I27)</v>
      </c>
    </row>
    <row r="29" spans="1:10" ht="15" customHeight="1" x14ac:dyDescent="0.45">
      <c r="B29"/>
    </row>
    <row r="30" spans="1:10" ht="15" customHeight="1" x14ac:dyDescent="0.45">
      <c r="B30" s="16" t="s">
        <v>45</v>
      </c>
    </row>
    <row r="31" spans="1:10" ht="15" customHeight="1" x14ac:dyDescent="0.45">
      <c r="B31" s="16" t="s">
        <v>23</v>
      </c>
      <c r="D31">
        <f>C34</f>
        <v>941.31256770559992</v>
      </c>
      <c r="E31">
        <f t="shared" ref="E31:I31" si="11">D34</f>
        <v>1013.3125677055999</v>
      </c>
      <c r="F31">
        <f t="shared" si="11"/>
        <v>1091.0725677056</v>
      </c>
      <c r="G31">
        <f t="shared" si="11"/>
        <v>1175.0533677056001</v>
      </c>
      <c r="H31">
        <f t="shared" si="11"/>
        <v>1288.4274477056001</v>
      </c>
      <c r="I31">
        <f t="shared" si="11"/>
        <v>1388.1966381056002</v>
      </c>
      <c r="J31" t="str">
        <f t="shared" ref="J31:J34" ca="1" si="12">_xlfn.FORMULATEXT(I31)</f>
        <v>=H34</v>
      </c>
    </row>
    <row r="32" spans="1:10" ht="15" customHeight="1" x14ac:dyDescent="0.45">
      <c r="B32" s="16" t="s">
        <v>43</v>
      </c>
      <c r="D32">
        <f>D21</f>
        <v>72</v>
      </c>
      <c r="E32">
        <f t="shared" ref="E32:I32" si="13">E21</f>
        <v>77.760000000000005</v>
      </c>
      <c r="F32">
        <f t="shared" si="13"/>
        <v>83.980800000000016</v>
      </c>
      <c r="G32">
        <f t="shared" si="13"/>
        <v>113.37408000000002</v>
      </c>
      <c r="H32">
        <f t="shared" si="13"/>
        <v>99.769190400000014</v>
      </c>
      <c r="I32">
        <f t="shared" si="13"/>
        <v>107.75072563200001</v>
      </c>
      <c r="J32" t="str">
        <f t="shared" ca="1" si="12"/>
        <v>=I21</v>
      </c>
    </row>
    <row r="33" spans="1:10" ht="15" customHeight="1" x14ac:dyDescent="0.45">
      <c r="B33" s="16" t="s">
        <v>44</v>
      </c>
      <c r="D33">
        <v>0</v>
      </c>
      <c r="E33">
        <v>0</v>
      </c>
      <c r="F33">
        <v>0</v>
      </c>
      <c r="G33">
        <v>0</v>
      </c>
      <c r="H33">
        <v>0</v>
      </c>
      <c r="I33">
        <f>-SUM(I31:I32)</f>
        <v>-1495.9473637376002</v>
      </c>
      <c r="J33" t="str">
        <f t="shared" ca="1" si="12"/>
        <v>=-SUM(I31:I32)</v>
      </c>
    </row>
    <row r="34" spans="1:10" ht="15" customHeight="1" x14ac:dyDescent="0.45">
      <c r="B34" s="16" t="s">
        <v>24</v>
      </c>
      <c r="C34">
        <f>C22-C28</f>
        <v>941.31256770559992</v>
      </c>
      <c r="D34">
        <f>SUM(D31:D33)</f>
        <v>1013.3125677055999</v>
      </c>
      <c r="E34">
        <f t="shared" ref="E34:I34" si="14">SUM(E31:E33)</f>
        <v>1091.0725677056</v>
      </c>
      <c r="F34">
        <f t="shared" si="14"/>
        <v>1175.0533677056001</v>
      </c>
      <c r="G34">
        <f t="shared" si="14"/>
        <v>1288.4274477056001</v>
      </c>
      <c r="H34">
        <f t="shared" si="14"/>
        <v>1388.1966381056002</v>
      </c>
      <c r="I34">
        <f t="shared" si="14"/>
        <v>0</v>
      </c>
      <c r="J34" t="str">
        <f t="shared" ca="1" si="12"/>
        <v>=SUM(I31:I33)</v>
      </c>
    </row>
    <row r="35" spans="1:10" ht="15" customHeight="1" x14ac:dyDescent="0.45">
      <c r="B35"/>
    </row>
    <row r="36" spans="1:10" ht="15" customHeight="1" x14ac:dyDescent="0.45">
      <c r="B36" s="16" t="s">
        <v>21</v>
      </c>
      <c r="C36">
        <f>C28+C34</f>
        <v>1000</v>
      </c>
      <c r="D36">
        <f t="shared" ref="D36:I36" si="15">D28+D34</f>
        <v>1062.2187612842667</v>
      </c>
      <c r="E36">
        <f t="shared" si="15"/>
        <v>1130.1975225685335</v>
      </c>
      <c r="F36">
        <f t="shared" si="15"/>
        <v>1204.3970838528001</v>
      </c>
      <c r="G36">
        <f t="shared" si="15"/>
        <v>1309.6695411370667</v>
      </c>
      <c r="H36">
        <f t="shared" si="15"/>
        <v>1398.8176848213336</v>
      </c>
      <c r="I36">
        <f t="shared" si="15"/>
        <v>0</v>
      </c>
      <c r="J36" t="str">
        <f ca="1">_xlfn.FORMULATEXT(I36)</f>
        <v>=I28+I34</v>
      </c>
    </row>
    <row r="37" spans="1:10" ht="15" customHeight="1" x14ac:dyDescent="0.45">
      <c r="B37"/>
    </row>
    <row r="38" spans="1:10" ht="15" customHeight="1" x14ac:dyDescent="0.45">
      <c r="B38" s="16" t="s">
        <v>38</v>
      </c>
      <c r="D38">
        <f t="shared" ref="D38:I38" si="16">D27*-1</f>
        <v>9.7812387157333429</v>
      </c>
      <c r="E38">
        <f t="shared" si="16"/>
        <v>9.7812387157333429</v>
      </c>
      <c r="F38">
        <f t="shared" si="16"/>
        <v>9.7812387157333429</v>
      </c>
      <c r="G38">
        <f t="shared" si="16"/>
        <v>10.621046715733343</v>
      </c>
      <c r="H38">
        <f t="shared" si="16"/>
        <v>10.621046715733343</v>
      </c>
      <c r="I38">
        <f t="shared" si="16"/>
        <v>10.621046715733343</v>
      </c>
      <c r="J38" t="str">
        <f ca="1">_xlfn.FORMULATEXT(I38)</f>
        <v>=I27*-1</v>
      </c>
    </row>
    <row r="39" spans="1:10" ht="15" customHeight="1" x14ac:dyDescent="0.45">
      <c r="B39"/>
    </row>
    <row r="40" spans="1:10" ht="15" customHeight="1" x14ac:dyDescent="0.45">
      <c r="A40" s="15" t="s">
        <v>17</v>
      </c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93" fitToHeight="0" orientation="landscape" cellComments="asDisplayed" horizontalDpi="300" verticalDpi="3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2F30C439-3E38-47BA-AD73-26F727CCB04F}"/>
</file>

<file path=customXml/itemProps2.xml><?xml version="1.0" encoding="utf-8"?>
<ds:datastoreItem xmlns:ds="http://schemas.openxmlformats.org/officeDocument/2006/customXml" ds:itemID="{519CEA8B-E120-40EF-9131-9F574E1AC621}"/>
</file>

<file path=customXml/itemProps3.xml><?xml version="1.0" encoding="utf-8"?>
<ds:datastoreItem xmlns:ds="http://schemas.openxmlformats.org/officeDocument/2006/customXml" ds:itemID="{F96FF407-EFD8-44D0-AAA3-60D33C56F4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Debs Taylor</cp:lastModifiedBy>
  <cp:lastPrinted>2026-03-19T08:35:26Z</cp:lastPrinted>
  <dcterms:created xsi:type="dcterms:W3CDTF">2016-02-03T14:06:14Z</dcterms:created>
  <dcterms:modified xsi:type="dcterms:W3CDTF">2026-03-19T08:46:33Z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