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wsporg-my.sharepoint.com/personal/deborah_taylor_fe_training/Documents/Deborah Taylor/D Taylor/Useful Materials/Materials Development/FIG Course/FIG Banker Review/FS Fundamentals/Recordings/Limited Payment Contracts Workout/"/>
    </mc:Choice>
  </mc:AlternateContent>
  <xr:revisionPtr revIDLastSave="137" documentId="13_ncr:1_{CDC80E6D-A586-4D29-A05C-397B91F17249}" xr6:coauthVersionLast="47" xr6:coauthVersionMax="47" xr10:uidLastSave="{0A73E3A3-C38C-4F2F-B2F0-F516CA5227D1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2" r:id="rId3"/>
  </sheets>
  <definedNames>
    <definedName name="_xlnm.Print_Area" localSheetId="2">Workout!$A$4:$Q$27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2" l="1"/>
  <c r="D18" i="2"/>
  <c r="F20" i="2"/>
  <c r="G20" i="2"/>
  <c r="H20" i="2"/>
  <c r="I20" i="2"/>
  <c r="J20" i="2"/>
  <c r="K20" i="2"/>
  <c r="F21" i="2"/>
  <c r="G18" i="2" s="1"/>
  <c r="G21" i="2"/>
  <c r="H18" i="2" s="1"/>
  <c r="H21" i="2"/>
  <c r="H19" i="2" s="1"/>
  <c r="I21" i="2"/>
  <c r="J18" i="2" s="1"/>
  <c r="J21" i="2"/>
  <c r="K21" i="2"/>
  <c r="E21" i="2"/>
  <c r="F18" i="2" s="1"/>
  <c r="D21" i="2"/>
  <c r="G15" i="2"/>
  <c r="H15" i="2"/>
  <c r="J15" i="2"/>
  <c r="D13" i="2"/>
  <c r="K15" i="2" s="1"/>
  <c r="E20" i="2"/>
  <c r="D20" i="2"/>
  <c r="L21" i="2"/>
  <c r="L29" i="2"/>
  <c r="L25" i="2"/>
  <c r="L18" i="2"/>
  <c r="E23" i="2"/>
  <c r="L20" i="2"/>
  <c r="L15" i="2"/>
  <c r="L19" i="2"/>
  <c r="L28" i="2"/>
  <c r="E13" i="2"/>
  <c r="L26" i="2"/>
  <c r="I15" i="2" l="1"/>
  <c r="J19" i="2"/>
  <c r="F15" i="2"/>
  <c r="K18" i="2"/>
  <c r="K19" i="2" s="1"/>
  <c r="E15" i="2"/>
  <c r="I18" i="2"/>
  <c r="I19" i="2" s="1"/>
  <c r="D15" i="2"/>
  <c r="D23" i="2" s="1"/>
  <c r="F19" i="2"/>
  <c r="G19" i="2"/>
  <c r="E25" i="2" l="1"/>
  <c r="G25" i="2"/>
  <c r="I25" i="2"/>
  <c r="J25" i="2"/>
  <c r="F25" i="2"/>
  <c r="G26" i="2" s="1"/>
  <c r="G28" i="2" s="1"/>
  <c r="H25" i="2"/>
  <c r="I26" i="2" s="1"/>
  <c r="I28" i="2" s="1"/>
  <c r="K25" i="2"/>
  <c r="D25" i="2"/>
  <c r="A7" i="1"/>
  <c r="D28" i="2" l="1"/>
  <c r="E26" i="2"/>
  <c r="E28" i="2" s="1"/>
  <c r="K26" i="2"/>
  <c r="K28" i="2" s="1"/>
  <c r="J26" i="2"/>
  <c r="J28" i="2" s="1"/>
  <c r="H26" i="2"/>
  <c r="H28" i="2" s="1"/>
  <c r="F26" i="2"/>
  <c r="F28" i="2" s="1"/>
  <c r="A1" i="6"/>
  <c r="A1" i="2" s="1"/>
  <c r="E18" i="2" l="1"/>
  <c r="E19" i="2" s="1"/>
  <c r="E29" i="2" s="1"/>
  <c r="D19" i="2"/>
  <c r="D29" i="2" s="1"/>
  <c r="F29" i="2"/>
  <c r="G29" i="2"/>
  <c r="H29" i="2"/>
  <c r="I29" i="2"/>
  <c r="J29" i="2"/>
  <c r="K29" i="2"/>
</calcChain>
</file>

<file path=xl/sharedStrings.xml><?xml version="1.0" encoding="utf-8"?>
<sst xmlns="http://schemas.openxmlformats.org/spreadsheetml/2006/main" count="48" uniqueCount="48">
  <si>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</si>
  <si>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</si>
  <si>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</si>
  <si>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</si>
  <si>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</si>
  <si>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</si>
  <si>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</si>
  <si>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</si>
  <si>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</si>
  <si>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</si>
  <si>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</si>
  <si>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</si>
  <si>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</si>
  <si>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</si>
  <si>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</si>
  <si>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</si>
  <si>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</si>
  <si>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</si>
  <si>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</si>
  <si>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Workout</t>
  </si>
  <si>
    <t>Year 1</t>
  </si>
  <si>
    <t>Year 2</t>
  </si>
  <si>
    <t>Year 3</t>
  </si>
  <si>
    <t>Year 4</t>
  </si>
  <si>
    <t>Year 5</t>
  </si>
  <si>
    <t>Year 6</t>
  </si>
  <si>
    <t>Year 7</t>
  </si>
  <si>
    <t>Beginning</t>
  </si>
  <si>
    <t>Insurance Financial Statements</t>
  </si>
  <si>
    <t>Premiums</t>
  </si>
  <si>
    <t>Expected benefit payments</t>
  </si>
  <si>
    <t>Discount rate</t>
  </si>
  <si>
    <t>Net premium ratio</t>
  </si>
  <si>
    <t>Net premiums</t>
  </si>
  <si>
    <t>Insurance reserves</t>
  </si>
  <si>
    <t>Add: Benefits and claims expense</t>
  </si>
  <si>
    <t>Subtract: Benefits paid</t>
  </si>
  <si>
    <t xml:space="preserve">Ending </t>
  </si>
  <si>
    <t>Benefits and claims expense</t>
  </si>
  <si>
    <t>Limited Payment Contracts Workout</t>
  </si>
  <si>
    <t>An insurance company writes a portfolio of annuity policies at the end of Year 0 and provides the following expected premiums and benefits information.</t>
  </si>
  <si>
    <t>Year 0</t>
  </si>
  <si>
    <t xml:space="preserve">Deferred premium  </t>
  </si>
  <si>
    <t>Deferred premium liability</t>
  </si>
  <si>
    <t xml:space="preserve">Deferred premium released </t>
  </si>
  <si>
    <t>Assume that cash flows are as expected and occur at the end of each year.</t>
  </si>
  <si>
    <t>Premium income</t>
  </si>
  <si>
    <t xml:space="preserve">Use the net premium approach to calculate the insurance reserves, deferred premium liability and premiums income and benefits expense each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</si>
</sst>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7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170" fontId="4" fillId="0" borderId="0" xfId="50" applyNumberFormat="1" applyFill="1">
      <alignment horizontal="left" vertical="center"/>
    </xf>
    <xf numFmtId="172" fontId="30" fillId="0" borderId="0" xfId="58" applyNumberFormat="1" applyFill="1"/>
    <xf numFmtId="172" fontId="0" fillId="0" borderId="0" xfId="57" applyFont="1" applyFill="1"/>
    <xf numFmtId="170" fontId="30" fillId="0" borderId="0" xfId="58" applyFill="1" applyAlignment="1">
      <alignment vertical="top"/>
    </xf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4" fontId="0" fillId="5" borderId="0" xfId="51" applyNumberFormat="1" applyFont="1" applyAlignment="1">
      <alignment horizontal="left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2656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22" customFormat="1" ht="75" customHeight="1" x14ac:dyDescent="0.45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67"/>
      <c r="D4" s="67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69" t="s">
        <v>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s="23" customFormat="1" ht="15" customHeight="1" x14ac:dyDescent="0.4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14" s="23" customFormat="1" ht="15" customHeight="1" x14ac:dyDescent="0.45">
      <c r="A7" s="69" t="str">
        <f ca="1">"© "&amp;YEAR(TODAY())&amp;" Financial Edge Training "</f>
        <v xml:space="preserve">© 2026 Financial Edge Training 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70"/>
      <c r="H9" s="70"/>
      <c r="I9" s="70"/>
      <c r="J9" s="70"/>
      <c r="K9" s="28"/>
    </row>
    <row r="10" spans="1:14" s="23" customFormat="1" ht="15" customHeight="1" x14ac:dyDescent="0.45">
      <c r="B10" s="24"/>
      <c r="C10" s="24"/>
      <c r="F10" s="28"/>
      <c r="G10" s="70"/>
      <c r="H10" s="70"/>
      <c r="I10" s="70"/>
      <c r="J10" s="70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66"/>
      <c r="H12" s="66"/>
      <c r="I12" s="66"/>
      <c r="J12" s="66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66"/>
      <c r="H13" s="66"/>
      <c r="I13" s="66"/>
      <c r="J13" s="66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66"/>
      <c r="H14" s="66"/>
      <c r="I14" s="66"/>
      <c r="J14" s="66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66"/>
      <c r="H16" s="66"/>
      <c r="I16" s="66"/>
      <c r="J16" s="66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0"/>
  <sheetViews>
    <sheetView showGridLines="0" zoomScaleNormal="100" workbookViewId="0"/>
  </sheetViews>
  <sheetFormatPr defaultColWidth="9.1328125" defaultRowHeight="14.25" x14ac:dyDescent="0.45"/>
  <cols>
    <col min="1" max="1" width="1.3984375" customWidth="1"/>
    <col min="2" max="2" width="2.86328125" customWidth="1"/>
    <col min="3" max="3" width="13.265625" customWidth="1"/>
    <col min="4" max="4" width="2.86328125" customWidth="1"/>
    <col min="5" max="7" width="1.3984375" customWidth="1"/>
    <col min="8" max="8" width="2.86328125" customWidth="1"/>
    <col min="9" max="9" width="42.73046875" customWidth="1"/>
    <col min="10" max="11" width="1.3984375" customWidth="1"/>
    <col min="12" max="12" width="15.59765625" bestFit="1" customWidth="1"/>
    <col min="13" max="14" width="1.3984375" customWidth="1"/>
    <col min="15" max="15" width="2.86328125" customWidth="1"/>
    <col min="16" max="16" width="32.59765625" customWidth="1"/>
    <col min="17" max="17" width="2.86328125" customWidth="1"/>
    <col min="18" max="18" width="1.3984375" customWidth="1"/>
    <col min="23" max="23" width="17.73046875" bestFit="1" customWidth="1"/>
  </cols>
  <sheetData>
    <row r="1" spans="1:18" s="34" customFormat="1" ht="45" customHeight="1" x14ac:dyDescent="0.85">
      <c r="A1" s="13" t="str">
        <f>Welcome!A2</f>
        <v>Insurance Financial Statements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71" t="s">
        <v>0</v>
      </c>
      <c r="C4" s="71"/>
      <c r="D4" s="71"/>
      <c r="E4" s="71"/>
      <c r="F4" s="71"/>
      <c r="G4" s="71"/>
      <c r="H4" s="71"/>
      <c r="I4" s="71"/>
      <c r="K4" s="1"/>
      <c r="L4" s="71" t="s">
        <v>2</v>
      </c>
      <c r="M4" s="71"/>
      <c r="N4" s="71"/>
      <c r="O4" s="71"/>
      <c r="P4" s="71"/>
      <c r="Q4" s="40"/>
      <c r="R4" s="40"/>
    </row>
    <row r="5" spans="1:18" s="2" customFormat="1" ht="15" customHeight="1" x14ac:dyDescent="0.45">
      <c r="A5" s="17"/>
      <c r="B5" s="8" t="s">
        <v>1</v>
      </c>
      <c r="C5" s="18" t="s">
        <v>39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4" t="s">
        <v>16</v>
      </c>
      <c r="O5" s="74"/>
      <c r="P5" s="74"/>
      <c r="Q5" s="74"/>
      <c r="R5" s="40"/>
    </row>
    <row r="6" spans="1:18" s="2" customFormat="1" ht="15" customHeight="1" x14ac:dyDescent="0.45">
      <c r="A6" s="3"/>
      <c r="B6" s="8"/>
      <c r="C6" s="39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5">
        <v>42369</v>
      </c>
      <c r="O6" s="75"/>
      <c r="P6" s="75"/>
      <c r="Q6" s="75"/>
      <c r="R6" s="40"/>
    </row>
    <row r="7" spans="1:18" s="2" customFormat="1" ht="15" customHeight="1" x14ac:dyDescent="0.45">
      <c r="A7" s="18"/>
      <c r="B7" s="8"/>
      <c r="C7" s="39"/>
      <c r="D7" s="18"/>
      <c r="E7" s="18"/>
      <c r="F7" s="18"/>
      <c r="G7" s="18"/>
      <c r="H7" s="18"/>
      <c r="I7" s="18"/>
      <c r="K7" s="3"/>
      <c r="L7" s="9" t="s">
        <v>5</v>
      </c>
      <c r="M7" s="9"/>
      <c r="N7" s="74"/>
      <c r="O7" s="74"/>
      <c r="P7" s="74"/>
      <c r="Q7" s="74"/>
      <c r="R7" s="40"/>
    </row>
    <row r="8" spans="1:18" s="2" customFormat="1" ht="15" customHeight="1" x14ac:dyDescent="0.45">
      <c r="A8" s="18"/>
      <c r="B8" s="8"/>
      <c r="C8" s="39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4"/>
      <c r="O8" s="74"/>
      <c r="P8" s="74"/>
      <c r="Q8" s="74"/>
      <c r="R8" s="40"/>
    </row>
    <row r="9" spans="1:18" s="2" customFormat="1" ht="15" customHeight="1" x14ac:dyDescent="0.45">
      <c r="A9" s="41"/>
      <c r="B9" s="8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74" t="s">
        <v>9</v>
      </c>
      <c r="O9" s="74"/>
      <c r="P9" s="74"/>
      <c r="Q9" s="74"/>
      <c r="R9" s="40"/>
    </row>
    <row r="10" spans="1:18" s="2" customFormat="1" ht="15" customHeight="1" x14ac:dyDescent="0.45">
      <c r="A10" s="39"/>
      <c r="B10" s="8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76">
        <v>0</v>
      </c>
      <c r="O10" s="76"/>
      <c r="P10" s="76"/>
      <c r="Q10" s="76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72" t="s">
        <v>15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N13" s="1"/>
      <c r="O13" s="71" t="s">
        <v>11</v>
      </c>
      <c r="P13" s="71"/>
      <c r="Q13" s="71"/>
      <c r="R13" s="58"/>
    </row>
    <row r="14" spans="1:18" s="2" customFormat="1" ht="15" customHeight="1" x14ac:dyDescent="0.45">
      <c r="A14" s="56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4:C14"/>
    <mergeCell ref="B15:C15"/>
    <mergeCell ref="B16:C16"/>
    <mergeCell ref="B17:C17"/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3"/>
  <sheetViews>
    <sheetView zoomScaleNormal="100" workbookViewId="0"/>
  </sheetViews>
  <sheetFormatPr defaultColWidth="9.1328125" defaultRowHeight="15" customHeight="1" x14ac:dyDescent="0.45"/>
  <cols>
    <col min="1" max="1" width="1.3984375" style="15" customWidth="1"/>
    <col min="2" max="2" width="41.73046875" style="16" customWidth="1"/>
    <col min="3" max="3" width="19.73046875" style="16" customWidth="1"/>
    <col min="4" max="4" width="16" bestFit="1" customWidth="1"/>
    <col min="5" max="5" width="11" customWidth="1"/>
    <col min="6" max="6" width="11.1328125" customWidth="1"/>
    <col min="7" max="11" width="11" customWidth="1"/>
    <col min="12" max="13" width="9.265625" customWidth="1"/>
    <col min="14" max="22" width="9.86328125" bestFit="1" customWidth="1"/>
    <col min="23" max="24" width="9.1328125" customWidth="1"/>
    <col min="25" max="106" width="9.86328125" bestFit="1" customWidth="1"/>
  </cols>
  <sheetData>
    <row r="1" spans="1:17" s="46" customFormat="1" ht="45" customHeight="1" x14ac:dyDescent="0.85">
      <c r="A1" s="5" t="str">
        <f>Info!A1</f>
        <v>Insurance Financial Statements</v>
      </c>
      <c r="B1" s="10"/>
      <c r="C1" s="10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35" customFormat="1" ht="30" customHeight="1" x14ac:dyDescent="0.65">
      <c r="A2" s="14"/>
      <c r="B2" s="7"/>
      <c r="C2" s="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45">
      <c r="A3"/>
      <c r="B3"/>
      <c r="C3"/>
    </row>
    <row r="4" spans="1:17" ht="15" customHeight="1" x14ac:dyDescent="0.45">
      <c r="A4" s="61" t="s">
        <v>19</v>
      </c>
      <c r="B4"/>
      <c r="C4"/>
    </row>
    <row r="5" spans="1:17" ht="15" customHeight="1" x14ac:dyDescent="0.45">
      <c r="A5"/>
      <c r="B5" s="16" t="s">
        <v>40</v>
      </c>
    </row>
    <row r="6" spans="1:17" ht="15" customHeight="1" x14ac:dyDescent="0.45">
      <c r="A6"/>
      <c r="B6" s="16" t="s">
        <v>47</v>
      </c>
    </row>
    <row r="7" spans="1:17" ht="15" customHeight="1" x14ac:dyDescent="0.45">
      <c r="A7"/>
      <c r="B7" s="16" t="s">
        <v>45</v>
      </c>
    </row>
    <row r="8" spans="1:17" ht="15" customHeight="1" x14ac:dyDescent="0.45">
      <c r="A8"/>
      <c r="B8"/>
      <c r="C8"/>
    </row>
    <row r="9" spans="1:17" ht="15" customHeight="1" x14ac:dyDescent="0.45">
      <c r="A9"/>
      <c r="B9"/>
      <c r="C9"/>
      <c r="D9" t="s">
        <v>41</v>
      </c>
      <c r="E9" t="s">
        <v>20</v>
      </c>
      <c r="F9" t="s">
        <v>21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</row>
    <row r="10" spans="1:17" ht="15" customHeight="1" x14ac:dyDescent="0.45">
      <c r="A10"/>
      <c r="B10" s="16" t="s">
        <v>29</v>
      </c>
      <c r="D10" s="60">
        <v>500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</row>
    <row r="11" spans="1:17" ht="15" customHeight="1" x14ac:dyDescent="0.45">
      <c r="A11"/>
      <c r="B11" s="16" t="s">
        <v>30</v>
      </c>
      <c r="D11" s="60">
        <v>0</v>
      </c>
      <c r="E11" s="60">
        <v>100</v>
      </c>
      <c r="F11" s="60">
        <v>90</v>
      </c>
      <c r="G11" s="60">
        <v>80</v>
      </c>
      <c r="H11" s="60">
        <v>70</v>
      </c>
      <c r="I11" s="60">
        <v>50</v>
      </c>
      <c r="J11" s="60">
        <v>30</v>
      </c>
      <c r="K11" s="60">
        <v>10</v>
      </c>
    </row>
    <row r="12" spans="1:17" ht="15" customHeight="1" x14ac:dyDescent="0.45">
      <c r="A12"/>
      <c r="B12" s="16" t="s">
        <v>31</v>
      </c>
      <c r="D12" s="62">
        <v>0.05</v>
      </c>
    </row>
    <row r="13" spans="1:17" ht="15" customHeight="1" x14ac:dyDescent="0.45">
      <c r="A13"/>
      <c r="B13" s="16" t="s">
        <v>32</v>
      </c>
      <c r="D13" s="63">
        <f>NPV(D12,E11:K11)/D10</f>
        <v>0.74447302588218511</v>
      </c>
      <c r="E13" t="str">
        <f ca="1">_xlfn.FORMULATEXT(D13)</f>
        <v>=NPV(D12,E11:K11)/D10</v>
      </c>
    </row>
    <row r="14" spans="1:17" ht="15" customHeight="1" x14ac:dyDescent="0.45">
      <c r="A14"/>
    </row>
    <row r="15" spans="1:17" ht="15" customHeight="1" x14ac:dyDescent="0.45">
      <c r="A15"/>
      <c r="B15" s="16" t="s">
        <v>33</v>
      </c>
      <c r="D15">
        <f>$D$13*D10</f>
        <v>372.23651294109254</v>
      </c>
      <c r="E15">
        <f t="shared" ref="E15:K15" si="0">$D$13*E10</f>
        <v>0</v>
      </c>
      <c r="F15">
        <f t="shared" si="0"/>
        <v>0</v>
      </c>
      <c r="G15">
        <f t="shared" si="0"/>
        <v>0</v>
      </c>
      <c r="H15">
        <f t="shared" si="0"/>
        <v>0</v>
      </c>
      <c r="I15">
        <f t="shared" si="0"/>
        <v>0</v>
      </c>
      <c r="J15">
        <f t="shared" si="0"/>
        <v>0</v>
      </c>
      <c r="K15">
        <f t="shared" si="0"/>
        <v>0</v>
      </c>
      <c r="L15" t="str">
        <f ca="1">_xlfn.FORMULATEXT(K15)</f>
        <v>=$D$13*K10</v>
      </c>
    </row>
    <row r="16" spans="1:17" ht="15" customHeight="1" x14ac:dyDescent="0.45">
      <c r="A16"/>
      <c r="B16"/>
      <c r="C16"/>
    </row>
    <row r="17" spans="1:12" ht="15" customHeight="1" x14ac:dyDescent="0.45">
      <c r="A17"/>
      <c r="B17" s="16" t="s">
        <v>34</v>
      </c>
    </row>
    <row r="18" spans="1:12" ht="15" customHeight="1" x14ac:dyDescent="0.45">
      <c r="A18"/>
      <c r="B18" s="16" t="s">
        <v>27</v>
      </c>
      <c r="D18">
        <f>C21</f>
        <v>0</v>
      </c>
      <c r="E18">
        <f t="shared" ref="E18" si="1">D21</f>
        <v>372.23651294109254</v>
      </c>
      <c r="F18">
        <f t="shared" ref="F18" si="2">E21</f>
        <v>290.84833858814721</v>
      </c>
      <c r="G18">
        <f t="shared" ref="G18" si="3">F21</f>
        <v>215.39075551755454</v>
      </c>
      <c r="H18">
        <f t="shared" ref="H18" si="4">G21</f>
        <v>146.16029329343226</v>
      </c>
      <c r="I18">
        <f t="shared" ref="I18" si="5">H21</f>
        <v>83.468307958103864</v>
      </c>
      <c r="J18">
        <f t="shared" ref="J18" si="6">I21</f>
        <v>37.641723356009074</v>
      </c>
      <c r="K18">
        <f t="shared" ref="K18" si="7">J21</f>
        <v>9.5238095238095237</v>
      </c>
      <c r="L18" t="str">
        <f ca="1">_xlfn.FORMULATEXT(K18)</f>
        <v>=J21</v>
      </c>
    </row>
    <row r="19" spans="1:12" ht="15" customHeight="1" x14ac:dyDescent="0.45">
      <c r="A19"/>
      <c r="B19" s="16" t="s">
        <v>35</v>
      </c>
      <c r="D19">
        <f t="shared" ref="D19:E19" si="8">D21-D18-D20</f>
        <v>372.23651294109254</v>
      </c>
      <c r="E19">
        <f t="shared" si="8"/>
        <v>18.611825647054673</v>
      </c>
      <c r="F19">
        <f t="shared" ref="F19:K19" si="9">F21-F18-F20</f>
        <v>14.542416929407324</v>
      </c>
      <c r="G19">
        <f t="shared" si="9"/>
        <v>10.769537775877723</v>
      </c>
      <c r="H19">
        <f t="shared" si="9"/>
        <v>7.3080146646716031</v>
      </c>
      <c r="I19">
        <f t="shared" si="9"/>
        <v>4.1734153979052095</v>
      </c>
      <c r="J19">
        <f t="shared" si="9"/>
        <v>1.8820861678004519</v>
      </c>
      <c r="K19">
        <f t="shared" si="9"/>
        <v>0.47619047619047628</v>
      </c>
      <c r="L19" t="str">
        <f t="shared" ref="L19:L21" ca="1" si="10">_xlfn.FORMULATEXT(K19)</f>
        <v>=K21-K18-K20</v>
      </c>
    </row>
    <row r="20" spans="1:12" ht="15" customHeight="1" x14ac:dyDescent="0.45">
      <c r="A20"/>
      <c r="B20" s="16" t="s">
        <v>36</v>
      </c>
      <c r="D20">
        <f t="shared" ref="D20:E20" si="11">-D11</f>
        <v>0</v>
      </c>
      <c r="E20">
        <f t="shared" si="11"/>
        <v>-100</v>
      </c>
      <c r="F20">
        <f t="shared" ref="F20:K20" si="12">-F11</f>
        <v>-90</v>
      </c>
      <c r="G20">
        <f t="shared" si="12"/>
        <v>-80</v>
      </c>
      <c r="H20">
        <f t="shared" si="12"/>
        <v>-70</v>
      </c>
      <c r="I20">
        <f t="shared" si="12"/>
        <v>-50</v>
      </c>
      <c r="J20">
        <f t="shared" si="12"/>
        <v>-30</v>
      </c>
      <c r="K20">
        <f t="shared" si="12"/>
        <v>-10</v>
      </c>
      <c r="L20" t="str">
        <f t="shared" ca="1" si="10"/>
        <v>=-K11</v>
      </c>
    </row>
    <row r="21" spans="1:12" ht="15" customHeight="1" x14ac:dyDescent="0.45">
      <c r="A21"/>
      <c r="B21" s="16" t="s">
        <v>37</v>
      </c>
      <c r="C21" s="60">
        <v>0</v>
      </c>
      <c r="D21">
        <f>NPV($D$12,E11:$L$11)</f>
        <v>372.23651294109254</v>
      </c>
      <c r="E21">
        <f>NPV($D$12,F11:$L$11)</f>
        <v>290.84833858814721</v>
      </c>
      <c r="F21">
        <f>NPV($D$12,G11:$L$11)</f>
        <v>215.39075551755454</v>
      </c>
      <c r="G21">
        <f>NPV($D$12,H11:$L$11)</f>
        <v>146.16029329343226</v>
      </c>
      <c r="H21">
        <f>NPV($D$12,I11:$L$11)</f>
        <v>83.468307958103864</v>
      </c>
      <c r="I21">
        <f>NPV($D$12,J11:$L$11)</f>
        <v>37.641723356009074</v>
      </c>
      <c r="J21">
        <f>NPV($D$12,K11:$L$11)</f>
        <v>9.5238095238095237</v>
      </c>
      <c r="K21">
        <f>NPV($D$12,L11:$L$11)</f>
        <v>0</v>
      </c>
      <c r="L21" t="str">
        <f t="shared" ca="1" si="10"/>
        <v>=NPV($D$12,L11:$L$11)</v>
      </c>
    </row>
    <row r="22" spans="1:12" ht="15" customHeight="1" x14ac:dyDescent="0.45">
      <c r="A22"/>
    </row>
    <row r="23" spans="1:12" ht="15" customHeight="1" x14ac:dyDescent="0.45">
      <c r="A23"/>
      <c r="B23" s="16" t="s">
        <v>42</v>
      </c>
      <c r="D23">
        <f>D10-D15</f>
        <v>127.76348705890746</v>
      </c>
      <c r="E23" t="str">
        <f ca="1">_xlfn.FORMULATEXT(D23)</f>
        <v>=D10-D15</v>
      </c>
    </row>
    <row r="24" spans="1:12" ht="15" customHeight="1" x14ac:dyDescent="0.45">
      <c r="A24"/>
    </row>
    <row r="25" spans="1:12" ht="15" customHeight="1" x14ac:dyDescent="0.45">
      <c r="A25"/>
      <c r="B25" s="16" t="s">
        <v>43</v>
      </c>
      <c r="C25" s="64">
        <v>0</v>
      </c>
      <c r="D25">
        <f>$D$23*D21/$D$21</f>
        <v>127.76348705890746</v>
      </c>
      <c r="E25">
        <f t="shared" ref="E25:K25" si="13">$D$23*E21/$D$21</f>
        <v>99.828460270344635</v>
      </c>
      <c r="F25">
        <f t="shared" si="13"/>
        <v>73.929002256504447</v>
      </c>
      <c r="G25">
        <f t="shared" si="13"/>
        <v>50.166891456123103</v>
      </c>
      <c r="H25">
        <f t="shared" si="13"/>
        <v>28.648995229873499</v>
      </c>
      <c r="I25">
        <f t="shared" si="13"/>
        <v>12.919844420613071</v>
      </c>
      <c r="J25">
        <f t="shared" si="13"/>
        <v>3.268876299191259</v>
      </c>
      <c r="K25">
        <f t="shared" si="13"/>
        <v>0</v>
      </c>
      <c r="L25" t="str">
        <f ca="1">_xlfn.FORMULATEXT(K25)</f>
        <v>=$D$23*K21/$D$21</v>
      </c>
    </row>
    <row r="26" spans="1:12" ht="15" customHeight="1" x14ac:dyDescent="0.45">
      <c r="A26"/>
      <c r="B26" s="16" t="s">
        <v>44</v>
      </c>
      <c r="D26">
        <f>C25-D25</f>
        <v>-127.76348705890746</v>
      </c>
      <c r="E26">
        <f>D25-E25</f>
        <v>27.935026788562823</v>
      </c>
      <c r="F26">
        <f t="shared" ref="F26:K26" si="14">E25-F25</f>
        <v>25.899458013840189</v>
      </c>
      <c r="G26">
        <f t="shared" si="14"/>
        <v>23.762110800381343</v>
      </c>
      <c r="H26">
        <f t="shared" si="14"/>
        <v>21.517896226249604</v>
      </c>
      <c r="I26">
        <f t="shared" si="14"/>
        <v>15.729150809260428</v>
      </c>
      <c r="J26">
        <f t="shared" si="14"/>
        <v>9.6509681214218119</v>
      </c>
      <c r="K26">
        <f t="shared" si="14"/>
        <v>3.268876299191259</v>
      </c>
      <c r="L26" t="str">
        <f ca="1">_xlfn.FORMULATEXT(K26)</f>
        <v>=J25-K25</v>
      </c>
    </row>
    <row r="27" spans="1:12" ht="15" customHeight="1" x14ac:dyDescent="0.45">
      <c r="A27"/>
    </row>
    <row r="28" spans="1:12" ht="15" customHeight="1" x14ac:dyDescent="0.45">
      <c r="B28" s="16" t="s">
        <v>46</v>
      </c>
      <c r="D28">
        <f>D10+D26</f>
        <v>372.23651294109254</v>
      </c>
      <c r="E28">
        <f t="shared" ref="E28:K28" si="15">E10+E26</f>
        <v>27.935026788562823</v>
      </c>
      <c r="F28">
        <f t="shared" si="15"/>
        <v>25.899458013840189</v>
      </c>
      <c r="G28">
        <f t="shared" si="15"/>
        <v>23.762110800381343</v>
      </c>
      <c r="H28">
        <f t="shared" si="15"/>
        <v>21.517896226249604</v>
      </c>
      <c r="I28">
        <f t="shared" si="15"/>
        <v>15.729150809260428</v>
      </c>
      <c r="J28">
        <f t="shared" si="15"/>
        <v>9.6509681214218119</v>
      </c>
      <c r="K28">
        <f t="shared" si="15"/>
        <v>3.268876299191259</v>
      </c>
      <c r="L28" t="str">
        <f ca="1">_xlfn.FORMULATEXT(K28)</f>
        <v>=K10+K26</v>
      </c>
    </row>
    <row r="29" spans="1:12" ht="15" customHeight="1" x14ac:dyDescent="0.45">
      <c r="B29" s="16" t="s">
        <v>38</v>
      </c>
      <c r="D29">
        <f t="shared" ref="D29:K29" si="16">D19*-1</f>
        <v>-372.23651294109254</v>
      </c>
      <c r="E29">
        <f t="shared" si="16"/>
        <v>-18.611825647054673</v>
      </c>
      <c r="F29">
        <f t="shared" si="16"/>
        <v>-14.542416929407324</v>
      </c>
      <c r="G29">
        <f t="shared" si="16"/>
        <v>-10.769537775877723</v>
      </c>
      <c r="H29">
        <f t="shared" si="16"/>
        <v>-7.3080146646716031</v>
      </c>
      <c r="I29">
        <f t="shared" si="16"/>
        <v>-4.1734153979052095</v>
      </c>
      <c r="J29">
        <f t="shared" si="16"/>
        <v>-1.8820861678004519</v>
      </c>
      <c r="K29">
        <f t="shared" si="16"/>
        <v>-0.47619047619047628</v>
      </c>
      <c r="L29" t="str">
        <f ca="1">_xlfn.FORMULATEXT(K29)</f>
        <v>=K19*-1</v>
      </c>
    </row>
    <row r="31" spans="1:12" ht="15" customHeight="1" x14ac:dyDescent="0.45">
      <c r="A31" s="15" t="s">
        <v>17</v>
      </c>
      <c r="B31"/>
      <c r="C31"/>
    </row>
    <row r="32" spans="1:12" ht="15" customHeight="1" x14ac:dyDescent="0.45">
      <c r="B32"/>
      <c r="C32"/>
    </row>
    <row r="33" spans="2:3" ht="15" customHeight="1" x14ac:dyDescent="0.45">
      <c r="B33"/>
      <c r="C33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2" fitToHeight="0" orientation="landscape" cellComments="asDisplayed" horizontalDpi="300" verticalDpi="3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C2DC446C-0917-408B-A4B0-25DCB3B50C53}"/>
</file>

<file path=customXml/itemProps2.xml><?xml version="1.0" encoding="utf-8"?>
<ds:datastoreItem xmlns:ds="http://schemas.openxmlformats.org/officeDocument/2006/customXml" ds:itemID="{E8D386BC-1985-4D34-A1D3-48480B79E125}"/>
</file>

<file path=customXml/itemProps3.xml><?xml version="1.0" encoding="utf-8"?>
<ds:datastoreItem xmlns:ds="http://schemas.openxmlformats.org/officeDocument/2006/customXml" ds:itemID="{AC092C50-E203-44E2-BB03-3ABF44310F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Welcome</vt:lpstr>
      <vt:lpstr>Info</vt:lpstr>
      <vt:lpstr>Workout</vt:lpstr>
      <vt:lpstr>Workout!Print_Area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Debs Taylor</cp:lastModifiedBy>
  <cp:lastPrinted>2025-11-03T16:13:01Z</cp:lastPrinted>
  <dcterms:created xsi:type="dcterms:W3CDTF">2016-02-03T14:06:14Z</dcterms:created>
  <dcterms:modified xsi:type="dcterms:W3CDTF">2026-03-19T08:44:30Z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