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ibhero-my.sharepoint.com/personal/deborah_taylor_fe_training/Documents/Deborah Taylor/D Taylor/Useful Materials/Materials Development/FIG Course/FIG Banker Review/FS Fundamentals/Recordings/Traditional Life Insurance Workout/"/>
    </mc:Choice>
  </mc:AlternateContent>
  <xr:revisionPtr revIDLastSave="91" documentId="13_ncr:1_{CDC80E6D-A586-4D29-A05C-397B91F17249}" xr6:coauthVersionLast="47" xr6:coauthVersionMax="47" xr10:uidLastSave="{CE7118EB-C9A7-4DB2-A1D3-566AFC34E634}"/>
  <bookViews>
    <workbookView xWindow="-98" yWindow="-98" windowWidth="21795" windowHeight="13875" activeTab="2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Workout!$A$4:$P$27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2" l="1"/>
  <c r="F27" i="2"/>
  <c r="G27" i="2"/>
  <c r="H27" i="2"/>
  <c r="I27" i="2"/>
  <c r="J27" i="2"/>
  <c r="K27" i="2"/>
  <c r="E21" i="2"/>
  <c r="F21" i="2"/>
  <c r="G21" i="2"/>
  <c r="H21" i="2"/>
  <c r="I21" i="2"/>
  <c r="J21" i="2"/>
  <c r="K21" i="2"/>
  <c r="E16" i="2"/>
  <c r="F16" i="2"/>
  <c r="G16" i="2"/>
  <c r="H16" i="2"/>
  <c r="I16" i="2"/>
  <c r="J16" i="2"/>
  <c r="K16" i="2"/>
  <c r="D16" i="2"/>
  <c r="K24" i="2"/>
  <c r="J24" i="2"/>
  <c r="I24" i="2"/>
  <c r="H24" i="2"/>
  <c r="G24" i="2"/>
  <c r="F24" i="2"/>
  <c r="E24" i="2"/>
  <c r="D24" i="2"/>
  <c r="D21" i="2"/>
  <c r="D27" i="2"/>
  <c r="C14" i="2"/>
  <c r="L22" i="2"/>
  <c r="L27" i="2"/>
  <c r="L21" i="2"/>
  <c r="L24" i="2"/>
  <c r="L25" i="2"/>
  <c r="L19" i="2"/>
  <c r="D14" i="2"/>
  <c r="L29" i="2"/>
  <c r="L28" i="2"/>
  <c r="L20" i="2"/>
  <c r="L16" i="2"/>
  <c r="D22" i="2" l="1"/>
  <c r="E19" i="2" s="1"/>
  <c r="E28" i="2" s="1"/>
  <c r="E22" i="2"/>
  <c r="F22" i="2"/>
  <c r="G19" i="2" s="1"/>
  <c r="G28" i="2" s="1"/>
  <c r="G22" i="2"/>
  <c r="H19" i="2" s="1"/>
  <c r="H28" i="2" s="1"/>
  <c r="I22" i="2"/>
  <c r="J19" i="2" s="1"/>
  <c r="H22" i="2"/>
  <c r="J22" i="2"/>
  <c r="K19" i="2" s="1"/>
  <c r="K28" i="2" s="1"/>
  <c r="K22" i="2"/>
  <c r="C22" i="2"/>
  <c r="K20" i="2" l="1"/>
  <c r="J20" i="2"/>
  <c r="J28" i="2"/>
  <c r="H20" i="2"/>
  <c r="E20" i="2"/>
  <c r="I19" i="2"/>
  <c r="F19" i="2"/>
  <c r="G20" i="2"/>
  <c r="F20" i="2" l="1"/>
  <c r="F28" i="2"/>
  <c r="I20" i="2"/>
  <c r="I28" i="2"/>
  <c r="A7" i="1" l="1"/>
  <c r="A1" i="6" l="1"/>
  <c r="A1" i="2" s="1"/>
  <c r="D19" i="2" l="1"/>
  <c r="E29" i="2"/>
  <c r="E25" i="2"/>
  <c r="F25" i="2"/>
  <c r="G25" i="2"/>
  <c r="H25" i="2"/>
  <c r="I25" i="2"/>
  <c r="J25" i="2"/>
  <c r="K25" i="2"/>
  <c r="F29" i="2"/>
  <c r="G29" i="2"/>
  <c r="H29" i="2"/>
  <c r="I29" i="2"/>
  <c r="J29" i="2"/>
  <c r="K29" i="2"/>
  <c r="D20" i="2" l="1"/>
  <c r="D25" i="2" s="1"/>
  <c r="D28" i="2"/>
  <c r="D29" i="2" s="1"/>
</calcChain>
</file>

<file path=xl/sharedStrings.xml><?xml version="1.0" encoding="utf-8"?>
<sst xmlns="http://schemas.openxmlformats.org/spreadsheetml/2006/main" count="49" uniqueCount="48">
  <si>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</si>
  <si>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</si>
  <si>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</si>
  <si>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</si>
  <si>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</si>
  <si>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</si>
  <si>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</si>
  <si>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</si>
  <si>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</si>
  <si>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</si>
  <si>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</si>
  <si>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</si>
  <si>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</si>
  <si>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</si>
  <si>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</si>
  <si>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</si>
  <si>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</si>
  <si>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</si>
  <si>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</si>
  <si>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</si>
  <si>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</si>
  <si>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</si>
  <si>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</si>
  <si>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</si>
  <si>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</si>
  <si>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</si>
  <si>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</si>
  <si>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</si>
  <si>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Beginning</t>
  </si>
  <si>
    <t>Insurance Financial Statements</t>
  </si>
  <si>
    <t>US GAAP Traditional Life Insurance</t>
  </si>
  <si>
    <t>An insurance company writes a portfolio of term life insurance policies and provides the following expected premiums and benefits information.</t>
  </si>
  <si>
    <t>Assume that cash flows are as expected and occur at the end of each year.</t>
  </si>
  <si>
    <t>Inception</t>
  </si>
  <si>
    <t>Premiums</t>
  </si>
  <si>
    <t>Expected benefit payments</t>
  </si>
  <si>
    <t>Discount rate</t>
  </si>
  <si>
    <t>Net premium ratio</t>
  </si>
  <si>
    <t>Premiums earned</t>
  </si>
  <si>
    <t>Net premiums</t>
  </si>
  <si>
    <t>Insurance reserves</t>
  </si>
  <si>
    <t>Add: Benefits and claims expense</t>
  </si>
  <si>
    <t>Subtract: Benefits paid</t>
  </si>
  <si>
    <t xml:space="preserve">Ending </t>
  </si>
  <si>
    <t>Benefits and claims expense</t>
  </si>
  <si>
    <t>Net premium</t>
  </si>
  <si>
    <t xml:space="preserve">Interest accretion </t>
  </si>
  <si>
    <t>Calculate the net premium ratio, the insurance reserves in the balance sheet each year and the premium income and benefits expense recorded in the income statement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</si>
</sst>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6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2" fontId="0" fillId="0" borderId="0" xfId="57" applyFont="1" applyFill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22" customFormat="1" ht="75" customHeight="1" x14ac:dyDescent="0.45">
      <c r="A2" s="67" t="s">
        <v>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6"/>
      <c r="D4" s="66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8" t="s">
        <v>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3" customFormat="1" ht="15" customHeight="1" x14ac:dyDescent="0.4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s="23" customFormat="1" ht="15" customHeight="1" x14ac:dyDescent="0.45">
      <c r="A7" s="68" t="str">
        <f ca="1">"© "&amp;YEAR(TODAY())&amp;" Financial Edge Training "</f>
        <v xml:space="preserve">© 2025 Financial Edge Training 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69"/>
      <c r="H9" s="69"/>
      <c r="I9" s="69"/>
      <c r="J9" s="69"/>
      <c r="K9" s="28"/>
    </row>
    <row r="10" spans="1:14" s="23" customFormat="1" ht="15" customHeight="1" x14ac:dyDescent="0.45">
      <c r="B10" s="24"/>
      <c r="C10" s="24"/>
      <c r="F10" s="28"/>
      <c r="G10" s="69"/>
      <c r="H10" s="69"/>
      <c r="I10" s="69"/>
      <c r="J10" s="69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5"/>
      <c r="H12" s="65"/>
      <c r="I12" s="65"/>
      <c r="J12" s="65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5"/>
      <c r="H13" s="65"/>
      <c r="I13" s="65"/>
      <c r="J13" s="65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5"/>
      <c r="H14" s="65"/>
      <c r="I14" s="65"/>
      <c r="J14" s="65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5"/>
      <c r="H16" s="65"/>
      <c r="I16" s="65"/>
      <c r="J16" s="65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0" t="s">
        <v>0</v>
      </c>
      <c r="C4" s="70"/>
      <c r="D4" s="70"/>
      <c r="E4" s="70"/>
      <c r="F4" s="70"/>
      <c r="G4" s="70"/>
      <c r="H4" s="70"/>
      <c r="I4" s="70"/>
      <c r="K4" s="1"/>
      <c r="L4" s="70" t="s">
        <v>2</v>
      </c>
      <c r="M4" s="70"/>
      <c r="N4" s="70"/>
      <c r="O4" s="70"/>
      <c r="P4" s="70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30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3" t="s">
        <v>16</v>
      </c>
      <c r="O5" s="73"/>
      <c r="P5" s="73"/>
      <c r="Q5" s="73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4">
        <v>42369</v>
      </c>
      <c r="O6" s="74"/>
      <c r="P6" s="74"/>
      <c r="Q6" s="74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3"/>
      <c r="O7" s="73"/>
      <c r="P7" s="73"/>
      <c r="Q7" s="73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3"/>
      <c r="O8" s="73"/>
      <c r="P8" s="73"/>
      <c r="Q8" s="73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3" t="s">
        <v>9</v>
      </c>
      <c r="O9" s="73"/>
      <c r="P9" s="73"/>
      <c r="Q9" s="73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5">
        <v>0</v>
      </c>
      <c r="O10" s="75"/>
      <c r="P10" s="75"/>
      <c r="Q10" s="75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1" t="s">
        <v>15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N13" s="1"/>
      <c r="O13" s="70" t="s">
        <v>11</v>
      </c>
      <c r="P13" s="70"/>
      <c r="Q13" s="70"/>
      <c r="R13" s="58"/>
    </row>
    <row r="14" spans="1:18" s="2" customFormat="1" ht="15" customHeight="1" x14ac:dyDescent="0.45">
      <c r="A14" s="56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1"/>
  <sheetViews>
    <sheetView tabSelected="1" topLeftCell="A3" zoomScaleNormal="100" workbookViewId="0">
      <selection activeCell="B5" sqref="B5:K30"/>
    </sheetView>
  </sheetViews>
  <sheetFormatPr defaultColWidth="9.1328125" defaultRowHeight="15" customHeight="1" x14ac:dyDescent="0.45"/>
  <cols>
    <col min="1" max="1" width="1.3984375" style="15" customWidth="1"/>
    <col min="2" max="2" width="41.73046875" style="16" customWidth="1"/>
    <col min="3" max="3" width="16" bestFit="1" customWidth="1"/>
    <col min="4" max="4" width="11" customWidth="1"/>
    <col min="5" max="5" width="11.1328125" customWidth="1"/>
    <col min="6" max="10" width="11" customWidth="1"/>
    <col min="11" max="12" width="9.265625" customWidth="1"/>
    <col min="13" max="21" width="9.86328125" bestFit="1" customWidth="1"/>
    <col min="22" max="23" width="9.1328125" customWidth="1"/>
    <col min="24" max="105" width="9.86328125" bestFit="1" customWidth="1"/>
  </cols>
  <sheetData>
    <row r="1" spans="1:16" s="46" customFormat="1" ht="45" customHeight="1" x14ac:dyDescent="0.85">
      <c r="A1" s="5" t="str">
        <f>Info!A1</f>
        <v>Insurance Financial Statements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45">
      <c r="A3"/>
      <c r="B3"/>
    </row>
    <row r="4" spans="1:16" ht="15" customHeight="1" x14ac:dyDescent="0.45">
      <c r="A4" s="61" t="s">
        <v>19</v>
      </c>
      <c r="B4"/>
    </row>
    <row r="5" spans="1:16" ht="15" customHeight="1" x14ac:dyDescent="0.45">
      <c r="A5"/>
      <c r="B5" s="16" t="s">
        <v>31</v>
      </c>
    </row>
    <row r="6" spans="1:16" ht="15" customHeight="1" x14ac:dyDescent="0.45">
      <c r="A6"/>
      <c r="B6" s="16" t="s">
        <v>47</v>
      </c>
    </row>
    <row r="7" spans="1:16" ht="15" customHeight="1" x14ac:dyDescent="0.45">
      <c r="A7"/>
      <c r="B7" s="16" t="s">
        <v>32</v>
      </c>
    </row>
    <row r="8" spans="1:16" ht="15" customHeight="1" x14ac:dyDescent="0.45">
      <c r="A8"/>
      <c r="B8"/>
    </row>
    <row r="9" spans="1:16" ht="15" customHeight="1" x14ac:dyDescent="0.45">
      <c r="A9"/>
      <c r="B9"/>
      <c r="C9" t="s">
        <v>33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</row>
    <row r="10" spans="1:16" ht="15" customHeight="1" x14ac:dyDescent="0.45">
      <c r="A10"/>
      <c r="B10" s="16" t="s">
        <v>34</v>
      </c>
      <c r="D10" s="60">
        <v>400</v>
      </c>
      <c r="E10" s="60">
        <v>400</v>
      </c>
      <c r="F10" s="60">
        <v>400</v>
      </c>
      <c r="G10" s="60">
        <v>400</v>
      </c>
      <c r="H10" s="60">
        <v>380</v>
      </c>
      <c r="I10" s="60">
        <v>350</v>
      </c>
      <c r="J10" s="60">
        <v>320</v>
      </c>
      <c r="K10" s="60">
        <v>300</v>
      </c>
    </row>
    <row r="11" spans="1:16" ht="15" customHeight="1" x14ac:dyDescent="0.45">
      <c r="A11"/>
      <c r="B11" s="16" t="s">
        <v>35</v>
      </c>
      <c r="D11" s="60">
        <v>0</v>
      </c>
      <c r="E11" s="60">
        <v>0</v>
      </c>
      <c r="F11" s="60">
        <v>0</v>
      </c>
      <c r="G11" s="60">
        <v>125</v>
      </c>
      <c r="H11" s="60">
        <v>350</v>
      </c>
      <c r="I11" s="60">
        <v>700</v>
      </c>
      <c r="J11" s="60">
        <v>900</v>
      </c>
      <c r="K11" s="60">
        <v>650</v>
      </c>
    </row>
    <row r="12" spans="1:16" ht="15" customHeight="1" x14ac:dyDescent="0.45">
      <c r="A12"/>
      <c r="B12" s="16" t="s">
        <v>36</v>
      </c>
      <c r="C12" s="62">
        <v>0.05</v>
      </c>
    </row>
    <row r="13" spans="1:16" ht="15" customHeight="1" x14ac:dyDescent="0.45">
      <c r="A13"/>
      <c r="B13"/>
    </row>
    <row r="14" spans="1:16" ht="15" customHeight="1" x14ac:dyDescent="0.45">
      <c r="A14"/>
      <c r="B14" s="16" t="s">
        <v>37</v>
      </c>
      <c r="C14" s="63">
        <f>NPV(C12,D11:K11)/NPV(C12,D10:K10)</f>
        <v>0.82191626891844638</v>
      </c>
      <c r="D14" t="str">
        <f ca="1">_xlfn.FORMULATEXT(C14)</f>
        <v>=NPV(C12,D11:K11)/NPV(C12,D10:K10)</v>
      </c>
    </row>
    <row r="15" spans="1:16" ht="15" customHeight="1" x14ac:dyDescent="0.45">
      <c r="A15"/>
      <c r="B15"/>
    </row>
    <row r="16" spans="1:16" ht="15" customHeight="1" x14ac:dyDescent="0.45">
      <c r="A16"/>
      <c r="B16" s="16" t="s">
        <v>39</v>
      </c>
      <c r="D16">
        <f>$C$14*D10</f>
        <v>328.76650756737854</v>
      </c>
      <c r="E16">
        <f t="shared" ref="E16:K16" si="0">$C$14*E10</f>
        <v>328.76650756737854</v>
      </c>
      <c r="F16">
        <f t="shared" si="0"/>
        <v>328.76650756737854</v>
      </c>
      <c r="G16">
        <f t="shared" si="0"/>
        <v>328.76650756737854</v>
      </c>
      <c r="H16">
        <f t="shared" si="0"/>
        <v>312.32818218900962</v>
      </c>
      <c r="I16">
        <f t="shared" si="0"/>
        <v>287.67069412145622</v>
      </c>
      <c r="J16">
        <f t="shared" si="0"/>
        <v>263.01320605390282</v>
      </c>
      <c r="K16">
        <f t="shared" si="0"/>
        <v>246.5748806755339</v>
      </c>
      <c r="L16" t="str">
        <f ca="1">_xlfn.FORMULATEXT(K16)</f>
        <v>=$C$14*K10</v>
      </c>
    </row>
    <row r="17" spans="1:12" ht="15" customHeight="1" x14ac:dyDescent="0.45">
      <c r="A17"/>
      <c r="B17"/>
    </row>
    <row r="18" spans="1:12" ht="15" customHeight="1" x14ac:dyDescent="0.45">
      <c r="A18"/>
      <c r="B18" s="16" t="s">
        <v>40</v>
      </c>
    </row>
    <row r="19" spans="1:12" ht="15" customHeight="1" x14ac:dyDescent="0.45">
      <c r="A19"/>
      <c r="B19" s="16" t="s">
        <v>28</v>
      </c>
      <c r="D19">
        <f ca="1">C22</f>
        <v>0</v>
      </c>
      <c r="E19">
        <f t="shared" ref="E19:K19" ca="1" si="1">D22</f>
        <v>328.76650756737854</v>
      </c>
      <c r="F19">
        <f t="shared" ca="1" si="1"/>
        <v>673.97134051312582</v>
      </c>
      <c r="G19">
        <f t="shared" ca="1" si="1"/>
        <v>1036.4364151061604</v>
      </c>
      <c r="H19">
        <f t="shared" ca="1" si="1"/>
        <v>1292.0247434288472</v>
      </c>
      <c r="I19">
        <f t="shared" ca="1" si="1"/>
        <v>1318.9541627892991</v>
      </c>
      <c r="J19">
        <f t="shared" ca="1" si="1"/>
        <v>972.57256505022042</v>
      </c>
      <c r="K19">
        <f t="shared" ca="1" si="1"/>
        <v>384.21439935663437</v>
      </c>
      <c r="L19" t="str">
        <f t="shared" ref="L19:L29" ca="1" si="2">_xlfn.FORMULATEXT(K19)</f>
        <v>=J22</v>
      </c>
    </row>
    <row r="20" spans="1:12" ht="15" customHeight="1" x14ac:dyDescent="0.45">
      <c r="A20"/>
      <c r="B20" s="16" t="s">
        <v>41</v>
      </c>
      <c r="D20">
        <f t="shared" ref="D20" ca="1" si="3">D22-D19-D21</f>
        <v>328.76650756737854</v>
      </c>
      <c r="E20">
        <f t="shared" ref="E20:K20" ca="1" si="4">E22-E19-E21</f>
        <v>345.20483294574728</v>
      </c>
      <c r="F20">
        <f t="shared" ca="1" si="4"/>
        <v>362.46507459303461</v>
      </c>
      <c r="G20">
        <f t="shared" ca="1" si="4"/>
        <v>380.58832832268672</v>
      </c>
      <c r="H20">
        <f t="shared" ca="1" si="4"/>
        <v>376.9294193604519</v>
      </c>
      <c r="I20">
        <f t="shared" ca="1" si="4"/>
        <v>353.61840226092136</v>
      </c>
      <c r="J20">
        <f t="shared" ca="1" si="4"/>
        <v>311.64183430641401</v>
      </c>
      <c r="K20">
        <f t="shared" ca="1" si="4"/>
        <v>265.78560064336563</v>
      </c>
      <c r="L20" t="str">
        <f t="shared" ca="1" si="2"/>
        <v>=K22-K19-K21</v>
      </c>
    </row>
    <row r="21" spans="1:12" ht="15" customHeight="1" x14ac:dyDescent="0.45">
      <c r="A21"/>
      <c r="B21" s="16" t="s">
        <v>42</v>
      </c>
      <c r="D21">
        <f t="shared" ref="D21" si="5">-D11</f>
        <v>0</v>
      </c>
      <c r="E21">
        <f t="shared" ref="E21:K21" si="6">-E11</f>
        <v>0</v>
      </c>
      <c r="F21">
        <f t="shared" si="6"/>
        <v>0</v>
      </c>
      <c r="G21">
        <f t="shared" si="6"/>
        <v>-125</v>
      </c>
      <c r="H21">
        <f t="shared" si="6"/>
        <v>-350</v>
      </c>
      <c r="I21">
        <f t="shared" si="6"/>
        <v>-700</v>
      </c>
      <c r="J21">
        <f t="shared" si="6"/>
        <v>-900</v>
      </c>
      <c r="K21">
        <f t="shared" si="6"/>
        <v>-650</v>
      </c>
      <c r="L21" t="str">
        <f t="shared" ca="1" si="2"/>
        <v>=-K11</v>
      </c>
    </row>
    <row r="22" spans="1:12" ht="15" customHeight="1" x14ac:dyDescent="0.45">
      <c r="A22"/>
      <c r="B22" s="16" t="s">
        <v>43</v>
      </c>
      <c r="C22">
        <f ca="1">NPV($C$12,D11:$L$11)-NPV($C$12,D16:$L$16)</f>
        <v>0</v>
      </c>
      <c r="D22">
        <f ca="1">NPV($C$12,E11:$L$11)-NPV($C$12,E16:$L$16)</f>
        <v>328.76650756737854</v>
      </c>
      <c r="E22">
        <f ca="1">NPV($C$12,F11:$L$11)-NPV($C$12,F16:$L$16)</f>
        <v>673.97134051312582</v>
      </c>
      <c r="F22">
        <f ca="1">NPV($C$12,G11:$L$11)-NPV($C$12,G16:$L$16)</f>
        <v>1036.4364151061604</v>
      </c>
      <c r="G22">
        <f ca="1">NPV($C$12,H11:$L$11)-NPV($C$12,H16:$L$16)</f>
        <v>1292.0247434288472</v>
      </c>
      <c r="H22">
        <f ca="1">NPV($C$12,I11:$L$11)-NPV($C$12,I16:$L$16)</f>
        <v>1318.9541627892991</v>
      </c>
      <c r="I22">
        <f ca="1">NPV($C$12,J11:$L$11)-NPV($C$12,J16:$L$16)</f>
        <v>972.57256505022042</v>
      </c>
      <c r="J22">
        <f ca="1">NPV($C$12,K11:$L$11)-NPV($C$12,K16:$L$16)</f>
        <v>384.21439935663437</v>
      </c>
      <c r="K22">
        <f ca="1">NPV($C$12,L11:$L$11)-NPV($C$12,L16:$L$16)</f>
        <v>0</v>
      </c>
      <c r="L22" t="str">
        <f t="shared" ca="1" si="2"/>
        <v>=NPV($C$12,L11:$L$11)-NPV($C$12,L16:$L$16)</v>
      </c>
    </row>
    <row r="23" spans="1:12" ht="15" customHeight="1" x14ac:dyDescent="0.45">
      <c r="A23"/>
    </row>
    <row r="24" spans="1:12" ht="15" customHeight="1" x14ac:dyDescent="0.45">
      <c r="A24"/>
      <c r="B24" s="16" t="s">
        <v>38</v>
      </c>
      <c r="D24">
        <f>D10</f>
        <v>400</v>
      </c>
      <c r="E24">
        <f t="shared" ref="E24:K24" si="7">E10</f>
        <v>400</v>
      </c>
      <c r="F24">
        <f t="shared" si="7"/>
        <v>400</v>
      </c>
      <c r="G24">
        <f t="shared" si="7"/>
        <v>400</v>
      </c>
      <c r="H24">
        <f t="shared" si="7"/>
        <v>380</v>
      </c>
      <c r="I24">
        <f t="shared" si="7"/>
        <v>350</v>
      </c>
      <c r="J24">
        <f t="shared" si="7"/>
        <v>320</v>
      </c>
      <c r="K24">
        <f t="shared" si="7"/>
        <v>300</v>
      </c>
      <c r="L24" t="str">
        <f t="shared" ca="1" si="2"/>
        <v>=K10</v>
      </c>
    </row>
    <row r="25" spans="1:12" ht="15" customHeight="1" x14ac:dyDescent="0.45">
      <c r="A25"/>
      <c r="B25" s="16" t="s">
        <v>44</v>
      </c>
      <c r="D25">
        <f ca="1">D20*-1</f>
        <v>-328.76650756737854</v>
      </c>
      <c r="E25">
        <f t="shared" ref="E25:K25" ca="1" si="8">E20*-1</f>
        <v>-345.20483294574728</v>
      </c>
      <c r="F25">
        <f t="shared" ca="1" si="8"/>
        <v>-362.46507459303461</v>
      </c>
      <c r="G25">
        <f t="shared" ca="1" si="8"/>
        <v>-380.58832832268672</v>
      </c>
      <c r="H25">
        <f t="shared" ca="1" si="8"/>
        <v>-376.9294193604519</v>
      </c>
      <c r="I25">
        <f t="shared" ca="1" si="8"/>
        <v>-353.61840226092136</v>
      </c>
      <c r="J25">
        <f t="shared" ca="1" si="8"/>
        <v>-311.64183430641401</v>
      </c>
      <c r="K25">
        <f t="shared" ca="1" si="8"/>
        <v>-265.78560064336563</v>
      </c>
      <c r="L25" t="str">
        <f t="shared" ca="1" si="2"/>
        <v>=K20*-1</v>
      </c>
    </row>
    <row r="26" spans="1:12" ht="15" customHeight="1" x14ac:dyDescent="0.45">
      <c r="A26"/>
      <c r="B26"/>
    </row>
    <row r="27" spans="1:12" ht="15" customHeight="1" x14ac:dyDescent="0.45">
      <c r="A27"/>
      <c r="B27" s="16" t="s">
        <v>45</v>
      </c>
      <c r="D27">
        <f>D16</f>
        <v>328.76650756737854</v>
      </c>
      <c r="E27">
        <f t="shared" ref="E27:K27" si="9">E16</f>
        <v>328.76650756737854</v>
      </c>
      <c r="F27">
        <f t="shared" si="9"/>
        <v>328.76650756737854</v>
      </c>
      <c r="G27">
        <f t="shared" si="9"/>
        <v>328.76650756737854</v>
      </c>
      <c r="H27">
        <f t="shared" si="9"/>
        <v>312.32818218900962</v>
      </c>
      <c r="I27">
        <f t="shared" si="9"/>
        <v>287.67069412145622</v>
      </c>
      <c r="J27">
        <f t="shared" si="9"/>
        <v>263.01320605390282</v>
      </c>
      <c r="K27">
        <f t="shared" si="9"/>
        <v>246.5748806755339</v>
      </c>
      <c r="L27" t="str">
        <f t="shared" ca="1" si="2"/>
        <v>=K16</v>
      </c>
    </row>
    <row r="28" spans="1:12" ht="15" customHeight="1" x14ac:dyDescent="0.45">
      <c r="B28" s="16" t="s">
        <v>46</v>
      </c>
      <c r="D28">
        <f ca="1">D19*$C$12</f>
        <v>0</v>
      </c>
      <c r="E28">
        <f t="shared" ref="E28:K28" ca="1" si="10">E19*$C$12</f>
        <v>16.438325378368926</v>
      </c>
      <c r="F28">
        <f t="shared" ca="1" si="10"/>
        <v>33.698567025656295</v>
      </c>
      <c r="G28">
        <f t="shared" ca="1" si="10"/>
        <v>51.821820755308025</v>
      </c>
      <c r="H28">
        <f t="shared" ca="1" si="10"/>
        <v>64.601237171442364</v>
      </c>
      <c r="I28">
        <f t="shared" ca="1" si="10"/>
        <v>65.94770813946495</v>
      </c>
      <c r="J28">
        <f t="shared" ca="1" si="10"/>
        <v>48.628628252511021</v>
      </c>
      <c r="K28">
        <f t="shared" ca="1" si="10"/>
        <v>19.210719967831722</v>
      </c>
      <c r="L28" t="str">
        <f t="shared" ca="1" si="2"/>
        <v>=K19*$C$12</v>
      </c>
    </row>
    <row r="29" spans="1:12" ht="15" customHeight="1" x14ac:dyDescent="0.45">
      <c r="B29" s="16" t="s">
        <v>44</v>
      </c>
      <c r="D29">
        <f ca="1">SUM(D27:D28)</f>
        <v>328.76650756737854</v>
      </c>
      <c r="E29">
        <f t="shared" ref="E29:K29" ca="1" si="11">SUM(E27:E28)</f>
        <v>345.20483294574746</v>
      </c>
      <c r="F29">
        <f t="shared" ca="1" si="11"/>
        <v>362.46507459303484</v>
      </c>
      <c r="G29">
        <f t="shared" ca="1" si="11"/>
        <v>380.58832832268655</v>
      </c>
      <c r="H29">
        <f t="shared" ca="1" si="11"/>
        <v>376.92941936045202</v>
      </c>
      <c r="I29">
        <f t="shared" ca="1" si="11"/>
        <v>353.61840226092119</v>
      </c>
      <c r="J29">
        <f t="shared" ca="1" si="11"/>
        <v>311.64183430641384</v>
      </c>
      <c r="K29">
        <f t="shared" ca="1" si="11"/>
        <v>265.78560064336563</v>
      </c>
      <c r="L29" t="str">
        <f t="shared" ca="1" si="2"/>
        <v>=SUM(K27:K28)</v>
      </c>
    </row>
    <row r="31" spans="1:12" ht="15" customHeight="1" x14ac:dyDescent="0.45">
      <c r="A31" s="15" t="s">
        <v>17</v>
      </c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6D46B1D3-A62F-4159-B802-216F7C0BD556}"/>
</file>

<file path=customXml/itemProps2.xml><?xml version="1.0" encoding="utf-8"?>
<ds:datastoreItem xmlns:ds="http://schemas.openxmlformats.org/officeDocument/2006/customXml" ds:itemID="{5E336F11-7F51-4650-AAE6-912C9E310B13}"/>
</file>

<file path=customXml/itemProps3.xml><?xml version="1.0" encoding="utf-8"?>
<ds:datastoreItem xmlns:ds="http://schemas.openxmlformats.org/officeDocument/2006/customXml" ds:itemID="{510FDCFD-A9CD-48AB-A1CF-C19DD504DA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2025-11-12T11:04:02Z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