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fe05b108985a3a6c/Cowork/1000_Training/1100_AI_in_Finance/1112_Felix_AI_Powered_Financial_Modeling_with_Claude/00_Context/"/>
    </mc:Choice>
  </mc:AlternateContent>
  <xr:revisionPtr revIDLastSave="56" documentId="8_{694E78C3-1A67-421D-A53C-24142EEF46EE}" xr6:coauthVersionLast="47" xr6:coauthVersionMax="47" xr10:uidLastSave="{44C8F13A-B29F-482A-8ABC-158452ABF1AE}"/>
  <bookViews>
    <workbookView xWindow="-7043" yWindow="-16297" windowWidth="28996" windowHeight="15675" tabRatio="651" xr2:uid="{00000000-000D-0000-FFFF-FFFF00000000}"/>
  </bookViews>
  <sheets>
    <sheet name="Welcome" sheetId="1" r:id="rId1"/>
    <sheet name="Info" sheetId="2" r:id="rId2"/>
    <sheet name="Financials" sheetId="3" r:id="rId3"/>
    <sheet name="3SM" sheetId="4" r:id="rId4"/>
    <sheet name="WACC" sheetId="9" r:id="rId5"/>
    <sheet name="DCF" sheetId="8" r:id="rId6"/>
  </sheets>
  <definedNames>
    <definedName name="CircSwitch">Info!$N$10</definedName>
    <definedName name="IQ_DNTM" hidden="1">700000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LATESTK" hidden="1">1000</definedName>
    <definedName name="IQ_LATESTQ" hidden="1">500</definedName>
    <definedName name="IQ_LTMMONTH" hidden="1">120000</definedName>
    <definedName name="IQ_MTD" hidden="1">800000</definedName>
    <definedName name="IQ_NAMES_REVISION_DATE_" hidden="1">"01/29/2016 15:32:18"</definedName>
    <definedName name="IQ_QTD" hidden="1">750000</definedName>
    <definedName name="IQ_TODAY" hidden="1">0</definedName>
    <definedName name="IQ_YTDMONTH" hidden="1">130000</definedName>
  </definedNames>
  <calcPr calcId="191029" calcMode="autoNoTable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8" l="1"/>
  <c r="D17" i="2" l="1"/>
  <c r="D16" i="2"/>
  <c r="C6" i="8"/>
  <c r="F3" i="8"/>
  <c r="G3" i="8" s="1"/>
  <c r="E3" i="8"/>
  <c r="D3" i="8" s="1"/>
  <c r="F3" i="4"/>
  <c r="E3" i="4" s="1"/>
  <c r="E49" i="3"/>
  <c r="E54" i="3" s="1"/>
  <c r="E57" i="3" s="1"/>
  <c r="D49" i="3"/>
  <c r="D54" i="3" s="1"/>
  <c r="D57" i="3" s="1"/>
  <c r="C49" i="3"/>
  <c r="C54" i="3" s="1"/>
  <c r="C57" i="3" s="1"/>
  <c r="E43" i="3"/>
  <c r="D43" i="3"/>
  <c r="C43" i="3"/>
  <c r="E36" i="3"/>
  <c r="D36" i="3"/>
  <c r="C36" i="3"/>
  <c r="E13" i="3"/>
  <c r="D13" i="3"/>
  <c r="C13" i="3"/>
  <c r="E11" i="3"/>
  <c r="E14" i="3" s="1"/>
  <c r="E18" i="3" s="1"/>
  <c r="D11" i="3"/>
  <c r="D14" i="3" s="1"/>
  <c r="D18" i="3" s="1"/>
  <c r="D21" i="3" s="1"/>
  <c r="D25" i="3" s="1"/>
  <c r="D28" i="3" s="1"/>
  <c r="E10" i="3"/>
  <c r="D10" i="3"/>
  <c r="C10" i="3"/>
  <c r="E7" i="3"/>
  <c r="D7" i="3"/>
  <c r="C7" i="3"/>
  <c r="C11" i="3" s="1"/>
  <c r="C14" i="3" s="1"/>
  <c r="C18" i="3" s="1"/>
  <c r="C21" i="3" s="1"/>
  <c r="C25" i="3" s="1"/>
  <c r="C28" i="3" s="1"/>
  <c r="F3" i="3"/>
  <c r="G3" i="3" s="1"/>
  <c r="E3" i="3"/>
  <c r="E2" i="3" s="1"/>
  <c r="D15" i="2"/>
  <c r="D14" i="2"/>
  <c r="A1" i="2"/>
  <c r="A7" i="1"/>
  <c r="F2" i="4" l="1"/>
  <c r="F2" i="8"/>
  <c r="F2" i="3"/>
  <c r="G3" i="4"/>
  <c r="H3" i="4" s="1"/>
  <c r="C3" i="8"/>
  <c r="C2" i="8" s="1"/>
  <c r="D2" i="8"/>
  <c r="H3" i="8"/>
  <c r="G2" i="8"/>
  <c r="C59" i="3"/>
  <c r="D59" i="3"/>
  <c r="E59" i="3"/>
  <c r="G2" i="3"/>
  <c r="H3" i="3"/>
  <c r="E21" i="3"/>
  <c r="E25" i="3" s="1"/>
  <c r="E28" i="3" s="1"/>
  <c r="D3" i="4"/>
  <c r="E2" i="4"/>
  <c r="I3" i="4"/>
  <c r="H2" i="4"/>
  <c r="D3" i="3"/>
  <c r="G2" i="4"/>
  <c r="E2" i="8"/>
  <c r="J3" i="4" l="1"/>
  <c r="I2" i="4"/>
  <c r="I3" i="3"/>
  <c r="H2" i="3"/>
  <c r="D2" i="3"/>
  <c r="C3" i="3"/>
  <c r="C2" i="3" s="1"/>
  <c r="I3" i="8"/>
  <c r="H2" i="8"/>
  <c r="C3" i="4"/>
  <c r="C2" i="4" s="1"/>
  <c r="D2" i="4"/>
  <c r="J3" i="8" l="1"/>
  <c r="I2" i="8"/>
  <c r="J3" i="3"/>
  <c r="I2" i="3"/>
  <c r="K3" i="4"/>
  <c r="J2" i="4"/>
  <c r="K2" i="4" l="1"/>
  <c r="L3" i="4"/>
  <c r="K3" i="3"/>
  <c r="J2" i="3"/>
  <c r="K3" i="8"/>
  <c r="J2" i="8"/>
  <c r="K2" i="8" l="1"/>
  <c r="L3" i="8"/>
  <c r="L3" i="3"/>
  <c r="K2" i="3"/>
  <c r="M3" i="4"/>
  <c r="L2" i="4"/>
  <c r="M2" i="4" l="1"/>
  <c r="N3" i="4"/>
  <c r="M3" i="3"/>
  <c r="L2" i="3"/>
  <c r="L2" i="8"/>
  <c r="M3" i="8"/>
  <c r="M2" i="3" l="1"/>
  <c r="N3" i="3"/>
  <c r="N3" i="8"/>
  <c r="M2" i="8"/>
  <c r="N2" i="4"/>
  <c r="O3" i="4"/>
  <c r="O2" i="4" s="1"/>
  <c r="N2" i="8" l="1"/>
  <c r="O3" i="8"/>
  <c r="O2" i="8" s="1"/>
  <c r="N2" i="3"/>
  <c r="O3" i="3"/>
  <c r="O2" i="3" s="1"/>
</calcChain>
</file>

<file path=xl/sharedStrings.xml><?xml version="1.0" encoding="utf-8"?>
<sst xmlns="http://schemas.openxmlformats.org/spreadsheetml/2006/main" count="101" uniqueCount="93">
  <si>
    <t>Nike Valuation Model</t>
  </si>
  <si>
    <t>This document is for training purposes only. Financial Edge accepts no responsibility or liability for any other purpose or usage.</t>
  </si>
  <si>
    <t>www.fe.training</t>
  </si>
  <si>
    <t>Model information</t>
  </si>
  <si>
    <t>Features</t>
  </si>
  <si>
    <t>Model Details</t>
  </si>
  <si>
    <t>◦</t>
  </si>
  <si>
    <t>Historical financials and forecast revenue</t>
  </si>
  <si>
    <t>Company name</t>
  </si>
  <si>
    <t>Nike</t>
  </si>
  <si>
    <t>Financial forecast model</t>
  </si>
  <si>
    <t>Date</t>
  </si>
  <si>
    <t>Currency</t>
  </si>
  <si>
    <t>USD</t>
  </si>
  <si>
    <t>Units</t>
  </si>
  <si>
    <t>Millions</t>
  </si>
  <si>
    <t>Analyst Name</t>
  </si>
  <si>
    <t>Firstname Lastname</t>
  </si>
  <si>
    <t>Circular Switch</t>
  </si>
  <si>
    <t>Tab Structure</t>
  </si>
  <si>
    <t>Formatting</t>
  </si>
  <si>
    <t>Financials</t>
  </si>
  <si>
    <t>3SM</t>
  </si>
  <si>
    <t>Input</t>
  </si>
  <si>
    <t>Hard coded</t>
  </si>
  <si>
    <t>Formulas</t>
  </si>
  <si>
    <t>WACC</t>
  </si>
  <si>
    <t>Cross-sheet link</t>
  </si>
  <si>
    <t>DCF</t>
  </si>
  <si>
    <t>Historical Financials &amp; Forecast Revenue</t>
  </si>
  <si>
    <t>All numbers in USDm unless otherwise stated</t>
  </si>
  <si>
    <t>Income statement</t>
  </si>
  <si>
    <t>Revenue</t>
  </si>
  <si>
    <t>Footwear</t>
  </si>
  <si>
    <t>Apparel</t>
  </si>
  <si>
    <t>Equipment</t>
  </si>
  <si>
    <t>Global brand</t>
  </si>
  <si>
    <t>Total revenue</t>
  </si>
  <si>
    <t>Cost of goods sold excl. depreciation</t>
  </si>
  <si>
    <t>Gross profit</t>
  </si>
  <si>
    <t>Operating overhead expense</t>
  </si>
  <si>
    <t>Demand creation expense</t>
  </si>
  <si>
    <t>EBITDA</t>
  </si>
  <si>
    <t>Depreciation</t>
  </si>
  <si>
    <t>EBIT</t>
  </si>
  <si>
    <t>Net Interest expense</t>
  </si>
  <si>
    <t>Other financial income / (expense)</t>
  </si>
  <si>
    <t>Profit before tax</t>
  </si>
  <si>
    <t>Tax expense</t>
  </si>
  <si>
    <t>Net income</t>
  </si>
  <si>
    <t>Balance sheet</t>
  </si>
  <si>
    <t>Cash</t>
  </si>
  <si>
    <t>Short term investments</t>
  </si>
  <si>
    <t>Accounts receivable</t>
  </si>
  <si>
    <t>Inventories</t>
  </si>
  <si>
    <t>Other current assets</t>
  </si>
  <si>
    <t>Total current assets</t>
  </si>
  <si>
    <t>Net PP&amp;E</t>
  </si>
  <si>
    <t>Operating lease assets</t>
  </si>
  <si>
    <t>Goodwill</t>
  </si>
  <si>
    <t>Other intangibles assets</t>
  </si>
  <si>
    <t>Other operating assets</t>
  </si>
  <si>
    <t>Total assets</t>
  </si>
  <si>
    <t>Revolver</t>
  </si>
  <si>
    <t>Accounts payable</t>
  </si>
  <si>
    <t>Accrued liabilities</t>
  </si>
  <si>
    <t>Income taxes payable</t>
  </si>
  <si>
    <t>Total current liabilities</t>
  </si>
  <si>
    <t>Long term debt</t>
  </si>
  <si>
    <t>Operating lease liabilities</t>
  </si>
  <si>
    <t>Other operating liabilities</t>
  </si>
  <si>
    <t>Total liabilities</t>
  </si>
  <si>
    <t>Equity</t>
  </si>
  <si>
    <t>Total liabilities and equity</t>
  </si>
  <si>
    <t>Balance sheet check</t>
  </si>
  <si>
    <t>Financial Forecast Model</t>
  </si>
  <si>
    <t>Key inputs</t>
  </si>
  <si>
    <t>Discounted Cash Flow Model</t>
  </si>
  <si>
    <t>Valuation date</t>
  </si>
  <si>
    <t>Long term growth rate</t>
  </si>
  <si>
    <t>Exit EBITDA multiple</t>
  </si>
  <si>
    <t>Discounted cash flow analysis</t>
  </si>
  <si>
    <t>Weighted average cost of capital</t>
  </si>
  <si>
    <t>Weighted Average Cost of Capital</t>
  </si>
  <si>
    <t>Target debt %</t>
  </si>
  <si>
    <t>Marginal tax rate</t>
  </si>
  <si>
    <t>Risk free rate</t>
  </si>
  <si>
    <t>Credit spread (BBB)</t>
  </si>
  <si>
    <t>Equity market risk premium</t>
  </si>
  <si>
    <t>Unlevered beta</t>
  </si>
  <si>
    <t>Assumptions</t>
  </si>
  <si>
    <t>Long-term revenue growth rate</t>
  </si>
  <si>
    <t>Days in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</si>
</sst>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1" formatCode="_(* #,##0_);_(* \(#,##0\);_(* &quot;-&quot;_);_(@_)"/>
    <numFmt numFmtId="43" formatCode="_(* #,##0.00_);_(* \(#,##0.00\);_(* &quot;-&quot;??_);_(@_)"/>
    <numFmt numFmtId="164" formatCode="#,##0.0_);\(#,##0.0\);0.0_);@_)"/>
    <numFmt numFmtId="165" formatCode="#,##0.0_);\(#,##0.0\)\,0.0_);@_)"/>
    <numFmt numFmtId="166" formatCode="#,##0.0_);\(#,##0.0\)"/>
    <numFmt numFmtId="167" formatCode="#,##0.0%_);\(#,##0.0%\)"/>
    <numFmt numFmtId="168" formatCode="#,##0.0\x_);\(#,##0.0\x\)"/>
    <numFmt numFmtId="169" formatCode="[$-409]mmmm\ d\,\ yyyy;@"/>
    <numFmt numFmtId="170" formatCode="_(&quot;£&quot;* #,##0.00_);_(&quot;£&quot;* \(#,##0.00\);_(&quot;£&quot;* &quot;-&quot;??_);_(@_)"/>
    <numFmt numFmtId="171" formatCode="_(&quot;£&quot;* #,##0_);_(&quot;£&quot;* \(#,##0\);_(&quot;£&quot;* &quot;-&quot;_);_(@_)"/>
    <numFmt numFmtId="172" formatCode="[$-409]d\-mmm\-yy;@"/>
    <numFmt numFmtId="173" formatCode="#,##0.0\ \x_);\(#,##0.0\ \x\)"/>
  </numFmts>
  <fonts count="46" x14ac:knownFonts="1"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sz val="11"/>
      <color rgb="FF085393"/>
      <name val="Calibri"/>
      <family val="2"/>
      <scheme val="minor"/>
    </font>
    <font>
      <b/>
      <sz val="12"/>
      <color rgb="FF163260"/>
      <name val="Calibri"/>
      <family val="2"/>
      <scheme val="minor"/>
    </font>
    <font>
      <sz val="10"/>
      <color rgb="FF085393"/>
      <name val="Calibri"/>
      <family val="2"/>
      <scheme val="minor"/>
    </font>
    <font>
      <u/>
      <sz val="11"/>
      <color rgb="FF085393"/>
      <name val="Calibri"/>
      <family val="2"/>
      <scheme val="minor"/>
    </font>
    <font>
      <u/>
      <sz val="14"/>
      <color rgb="FF085393"/>
      <name val="Calibri"/>
      <family val="2"/>
      <scheme val="minor"/>
    </font>
    <font>
      <sz val="16"/>
      <color theme="0"/>
      <name val="Calibri Light"/>
      <family val="2"/>
      <scheme val="maj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8"/>
      <color rgb="FF006100"/>
      <name val="Calibri"/>
      <family val="2"/>
      <scheme val="minor"/>
    </font>
    <font>
      <sz val="18"/>
      <color rgb="FF9C0006"/>
      <name val="Calibri"/>
      <family val="2"/>
      <scheme val="minor"/>
    </font>
    <font>
      <sz val="18"/>
      <color rgb="FF9C6500"/>
      <name val="Calibri"/>
      <family val="2"/>
      <scheme val="minor"/>
    </font>
    <font>
      <sz val="18"/>
      <color rgb="FF3F3F76"/>
      <name val="Calibri"/>
      <family val="2"/>
      <scheme val="minor"/>
    </font>
    <font>
      <b/>
      <sz val="18"/>
      <color rgb="FF3F3F3F"/>
      <name val="Calibri"/>
      <family val="2"/>
      <scheme val="minor"/>
    </font>
    <font>
      <b/>
      <sz val="18"/>
      <color rgb="FFFA7D00"/>
      <name val="Calibri"/>
      <family val="2"/>
      <scheme val="minor"/>
    </font>
    <font>
      <sz val="18"/>
      <color rgb="FFFA7D00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8"/>
      <color rgb="FFFF0000"/>
      <name val="Calibri"/>
      <family val="2"/>
      <scheme val="minor"/>
    </font>
    <font>
      <i/>
      <sz val="18"/>
      <color rgb="FF7F7F7F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rgb="FF0000FF"/>
      <name val="Calibri"/>
      <family val="2"/>
      <scheme val="minor"/>
    </font>
    <font>
      <sz val="22"/>
      <color theme="0"/>
      <name val="Calibri Light"/>
      <family val="2"/>
      <scheme val="major"/>
    </font>
    <font>
      <sz val="10"/>
      <color theme="1"/>
      <name val="Calibri"/>
      <family val="2"/>
      <scheme val="minor"/>
    </font>
    <font>
      <sz val="9"/>
      <color rgb="FF085393"/>
      <name val="Calibri"/>
      <family val="2"/>
      <scheme val="minor"/>
    </font>
    <font>
      <u/>
      <sz val="9"/>
      <color rgb="FF085393"/>
      <name val="Calibri"/>
      <family val="2"/>
      <scheme val="minor"/>
    </font>
    <font>
      <i/>
      <sz val="11"/>
      <color theme="0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22"/>
      <color theme="0"/>
      <name val="Calibri Light"/>
      <family val="2"/>
      <scheme val="major"/>
    </font>
    <font>
      <sz val="11"/>
      <color rgb="FF008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color rgb="FF163260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color rgb="FF0000FF"/>
      <name val="Calibri"/>
      <family val="2"/>
    </font>
  </fonts>
  <fills count="39">
    <fill>
      <patternFill patternType="none"/>
    </fill>
    <fill>
      <patternFill patternType="gray125"/>
    </fill>
    <fill>
      <patternFill patternType="solid">
        <fgColor rgb="FF1632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85393"/>
        <bgColor indexed="64"/>
      </patternFill>
    </fill>
    <fill>
      <patternFill patternType="solid">
        <fgColor rgb="FFF0F8FE"/>
        <bgColor indexed="64"/>
      </patternFill>
    </fill>
    <fill>
      <patternFill patternType="solid">
        <fgColor rgb="FFF0F0F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BDEFB"/>
      </left>
      <right style="thin">
        <color rgb="FFBBDEFB"/>
      </right>
      <top style="thin">
        <color rgb="FFBBDEFB"/>
      </top>
      <bottom style="thin">
        <color rgb="FFBBDEFB"/>
      </bottom>
      <diagonal/>
    </border>
    <border>
      <left/>
      <right/>
      <top/>
      <bottom style="medium">
        <color theme="0" tint="-0.14993743705557422"/>
      </bottom>
      <diagonal/>
    </border>
  </borders>
  <cellStyleXfs count="57">
    <xf numFmtId="164" fontId="0" fillId="0" borderId="0"/>
    <xf numFmtId="0" fontId="7" fillId="0" borderId="0"/>
    <xf numFmtId="43" fontId="10" fillId="0" borderId="0"/>
    <xf numFmtId="41" fontId="10" fillId="0" borderId="0"/>
    <xf numFmtId="170" fontId="10" fillId="0" borderId="0"/>
    <xf numFmtId="171" fontId="10" fillId="0" borderId="0"/>
    <xf numFmtId="9" fontId="10" fillId="0" borderId="0"/>
    <xf numFmtId="0" fontId="11" fillId="0" borderId="0"/>
    <xf numFmtId="0" fontId="12" fillId="0" borderId="1"/>
    <xf numFmtId="0" fontId="13" fillId="0" borderId="2"/>
    <xf numFmtId="0" fontId="14" fillId="0" borderId="3"/>
    <xf numFmtId="0" fontId="14" fillId="0" borderId="0"/>
    <xf numFmtId="0" fontId="15" fillId="5" borderId="0"/>
    <xf numFmtId="0" fontId="16" fillId="6" borderId="0"/>
    <xf numFmtId="0" fontId="17" fillId="7" borderId="0"/>
    <xf numFmtId="0" fontId="18" fillId="8" borderId="4"/>
    <xf numFmtId="0" fontId="19" fillId="9" borderId="5"/>
    <xf numFmtId="0" fontId="20" fillId="9" borderId="4"/>
    <xf numFmtId="0" fontId="21" fillId="0" borderId="6"/>
    <xf numFmtId="0" fontId="22" fillId="10" borderId="7"/>
    <xf numFmtId="0" fontId="23" fillId="0" borderId="0"/>
    <xf numFmtId="0" fontId="10" fillId="11" borderId="8"/>
    <xf numFmtId="0" fontId="24" fillId="0" borderId="0"/>
    <xf numFmtId="0" fontId="25" fillId="0" borderId="9"/>
    <xf numFmtId="0" fontId="26" fillId="12" borderId="0"/>
    <xf numFmtId="0" fontId="2" fillId="13" borderId="0"/>
    <xf numFmtId="0" fontId="2" fillId="14" borderId="0"/>
    <xf numFmtId="0" fontId="26" fillId="15" borderId="0"/>
    <xf numFmtId="0" fontId="26" fillId="16" borderId="0"/>
    <xf numFmtId="0" fontId="2" fillId="17" borderId="0"/>
    <xf numFmtId="0" fontId="2" fillId="18" borderId="0"/>
    <xf numFmtId="0" fontId="26" fillId="19" borderId="0"/>
    <xf numFmtId="0" fontId="26" fillId="20" borderId="0"/>
    <xf numFmtId="0" fontId="2" fillId="21" borderId="0"/>
    <xf numFmtId="0" fontId="2" fillId="22" borderId="0"/>
    <xf numFmtId="0" fontId="26" fillId="23" borderId="0"/>
    <xf numFmtId="0" fontId="26" fillId="24" borderId="0"/>
    <xf numFmtId="0" fontId="2" fillId="25" borderId="0"/>
    <xf numFmtId="0" fontId="2" fillId="26" borderId="0"/>
    <xf numFmtId="0" fontId="26" fillId="27" borderId="0"/>
    <xf numFmtId="0" fontId="26" fillId="28" borderId="0"/>
    <xf numFmtId="0" fontId="2" fillId="29" borderId="0"/>
    <xf numFmtId="0" fontId="2" fillId="30" borderId="0"/>
    <xf numFmtId="0" fontId="26" fillId="31" borderId="0"/>
    <xf numFmtId="0" fontId="26" fillId="32" borderId="0"/>
    <xf numFmtId="0" fontId="2" fillId="33" borderId="0"/>
    <xf numFmtId="0" fontId="2" fillId="34" borderId="0"/>
    <xf numFmtId="0" fontId="26" fillId="35" borderId="0"/>
    <xf numFmtId="0" fontId="31" fillId="2" borderId="0">
      <alignment horizontal="left"/>
    </xf>
    <xf numFmtId="0" fontId="9" fillId="36" borderId="0">
      <alignment horizontal="left"/>
    </xf>
    <xf numFmtId="0" fontId="5" fillId="0" borderId="0">
      <alignment horizontal="left" vertical="center"/>
    </xf>
    <xf numFmtId="0" fontId="3" fillId="4" borderId="0">
      <alignment vertical="top"/>
    </xf>
    <xf numFmtId="172" fontId="28" fillId="36" borderId="0">
      <alignment horizontal="center"/>
    </xf>
    <xf numFmtId="165" fontId="27" fillId="2" borderId="0">
      <alignment horizontal="center"/>
    </xf>
    <xf numFmtId="172" fontId="29" fillId="0" borderId="0"/>
    <xf numFmtId="173" fontId="10" fillId="0" borderId="0"/>
    <xf numFmtId="165" fontId="30" fillId="2" borderId="0"/>
  </cellStyleXfs>
  <cellXfs count="76">
    <xf numFmtId="164" fontId="0" fillId="0" borderId="0" xfId="0"/>
    <xf numFmtId="164" fontId="3" fillId="4" borderId="0" xfId="51" applyNumberFormat="1" applyAlignment="1"/>
    <xf numFmtId="164" fontId="3" fillId="4" borderId="0" xfId="51" applyNumberFormat="1" applyAlignment="1">
      <alignment horizontal="left" vertical="top"/>
    </xf>
    <xf numFmtId="164" fontId="3" fillId="3" borderId="0" xfId="0" applyFont="1" applyFill="1"/>
    <xf numFmtId="165" fontId="5" fillId="0" borderId="0" xfId="50" applyNumberFormat="1">
      <alignment horizontal="left" vertical="center"/>
    </xf>
    <xf numFmtId="164" fontId="3" fillId="0" borderId="0" xfId="0" applyFont="1" applyAlignment="1">
      <alignment vertical="top"/>
    </xf>
    <xf numFmtId="164" fontId="3" fillId="0" borderId="0" xfId="0" applyFont="1"/>
    <xf numFmtId="164" fontId="5" fillId="0" borderId="0" xfId="0" applyFont="1" applyAlignment="1">
      <alignment vertical="center"/>
    </xf>
    <xf numFmtId="164" fontId="6" fillId="0" borderId="0" xfId="0" applyFont="1" applyAlignment="1">
      <alignment vertical="center" wrapText="1"/>
    </xf>
    <xf numFmtId="164" fontId="4" fillId="0" borderId="0" xfId="0" applyFont="1" applyAlignment="1">
      <alignment horizontal="center" vertical="top"/>
    </xf>
    <xf numFmtId="164" fontId="26" fillId="0" borderId="0" xfId="0" applyFont="1"/>
    <xf numFmtId="165" fontId="30" fillId="0" borderId="0" xfId="0" applyNumberFormat="1" applyFont="1" applyAlignment="1">
      <alignment vertical="top"/>
    </xf>
    <xf numFmtId="165" fontId="3" fillId="4" borderId="0" xfId="51" applyNumberFormat="1" applyAlignment="1">
      <alignment horizontal="left" vertical="top"/>
    </xf>
    <xf numFmtId="165" fontId="4" fillId="4" borderId="0" xfId="51" applyNumberFormat="1" applyFont="1" applyAlignment="1">
      <alignment horizontal="center" vertical="top"/>
    </xf>
    <xf numFmtId="165" fontId="3" fillId="4" borderId="0" xfId="51" applyNumberFormat="1" applyAlignment="1"/>
    <xf numFmtId="165" fontId="6" fillId="4" borderId="0" xfId="51" applyNumberFormat="1" applyFont="1" applyAlignment="1">
      <alignment vertical="center" wrapText="1"/>
    </xf>
    <xf numFmtId="165" fontId="3" fillId="4" borderId="0" xfId="51" applyNumberFormat="1">
      <alignment vertical="top"/>
    </xf>
    <xf numFmtId="165" fontId="8" fillId="4" borderId="0" xfId="51" applyNumberFormat="1" applyFont="1" applyAlignment="1">
      <alignment vertical="center" wrapText="1"/>
    </xf>
    <xf numFmtId="165" fontId="30" fillId="37" borderId="10" xfId="0" applyNumberFormat="1" applyFont="1" applyFill="1" applyBorder="1" applyProtection="1">
      <protection locked="0"/>
    </xf>
    <xf numFmtId="164" fontId="0" fillId="4" borderId="0" xfId="51" applyNumberFormat="1" applyFont="1" applyAlignment="1"/>
    <xf numFmtId="164" fontId="3" fillId="4" borderId="0" xfId="51" applyNumberFormat="1">
      <alignment vertical="top"/>
    </xf>
    <xf numFmtId="164" fontId="5" fillId="4" borderId="0" xfId="51" applyNumberFormat="1" applyFont="1" applyAlignment="1">
      <alignment vertical="center"/>
    </xf>
    <xf numFmtId="164" fontId="5" fillId="0" borderId="0" xfId="50" applyNumberFormat="1">
      <alignment horizontal="left" vertical="center"/>
    </xf>
    <xf numFmtId="164" fontId="0" fillId="0" borderId="0" xfId="0" quotePrefix="1"/>
    <xf numFmtId="164" fontId="3" fillId="4" borderId="11" xfId="51" applyNumberFormat="1" applyBorder="1">
      <alignment vertical="top"/>
    </xf>
    <xf numFmtId="164" fontId="3" fillId="4" borderId="0" xfId="51" applyNumberFormat="1" applyAlignment="1">
      <alignment vertical="top" wrapText="1"/>
    </xf>
    <xf numFmtId="164" fontId="1" fillId="4" borderId="0" xfId="51" applyNumberFormat="1" applyFont="1" applyAlignment="1">
      <alignment horizontal="center" vertical="top"/>
    </xf>
    <xf numFmtId="164" fontId="1" fillId="4" borderId="11" xfId="51" applyNumberFormat="1" applyFont="1" applyBorder="1">
      <alignment vertical="top"/>
    </xf>
    <xf numFmtId="164" fontId="1" fillId="4" borderId="11" xfId="51" applyNumberFormat="1" applyFont="1" applyBorder="1" applyAlignment="1">
      <alignment horizontal="center" vertical="top"/>
    </xf>
    <xf numFmtId="164" fontId="1" fillId="4" borderId="11" xfId="51" applyNumberFormat="1" applyFont="1" applyBorder="1" applyAlignment="1"/>
    <xf numFmtId="164" fontId="32" fillId="4" borderId="11" xfId="51" applyNumberFormat="1" applyFont="1" applyBorder="1" applyAlignment="1">
      <alignment vertical="center" wrapText="1"/>
    </xf>
    <xf numFmtId="164" fontId="9" fillId="36" borderId="0" xfId="49" applyNumberFormat="1" applyAlignment="1"/>
    <xf numFmtId="164" fontId="5" fillId="4" borderId="0" xfId="50" applyNumberFormat="1" applyFill="1" applyAlignment="1"/>
    <xf numFmtId="164" fontId="29" fillId="4" borderId="0" xfId="51" applyNumberFormat="1" applyFont="1" applyAlignment="1"/>
    <xf numFmtId="164" fontId="27" fillId="2" borderId="0" xfId="48" applyNumberFormat="1" applyFont="1" applyAlignment="1"/>
    <xf numFmtId="164" fontId="27" fillId="36" borderId="0" xfId="49" applyNumberFormat="1" applyFont="1" applyAlignment="1"/>
    <xf numFmtId="15" fontId="27" fillId="36" borderId="0" xfId="49" applyNumberFormat="1" applyFont="1" applyAlignment="1">
      <alignment horizontal="center"/>
    </xf>
    <xf numFmtId="164" fontId="35" fillId="36" borderId="0" xfId="49" applyNumberFormat="1" applyFont="1" applyAlignment="1"/>
    <xf numFmtId="164" fontId="36" fillId="0" borderId="0" xfId="0" applyFont="1"/>
    <xf numFmtId="164" fontId="30" fillId="0" borderId="0" xfId="0" applyFont="1"/>
    <xf numFmtId="164" fontId="30" fillId="37" borderId="10" xfId="0" applyFont="1" applyFill="1" applyBorder="1"/>
    <xf numFmtId="164" fontId="37" fillId="0" borderId="0" xfId="0" applyFont="1"/>
    <xf numFmtId="164" fontId="38" fillId="2" borderId="0" xfId="48" applyNumberFormat="1" applyFont="1" applyAlignment="1"/>
    <xf numFmtId="15" fontId="39" fillId="0" borderId="0" xfId="0" applyNumberFormat="1" applyFont="1"/>
    <xf numFmtId="166" fontId="0" fillId="0" borderId="0" xfId="0" applyNumberFormat="1"/>
    <xf numFmtId="167" fontId="30" fillId="0" borderId="0" xfId="0" applyNumberFormat="1" applyFont="1"/>
    <xf numFmtId="168" fontId="30" fillId="0" borderId="0" xfId="0" applyNumberFormat="1" applyFont="1"/>
    <xf numFmtId="164" fontId="39" fillId="0" borderId="0" xfId="0" applyFont="1"/>
    <xf numFmtId="164" fontId="40" fillId="0" borderId="0" xfId="0" applyFont="1"/>
    <xf numFmtId="164" fontId="41" fillId="0" borderId="0" xfId="0" applyFont="1"/>
    <xf numFmtId="166" fontId="40" fillId="0" borderId="0" xfId="0" applyNumberFormat="1" applyFont="1"/>
    <xf numFmtId="164" fontId="0" fillId="4" borderId="0" xfId="51" applyNumberFormat="1" applyFont="1" applyAlignment="1">
      <alignment horizontal="left"/>
    </xf>
    <xf numFmtId="164" fontId="0" fillId="38" borderId="0" xfId="0" applyFill="1" applyAlignment="1">
      <alignment horizontal="left"/>
    </xf>
    <xf numFmtId="164" fontId="0" fillId="0" borderId="0" xfId="0" applyAlignment="1">
      <alignment horizontal="left"/>
    </xf>
    <xf numFmtId="0" fontId="0" fillId="0" borderId="0" xfId="0" applyNumberFormat="1"/>
    <xf numFmtId="39" fontId="30" fillId="0" borderId="0" xfId="0" applyNumberFormat="1" applyFont="1"/>
    <xf numFmtId="0" fontId="42" fillId="0" borderId="0" xfId="0" applyNumberFormat="1" applyFont="1"/>
    <xf numFmtId="0" fontId="43" fillId="0" borderId="0" xfId="0" applyNumberFormat="1" applyFont="1"/>
    <xf numFmtId="0" fontId="44" fillId="0" borderId="0" xfId="0" applyNumberFormat="1" applyFont="1"/>
    <xf numFmtId="167" fontId="45" fillId="0" borderId="0" xfId="0" applyNumberFormat="1" applyFont="1"/>
    <xf numFmtId="164" fontId="45" fillId="0" borderId="0" xfId="0" applyFont="1"/>
    <xf numFmtId="167" fontId="39" fillId="0" borderId="0" xfId="0" applyNumberFormat="1" applyFont="1"/>
    <xf numFmtId="165" fontId="31" fillId="2" borderId="0" xfId="48" applyNumberFormat="1" applyAlignment="1">
      <alignment horizontal="center"/>
    </xf>
    <xf numFmtId="164" fontId="26" fillId="0" borderId="0" xfId="0" applyFont="1"/>
    <xf numFmtId="165" fontId="34" fillId="4" borderId="0" xfId="51" applyNumberFormat="1" applyFont="1" applyAlignment="1">
      <alignment horizontal="center" vertical="center" wrapText="1"/>
    </xf>
    <xf numFmtId="164" fontId="3" fillId="0" borderId="0" xfId="0" applyFont="1"/>
    <xf numFmtId="165" fontId="31" fillId="36" borderId="0" xfId="49" applyNumberFormat="1" applyFont="1" applyAlignment="1">
      <alignment horizontal="center" vertical="center"/>
    </xf>
    <xf numFmtId="164" fontId="3" fillId="0" borderId="0" xfId="0" applyFont="1" applyAlignment="1">
      <alignment vertical="top"/>
    </xf>
    <xf numFmtId="165" fontId="33" fillId="4" borderId="0" xfId="51" applyNumberFormat="1" applyFont="1" applyAlignment="1">
      <alignment horizontal="center" vertical="center" wrapText="1"/>
    </xf>
    <xf numFmtId="165" fontId="3" fillId="4" borderId="0" xfId="51" applyNumberFormat="1" applyAlignment="1">
      <alignment horizontal="left" vertical="top"/>
    </xf>
    <xf numFmtId="164" fontId="5" fillId="4" borderId="0" xfId="50" applyNumberFormat="1" applyFill="1">
      <alignment horizontal="left" vertical="center"/>
    </xf>
    <xf numFmtId="164" fontId="3" fillId="3" borderId="0" xfId="0" applyFont="1" applyFill="1"/>
    <xf numFmtId="169" fontId="0" fillId="4" borderId="0" xfId="51" applyNumberFormat="1" applyFont="1" applyAlignment="1">
      <alignment horizontal="left"/>
    </xf>
    <xf numFmtId="164" fontId="0" fillId="4" borderId="0" xfId="51" applyNumberFormat="1" applyFont="1" applyAlignment="1"/>
    <xf numFmtId="164" fontId="5" fillId="4" borderId="0" xfId="50" applyNumberFormat="1" applyFill="1" applyAlignment="1">
      <alignment horizontal="left"/>
    </xf>
    <xf numFmtId="164" fontId="30" fillId="4" borderId="0" xfId="51" applyNumberFormat="1" applyFont="1" applyAlignment="1">
      <alignment horizontal="left"/>
    </xf>
  </cellXfs>
  <cellStyles count="57">
    <cellStyle name="20% - Accent1" xfId="25" builtinId="30" hidden="1"/>
    <cellStyle name="20% - Accent2" xfId="29" builtinId="34" hidden="1"/>
    <cellStyle name="20% - Accent3" xfId="33" builtinId="38" hidden="1"/>
    <cellStyle name="20% - Accent4" xfId="37" builtinId="42" hidden="1"/>
    <cellStyle name="20% - Accent5" xfId="41" builtinId="46" hidden="1"/>
    <cellStyle name="20% - Accent6" xfId="45" builtinId="50" hidden="1"/>
    <cellStyle name="40% - Accent1" xfId="26" builtinId="31" hidden="1"/>
    <cellStyle name="40% - Accent2" xfId="30" builtinId="35" hidden="1"/>
    <cellStyle name="40% - Accent3" xfId="34" builtinId="39" hidden="1"/>
    <cellStyle name="40% - Accent4" xfId="38" builtinId="43" hidden="1"/>
    <cellStyle name="40% - Accent5" xfId="42" builtinId="47" hidden="1"/>
    <cellStyle name="40% - Accent6" xfId="46" builtinId="51" hidden="1"/>
    <cellStyle name="60% - Accent1" xfId="27" builtinId="32" hidden="1"/>
    <cellStyle name="60% - Accent2" xfId="31" builtinId="36" hidden="1"/>
    <cellStyle name="60% - Accent3" xfId="35" builtinId="40" hidden="1"/>
    <cellStyle name="60% - Accent4" xfId="39" builtinId="44" hidden="1"/>
    <cellStyle name="60% - Accent5" xfId="43" builtinId="48" hidden="1"/>
    <cellStyle name="60% - Accent6" xfId="47" builtinId="52" hidden="1"/>
    <cellStyle name="Accent1" xfId="24" builtinId="29" hidden="1"/>
    <cellStyle name="Accent2" xfId="28" builtinId="33" hidden="1"/>
    <cellStyle name="Accent3" xfId="32" builtinId="37" hidden="1"/>
    <cellStyle name="Accent4" xfId="36" builtinId="41" hidden="1"/>
    <cellStyle name="Accent5" xfId="40" builtinId="45" hidden="1"/>
    <cellStyle name="Accent6" xfId="44" builtinId="49" hidden="1"/>
    <cellStyle name="Background Fill" xfId="51" xr:uid="{00000000-0005-0000-0000-000033000000}"/>
    <cellStyle name="Bad" xfId="13" builtinId="27" hidden="1"/>
    <cellStyle name="Calculation" xfId="17" builtinId="22" hidden="1"/>
    <cellStyle name="Check Cell" xfId="19" builtinId="23" hidden="1"/>
    <cellStyle name="Column Heading" xfId="53" xr:uid="{00000000-0005-0000-0000-000035000000}"/>
    <cellStyle name="Comma" xfId="2" builtinId="3" hidden="1"/>
    <cellStyle name="Comma [0]" xfId="3" builtinId="6" hidden="1"/>
    <cellStyle name="Currency" xfId="4" builtinId="4" hidden="1"/>
    <cellStyle name="Currency [0]" xfId="5" builtinId="7" hidden="1"/>
    <cellStyle name="Date" xfId="54" xr:uid="{00000000-0005-0000-0000-000036000000}"/>
    <cellStyle name="Date Heading" xfId="52" xr:uid="{00000000-0005-0000-0000-000034000000}"/>
    <cellStyle name="Explanatory Text" xfId="22" builtinId="53" hidden="1"/>
    <cellStyle name="Good" xfId="12" builtinId="26" hidden="1"/>
    <cellStyle name="Hard Coded Number" xfId="56" xr:uid="{00000000-0005-0000-0000-000038000000}"/>
    <cellStyle name="Heading 1" xfId="8" builtinId="16" hidden="1"/>
    <cellStyle name="Heading 2" xfId="9" builtinId="17" hidden="1"/>
    <cellStyle name="Heading 3" xfId="10" builtinId="18" hidden="1"/>
    <cellStyle name="Heading 4" xfId="11" builtinId="19" hidden="1"/>
    <cellStyle name="Hyperlink" xfId="1" builtinId="8" hidden="1"/>
    <cellStyle name="Input" xfId="15" builtinId="20" hidden="1"/>
    <cellStyle name="Linked Cell" xfId="18" builtinId="24" hidden="1"/>
    <cellStyle name="Multiple" xfId="55" xr:uid="{00000000-0005-0000-0000-000037000000}"/>
    <cellStyle name="Neutral" xfId="14" builtinId="28" hidden="1"/>
    <cellStyle name="Normal" xfId="0" builtinId="0"/>
    <cellStyle name="Note" xfId="21" builtinId="10" hidden="1"/>
    <cellStyle name="Output" xfId="16" builtinId="21" hidden="1"/>
    <cellStyle name="Percent" xfId="6" builtinId="5" hidden="1"/>
    <cellStyle name="Primary Title" xfId="48" xr:uid="{00000000-0005-0000-0000-000030000000}"/>
    <cellStyle name="Secondary Title" xfId="49" xr:uid="{00000000-0005-0000-0000-000031000000}"/>
    <cellStyle name="Tertiary Title" xfId="50" xr:uid="{00000000-0005-0000-0000-000032000000}"/>
    <cellStyle name="Title" xfId="7" builtinId="15" hidden="1"/>
    <cellStyle name="Total" xfId="23" builtinId="25" hidden="1"/>
    <cellStyle name="Warning Text" xfId="20" builtinId="11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22860</xdr:colOff>
      <xdr:row>0</xdr:row>
      <xdr:rowOff>1021080</xdr:rowOff>
    </xdr:from>
    <xdr:to>
      <xdr:col>9</xdr:col>
      <xdr:colOff>457200</xdr:colOff>
      <xdr:row>0</xdr:row>
      <xdr:rowOff>1552395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43200" y="1021080"/>
          <a:ext cx="3787140" cy="522749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2076450</xdr:colOff>
      <xdr:row>0</xdr:row>
      <xdr:rowOff>109531</xdr:rowOff>
    </xdr:from>
    <xdr:to>
      <xdr:col>17</xdr:col>
      <xdr:colOff>23735</xdr:colOff>
      <xdr:row>0</xdr:row>
      <xdr:rowOff>475226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810625" y="109531"/>
          <a:ext cx="480935" cy="365695"/>
        </a:xfrm>
        <a:prstGeom prst="rect">
          <a:avLst/>
        </a:prstGeom>
        <a:ln>
          <a:prstDash val="solid"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FE Training">
  <a:themeElements>
    <a:clrScheme name="New FE Brand">
      <a:dk1>
        <a:srgbClr val="1A1A1A"/>
      </a:dk1>
      <a:lt1>
        <a:srgbClr val="FFFFFF"/>
      </a:lt1>
      <a:dk2>
        <a:srgbClr val="163260"/>
      </a:dk2>
      <a:lt2>
        <a:srgbClr val="F2F2F2"/>
      </a:lt2>
      <a:accent1>
        <a:srgbClr val="444863"/>
      </a:accent1>
      <a:accent2>
        <a:srgbClr val="788F9D"/>
      </a:accent2>
      <a:accent3>
        <a:srgbClr val="8CB78A"/>
      </a:accent3>
      <a:accent4>
        <a:srgbClr val="CC7C89"/>
      </a:accent4>
      <a:accent5>
        <a:srgbClr val="DB7D6A"/>
      </a:accent5>
      <a:accent6>
        <a:srgbClr val="959595"/>
      </a:accent6>
      <a:hlink>
        <a:srgbClr val="085393"/>
      </a:hlink>
      <a:folHlink>
        <a:srgbClr val="B2B2B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700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9A6ADF1D-6249-40A9-AA96-9BEDE998B3F1}">
  <we:reference id="wa200010725" version="1.0.0.1" store="en-US" storeType="OMEX"/>
  <we:alternateReferences>
    <we:reference id="wa200010725" version="1.0.0.1" store="wa200010725" storeType="OMEX"/>
  </we:alternateReferences>
  <we:properties>
    <we:property name="claude.fileId" value="&quot;46337fd0-e79d-45b0-992f-781ed24a7bd2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fe.training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"/>
  <sheetViews>
    <sheetView showGridLines="0" tabSelected="1" zoomScaleNormal="100" workbookViewId="0">
      <selection sqref="A1:N1"/>
    </sheetView>
  </sheetViews>
  <sheetFormatPr defaultColWidth="9.1328125" defaultRowHeight="14.25" x14ac:dyDescent="0.45"/>
  <cols>
    <col min="1" max="1" width="9.86328125" style="54" customWidth="1"/>
    <col min="2" max="13" width="9.265625" style="54" customWidth="1"/>
    <col min="14" max="14" width="9.86328125" style="54" customWidth="1"/>
    <col min="15" max="19" width="9.1328125" style="54" customWidth="1"/>
  </cols>
  <sheetData>
    <row r="1" spans="1:14" s="10" customFormat="1" ht="189.75" customHeight="1" x14ac:dyDescent="0.85">
      <c r="A1" s="62"/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</row>
    <row r="2" spans="1:14" s="5" customFormat="1" ht="75" customHeight="1" x14ac:dyDescent="0.45">
      <c r="A2" s="66" t="s">
        <v>0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</row>
    <row r="3" spans="1:14" s="6" customFormat="1" ht="7.5" customHeight="1" x14ac:dyDescent="0.45">
      <c r="B3" s="7"/>
      <c r="C3" s="7"/>
      <c r="F3" s="8"/>
      <c r="G3" s="8"/>
      <c r="H3" s="8"/>
      <c r="I3" s="8"/>
      <c r="J3" s="8"/>
      <c r="K3" s="8"/>
    </row>
    <row r="4" spans="1:14" s="6" customFormat="1" ht="15" customHeight="1" x14ac:dyDescent="0.45">
      <c r="A4" s="12"/>
      <c r="B4" s="13"/>
      <c r="C4" s="69"/>
      <c r="D4" s="65"/>
      <c r="E4" s="14"/>
      <c r="F4" s="15"/>
      <c r="G4" s="15"/>
      <c r="H4" s="15"/>
      <c r="I4" s="15"/>
      <c r="J4" s="15"/>
      <c r="K4" s="15"/>
      <c r="L4" s="14"/>
      <c r="M4" s="14"/>
      <c r="N4" s="14"/>
    </row>
    <row r="5" spans="1:14" s="6" customFormat="1" ht="15" customHeight="1" x14ac:dyDescent="0.45">
      <c r="A5" s="68" t="s">
        <v>1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</row>
    <row r="6" spans="1:14" s="6" customFormat="1" ht="15" customHeight="1" x14ac:dyDescent="0.45">
      <c r="A6" s="65"/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</row>
    <row r="7" spans="1:14" s="6" customFormat="1" ht="15" customHeight="1" x14ac:dyDescent="0.45">
      <c r="A7" s="68" t="str">
        <f ca="1">"© "&amp;YEAR(TODAY())&amp;" Financial Edge Training"</f>
        <v>© 2026 Financial Edge Training</v>
      </c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</row>
    <row r="8" spans="1:14" s="6" customFormat="1" ht="15" customHeight="1" x14ac:dyDescent="0.45">
      <c r="A8" s="64" t="s">
        <v>2</v>
      </c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</row>
    <row r="9" spans="1:14" s="6" customFormat="1" ht="15" customHeight="1" thickBot="1" x14ac:dyDescent="0.5">
      <c r="A9" s="27"/>
      <c r="B9" s="28"/>
      <c r="C9" s="27"/>
      <c r="D9" s="27"/>
      <c r="E9" s="29"/>
      <c r="F9" s="30"/>
      <c r="G9" s="30"/>
      <c r="H9" s="30"/>
      <c r="I9" s="30"/>
      <c r="J9" s="30"/>
      <c r="K9" s="30"/>
      <c r="L9" s="29"/>
      <c r="M9" s="29"/>
      <c r="N9" s="29"/>
    </row>
  </sheetData>
  <mergeCells count="6">
    <mergeCell ref="A1:N1"/>
    <mergeCell ref="A8:N8"/>
    <mergeCell ref="A2:N2"/>
    <mergeCell ref="A7:N7"/>
    <mergeCell ref="C4:D4"/>
    <mergeCell ref="A5:N6"/>
  </mergeCells>
  <hyperlinks>
    <hyperlink ref="A8" r:id="rId1" xr:uid="{00000000-0004-0000-0000-000000000000}"/>
  </hyperlinks>
  <pageMargins left="0.7" right="0.7" top="0.75" bottom="0.75" header="0.3" footer="0.3"/>
  <pageSetup paperSize="9" scale="99" orientation="landscape" verticalDpi="1200"/>
  <headerFooter>
    <oddHeader>&amp;R&amp;10 &amp;F 
&amp;A</oddHeader>
    <oddFooter>&amp;L&amp;10 © 2025&amp;C&amp;10 Page &amp;P of &amp;N&amp;R&amp;G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8"/>
  <sheetViews>
    <sheetView showGridLines="0" zoomScaleNormal="100" workbookViewId="0"/>
  </sheetViews>
  <sheetFormatPr defaultColWidth="9.1328125" defaultRowHeight="14.25" x14ac:dyDescent="0.45"/>
  <cols>
    <col min="1" max="1" width="1.3984375" style="54" customWidth="1"/>
    <col min="2" max="2" width="2.86328125" style="54" customWidth="1"/>
    <col min="3" max="3" width="14.46484375" style="54" customWidth="1"/>
    <col min="4" max="4" width="2.86328125" style="54" customWidth="1"/>
    <col min="5" max="7" width="1.3984375" style="54" customWidth="1"/>
    <col min="8" max="8" width="2.86328125" style="54" customWidth="1"/>
    <col min="9" max="9" width="42.73046875" style="54" customWidth="1"/>
    <col min="10" max="11" width="1.3984375" style="54" customWidth="1"/>
    <col min="12" max="12" width="15.59765625" style="54" customWidth="1"/>
    <col min="13" max="14" width="1.3984375" style="54" customWidth="1"/>
    <col min="15" max="15" width="2.86328125" style="54" customWidth="1"/>
    <col min="16" max="16" width="32.59765625" style="54" customWidth="1"/>
    <col min="17" max="17" width="2.86328125" style="54" customWidth="1"/>
    <col min="18" max="18" width="1.3984375" style="54" customWidth="1"/>
  </cols>
  <sheetData>
    <row r="1" spans="1:18" ht="45" customHeight="1" x14ac:dyDescent="0.85">
      <c r="A1" s="42" t="str">
        <f>Welcome!A2</f>
        <v>Nike Valuation Model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</row>
    <row r="2" spans="1:18" ht="30" customHeight="1" x14ac:dyDescent="0.65">
      <c r="A2" s="31" t="s">
        <v>3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</row>
    <row r="3" spans="1:18" s="3" customFormat="1" ht="7.5" customHeight="1" x14ac:dyDescent="0.45"/>
    <row r="4" spans="1:18" s="3" customFormat="1" ht="22.5" customHeight="1" x14ac:dyDescent="0.5">
      <c r="A4" s="1"/>
      <c r="B4" s="32" t="s">
        <v>4</v>
      </c>
      <c r="C4" s="19"/>
      <c r="D4" s="19"/>
      <c r="E4" s="19"/>
      <c r="F4" s="19"/>
      <c r="G4" s="19"/>
      <c r="H4" s="19"/>
      <c r="I4" s="19"/>
      <c r="K4" s="1"/>
      <c r="L4" s="74" t="s">
        <v>5</v>
      </c>
      <c r="M4" s="71"/>
      <c r="N4" s="71"/>
      <c r="O4" s="71"/>
      <c r="P4" s="71"/>
      <c r="Q4" s="19"/>
      <c r="R4" s="15"/>
    </row>
    <row r="5" spans="1:18" s="3" customFormat="1" ht="15" customHeight="1" x14ac:dyDescent="0.45">
      <c r="A5" s="2"/>
      <c r="B5" s="26" t="s">
        <v>6</v>
      </c>
      <c r="C5" s="19" t="s">
        <v>7</v>
      </c>
      <c r="D5" s="19"/>
      <c r="E5" s="19"/>
      <c r="F5" s="19"/>
      <c r="G5" s="19"/>
      <c r="H5" s="19"/>
      <c r="I5" s="19"/>
      <c r="K5" s="1"/>
      <c r="L5" s="33" t="s">
        <v>8</v>
      </c>
      <c r="M5" s="19"/>
      <c r="N5" s="73" t="s">
        <v>9</v>
      </c>
      <c r="O5" s="71"/>
      <c r="P5" s="71"/>
      <c r="Q5" s="71"/>
      <c r="R5" s="15"/>
    </row>
    <row r="6" spans="1:18" s="3" customFormat="1" ht="15" customHeight="1" x14ac:dyDescent="0.45">
      <c r="A6" s="25"/>
      <c r="B6" s="26" t="s">
        <v>6</v>
      </c>
      <c r="C6" s="19" t="s">
        <v>10</v>
      </c>
      <c r="D6" s="19"/>
      <c r="E6" s="19"/>
      <c r="F6" s="19"/>
      <c r="G6" s="19"/>
      <c r="H6" s="19"/>
      <c r="I6" s="19"/>
      <c r="K6" s="2"/>
      <c r="L6" s="33" t="s">
        <v>11</v>
      </c>
      <c r="M6" s="19"/>
      <c r="N6" s="72">
        <v>46311</v>
      </c>
      <c r="O6" s="71"/>
      <c r="P6" s="71"/>
      <c r="Q6" s="71"/>
      <c r="R6" s="15"/>
    </row>
    <row r="7" spans="1:18" s="3" customFormat="1" ht="15" customHeight="1" x14ac:dyDescent="0.45">
      <c r="A7" s="20"/>
      <c r="B7" s="26" t="s">
        <v>6</v>
      </c>
      <c r="C7" s="19" t="s">
        <v>82</v>
      </c>
      <c r="D7" s="19"/>
      <c r="E7" s="19"/>
      <c r="F7" s="19"/>
      <c r="G7" s="19"/>
      <c r="H7" s="19"/>
      <c r="I7" s="19"/>
      <c r="K7" s="25"/>
      <c r="L7" s="33" t="s">
        <v>12</v>
      </c>
      <c r="M7" s="19"/>
      <c r="N7" s="73" t="s">
        <v>13</v>
      </c>
      <c r="O7" s="71"/>
      <c r="P7" s="71"/>
      <c r="Q7" s="71"/>
      <c r="R7" s="15"/>
    </row>
    <row r="8" spans="1:18" s="3" customFormat="1" ht="15" customHeight="1" x14ac:dyDescent="0.45">
      <c r="A8" s="20"/>
      <c r="B8" s="26" t="s">
        <v>6</v>
      </c>
      <c r="C8" s="33" t="s">
        <v>81</v>
      </c>
      <c r="D8" s="19"/>
      <c r="E8" s="19"/>
      <c r="F8" s="19"/>
      <c r="G8" s="19"/>
      <c r="H8" s="19"/>
      <c r="I8" s="19"/>
      <c r="K8" s="20"/>
      <c r="L8" s="33" t="s">
        <v>14</v>
      </c>
      <c r="M8" s="19"/>
      <c r="N8" s="73" t="s">
        <v>15</v>
      </c>
      <c r="O8" s="71"/>
      <c r="P8" s="71"/>
      <c r="Q8" s="71"/>
      <c r="R8" s="15"/>
    </row>
    <row r="9" spans="1:18" s="3" customFormat="1" ht="15" customHeight="1" x14ac:dyDescent="0.45">
      <c r="A9" s="16"/>
      <c r="B9" s="26"/>
      <c r="C9" s="19"/>
      <c r="D9" s="19"/>
      <c r="E9" s="19"/>
      <c r="F9" s="19"/>
      <c r="G9" s="19"/>
      <c r="H9" s="19"/>
      <c r="I9" s="19"/>
      <c r="K9" s="20"/>
      <c r="L9" s="33" t="s">
        <v>16</v>
      </c>
      <c r="M9" s="19"/>
      <c r="N9" s="73" t="s">
        <v>17</v>
      </c>
      <c r="O9" s="71"/>
      <c r="P9" s="71"/>
      <c r="Q9" s="71"/>
      <c r="R9" s="15"/>
    </row>
    <row r="10" spans="1:18" s="3" customFormat="1" ht="15" customHeight="1" x14ac:dyDescent="0.45">
      <c r="A10" s="14"/>
      <c r="B10" s="26"/>
      <c r="C10" s="19"/>
      <c r="D10" s="19"/>
      <c r="E10" s="19"/>
      <c r="F10" s="19"/>
      <c r="G10" s="19"/>
      <c r="H10" s="19"/>
      <c r="I10" s="19"/>
      <c r="K10" s="20"/>
      <c r="L10" s="33" t="s">
        <v>18</v>
      </c>
      <c r="M10" s="19"/>
      <c r="N10" s="75">
        <v>1</v>
      </c>
      <c r="O10" s="71"/>
      <c r="P10" s="71"/>
      <c r="Q10" s="71"/>
      <c r="R10" s="17"/>
    </row>
    <row r="11" spans="1:18" s="3" customFormat="1" ht="15" customHeight="1" x14ac:dyDescent="0.45">
      <c r="A11" s="14"/>
      <c r="B11" s="26"/>
      <c r="C11" s="19"/>
      <c r="D11" s="19"/>
      <c r="E11" s="19"/>
      <c r="F11" s="19"/>
      <c r="G11" s="19"/>
      <c r="H11" s="19"/>
      <c r="I11" s="19"/>
      <c r="K11" s="20"/>
      <c r="L11" s="33"/>
      <c r="M11" s="19"/>
      <c r="N11" s="51"/>
      <c r="O11" s="51"/>
      <c r="P11" s="51"/>
      <c r="Q11" s="51"/>
      <c r="R11" s="17"/>
    </row>
    <row r="12" spans="1:18" s="3" customFormat="1" ht="7.5" customHeight="1" x14ac:dyDescent="0.45">
      <c r="K12" s="8"/>
      <c r="L12" s="8"/>
      <c r="M12" s="8"/>
      <c r="N12" s="8"/>
      <c r="O12" s="8"/>
      <c r="P12" s="8"/>
      <c r="Q12" s="8"/>
      <c r="R12" s="8"/>
    </row>
    <row r="13" spans="1:18" s="3" customFormat="1" ht="22.5" customHeight="1" x14ac:dyDescent="0.5">
      <c r="A13" s="19"/>
      <c r="B13" s="32" t="s">
        <v>19</v>
      </c>
      <c r="C13" s="19"/>
      <c r="D13" s="19"/>
      <c r="E13" s="19"/>
      <c r="F13" s="19"/>
      <c r="G13" s="19"/>
      <c r="H13" s="19"/>
      <c r="I13" s="19"/>
      <c r="J13" s="19"/>
      <c r="K13" s="19"/>
      <c r="L13" s="19"/>
      <c r="N13" s="1"/>
      <c r="O13" s="70" t="s">
        <v>20</v>
      </c>
      <c r="P13" s="71"/>
      <c r="Q13" s="71"/>
      <c r="R13" s="21"/>
    </row>
    <row r="14" spans="1:18" s="3" customFormat="1" ht="15" customHeight="1" x14ac:dyDescent="0.45">
      <c r="A14" s="20"/>
      <c r="B14" s="19" t="s">
        <v>21</v>
      </c>
      <c r="C14" s="19"/>
      <c r="D14" s="19" t="str">
        <f>C5</f>
        <v>Historical financials and forecast revenue</v>
      </c>
      <c r="E14" s="19"/>
      <c r="F14" s="19"/>
      <c r="G14" s="19"/>
      <c r="H14" s="19"/>
      <c r="I14" s="19"/>
      <c r="J14" s="19"/>
      <c r="K14" s="19"/>
      <c r="L14" s="19"/>
      <c r="N14" s="2"/>
      <c r="O14" s="9"/>
      <c r="P14" s="18" t="s">
        <v>23</v>
      </c>
      <c r="Q14" s="5"/>
      <c r="R14" s="20"/>
    </row>
    <row r="15" spans="1:18" s="3" customFormat="1" ht="15" customHeight="1" x14ac:dyDescent="0.45">
      <c r="A15" s="20"/>
      <c r="B15" s="19" t="s">
        <v>22</v>
      </c>
      <c r="C15" s="19"/>
      <c r="D15" s="19" t="str">
        <f>C6</f>
        <v>Financial forecast model</v>
      </c>
      <c r="E15" s="19"/>
      <c r="F15" s="19"/>
      <c r="G15" s="19"/>
      <c r="H15" s="19"/>
      <c r="I15" s="19"/>
      <c r="J15" s="19"/>
      <c r="K15" s="19"/>
      <c r="L15" s="19"/>
      <c r="N15" s="25"/>
      <c r="O15" s="9"/>
      <c r="P15" s="11" t="s">
        <v>24</v>
      </c>
      <c r="Q15" s="5"/>
      <c r="R15" s="20"/>
    </row>
    <row r="16" spans="1:18" s="3" customFormat="1" ht="15" customHeight="1" x14ac:dyDescent="0.45">
      <c r="A16" s="20"/>
      <c r="B16" s="19" t="s">
        <v>26</v>
      </c>
      <c r="C16" s="19"/>
      <c r="D16" s="19" t="str">
        <f>C7</f>
        <v>Weighted average cost of capital</v>
      </c>
      <c r="E16" s="19"/>
      <c r="F16" s="19"/>
      <c r="G16" s="19"/>
      <c r="H16" s="19"/>
      <c r="I16" s="19"/>
      <c r="J16" s="19"/>
      <c r="K16" s="19"/>
      <c r="L16" s="19"/>
      <c r="N16" s="20"/>
      <c r="O16" s="9"/>
      <c r="P16" t="s">
        <v>25</v>
      </c>
      <c r="Q16" s="5"/>
      <c r="R16" s="20"/>
    </row>
    <row r="17" spans="1:18" s="3" customFormat="1" ht="15" customHeight="1" x14ac:dyDescent="0.45">
      <c r="A17" s="20"/>
      <c r="B17" s="19" t="s">
        <v>28</v>
      </c>
      <c r="C17" s="19"/>
      <c r="D17" s="19" t="str">
        <f>C8</f>
        <v>Discounted cash flow analysis</v>
      </c>
      <c r="E17" s="19"/>
      <c r="F17" s="19"/>
      <c r="G17" s="19"/>
      <c r="H17" s="19"/>
      <c r="I17" s="19"/>
      <c r="J17" s="19"/>
      <c r="K17" s="19"/>
      <c r="L17" s="19"/>
      <c r="N17" s="20"/>
      <c r="O17" s="9"/>
      <c r="P17" s="47" t="s">
        <v>27</v>
      </c>
      <c r="Q17" s="5"/>
      <c r="R17" s="20"/>
    </row>
    <row r="18" spans="1:18" ht="14.65" customHeight="1" thickBot="1" x14ac:dyDescent="0.5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N18" s="24"/>
      <c r="O18" s="24"/>
      <c r="P18" s="24"/>
      <c r="Q18" s="24"/>
      <c r="R18" s="24"/>
    </row>
  </sheetData>
  <mergeCells count="8">
    <mergeCell ref="O13:Q13"/>
    <mergeCell ref="N6:Q6"/>
    <mergeCell ref="N7:Q7"/>
    <mergeCell ref="L4:P4"/>
    <mergeCell ref="N5:Q5"/>
    <mergeCell ref="N10:Q10"/>
    <mergeCell ref="N8:Q8"/>
    <mergeCell ref="N9:Q9"/>
  </mergeCells>
  <pageMargins left="0.7" right="0.7" top="0.75" bottom="0.75" header="0.3" footer="0.3"/>
  <pageSetup paperSize="9" scale="99" orientation="landscape" verticalDpi="1200"/>
  <headerFooter>
    <oddHeader>&amp;R&amp;10 &amp;F 
&amp;A</oddHeader>
    <oddFooter>&amp;L&amp;10 © 2025&amp;C&amp;10 Page &amp;P of &amp;N&amp;R&amp;G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59"/>
  <sheetViews>
    <sheetView showGridLines="0" zoomScaleNormal="100" workbookViewId="0"/>
  </sheetViews>
  <sheetFormatPr defaultColWidth="9.1328125" defaultRowHeight="15" customHeight="1" x14ac:dyDescent="0.45"/>
  <cols>
    <col min="1" max="1" width="1.59765625" style="4" customWidth="1"/>
    <col min="2" max="2" width="40.59765625" style="54" customWidth="1"/>
    <col min="3" max="15" width="11.59765625" style="54" customWidth="1"/>
  </cols>
  <sheetData>
    <row r="1" spans="1:15" ht="45" customHeight="1" x14ac:dyDescent="0.85">
      <c r="A1" s="42" t="s">
        <v>29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15" ht="15" customHeight="1" x14ac:dyDescent="0.65">
      <c r="A2" s="31"/>
      <c r="B2" s="35"/>
      <c r="C2" s="36" t="str">
        <f>IF(C3&lt;Info!$N$6,"Actual", "Projected")</f>
        <v>Actual</v>
      </c>
      <c r="D2" s="36" t="str">
        <f>IF(D3&lt;Info!$N$6,"Actual", "Projected")</f>
        <v>Actual</v>
      </c>
      <c r="E2" s="36" t="str">
        <f>IF(E3&lt;Info!$N$6,"Actual", "Projected")</f>
        <v>Actual</v>
      </c>
      <c r="F2" s="36" t="str">
        <f>IF(F3&lt;Info!$N$6,"Actual", "Projected")</f>
        <v>Projected</v>
      </c>
      <c r="G2" s="36" t="str">
        <f>IF(G3&lt;Info!$N$6,"Actual", "Projected")</f>
        <v>Projected</v>
      </c>
      <c r="H2" s="36" t="str">
        <f>IF(H3&lt;Info!$N$6,"Actual", "Projected")</f>
        <v>Projected</v>
      </c>
      <c r="I2" s="36" t="str">
        <f>IF(I3&lt;Info!$N$6,"Actual", "Projected")</f>
        <v>Projected</v>
      </c>
      <c r="J2" s="36" t="str">
        <f>IF(J3&lt;Info!$N$6,"Actual", "Projected")</f>
        <v>Projected</v>
      </c>
      <c r="K2" s="36" t="str">
        <f>IF(K3&lt;Info!$N$6,"Actual", "Projected")</f>
        <v>Projected</v>
      </c>
      <c r="L2" s="36" t="str">
        <f>IF(L3&lt;Info!$N$6,"Actual", "Projected")</f>
        <v>Projected</v>
      </c>
      <c r="M2" s="36" t="str">
        <f>IF(M3&lt;Info!$N$6,"Actual", "Projected")</f>
        <v>Projected</v>
      </c>
      <c r="N2" s="36" t="str">
        <f>IF(N3&lt;Info!$N$6,"Actual", "Projected")</f>
        <v>Projected</v>
      </c>
      <c r="O2" s="36" t="str">
        <f>IF(O3&lt;Info!$N$6,"Actual", "Projected")</f>
        <v>Projected</v>
      </c>
    </row>
    <row r="3" spans="1:15" ht="15" customHeight="1" x14ac:dyDescent="0.65">
      <c r="A3" s="31"/>
      <c r="B3" s="37" t="s">
        <v>30</v>
      </c>
      <c r="C3" s="36">
        <f>EOMONTH(D3,-12)</f>
        <v>45443</v>
      </c>
      <c r="D3" s="36">
        <f>EOMONTH(E3,-12)</f>
        <v>45808</v>
      </c>
      <c r="E3" s="36">
        <f>EOMONTH(F3,-12)</f>
        <v>46173</v>
      </c>
      <c r="F3" s="36">
        <f>DATE(YEAR(Info!N6)+1,5,31)</f>
        <v>46538</v>
      </c>
      <c r="G3" s="36">
        <f t="shared" ref="G3:O3" si="0">EOMONTH(F3,12)</f>
        <v>46904</v>
      </c>
      <c r="H3" s="36">
        <f t="shared" si="0"/>
        <v>47269</v>
      </c>
      <c r="I3" s="36">
        <f t="shared" si="0"/>
        <v>47634</v>
      </c>
      <c r="J3" s="36">
        <f t="shared" si="0"/>
        <v>47999</v>
      </c>
      <c r="K3" s="36">
        <f t="shared" si="0"/>
        <v>48365</v>
      </c>
      <c r="L3" s="36">
        <f t="shared" si="0"/>
        <v>48730</v>
      </c>
      <c r="M3" s="36">
        <f t="shared" si="0"/>
        <v>49095</v>
      </c>
      <c r="N3" s="36">
        <f t="shared" si="0"/>
        <v>49460</v>
      </c>
      <c r="O3" s="36">
        <f t="shared" si="0"/>
        <v>49826</v>
      </c>
    </row>
    <row r="5" spans="1:15" ht="15" customHeight="1" x14ac:dyDescent="0.45">
      <c r="A5" s="4" t="s">
        <v>31</v>
      </c>
    </row>
    <row r="6" spans="1:15" ht="15" customHeight="1" x14ac:dyDescent="0.45">
      <c r="B6" t="s">
        <v>32</v>
      </c>
      <c r="E6" s="23"/>
    </row>
    <row r="7" spans="1:15" ht="15" customHeight="1" x14ac:dyDescent="0.45">
      <c r="B7" s="53" t="s">
        <v>33</v>
      </c>
      <c r="C7" s="39">
        <f>33427-42</f>
        <v>33385</v>
      </c>
      <c r="D7" s="39">
        <f>29510-97</f>
        <v>29413</v>
      </c>
      <c r="E7" s="39">
        <f>29525+2</f>
        <v>29527</v>
      </c>
      <c r="F7" s="40">
        <v>29171.3</v>
      </c>
      <c r="G7" s="40">
        <v>30078.7</v>
      </c>
      <c r="H7" s="40">
        <v>31922</v>
      </c>
      <c r="I7" s="50"/>
    </row>
    <row r="8" spans="1:15" ht="15" customHeight="1" x14ac:dyDescent="0.45">
      <c r="B8" s="53" t="s">
        <v>34</v>
      </c>
      <c r="C8" s="39">
        <v>13775</v>
      </c>
      <c r="D8" s="39">
        <v>12965</v>
      </c>
      <c r="E8" s="39">
        <v>13449</v>
      </c>
      <c r="F8" s="40">
        <v>13389.3</v>
      </c>
      <c r="G8" s="40">
        <v>13802.3</v>
      </c>
      <c r="H8" s="40">
        <v>14350</v>
      </c>
      <c r="I8" s="50"/>
    </row>
    <row r="9" spans="1:15" ht="15" customHeight="1" x14ac:dyDescent="0.45">
      <c r="B9" s="53" t="s">
        <v>35</v>
      </c>
      <c r="C9" s="39">
        <v>2075</v>
      </c>
      <c r="D9" s="39">
        <v>2191</v>
      </c>
      <c r="E9" s="39">
        <v>2199</v>
      </c>
      <c r="F9" s="40">
        <v>2196</v>
      </c>
      <c r="G9" s="40">
        <v>2254.67</v>
      </c>
      <c r="H9" s="40">
        <v>2402</v>
      </c>
      <c r="I9" s="50"/>
    </row>
    <row r="10" spans="1:15" ht="15" customHeight="1" x14ac:dyDescent="0.45">
      <c r="A10" s="22"/>
      <c r="B10" s="53" t="s">
        <v>36</v>
      </c>
      <c r="C10" s="39">
        <f>2082+45</f>
        <v>2127</v>
      </c>
      <c r="D10" s="39">
        <f>1692+48</f>
        <v>1740</v>
      </c>
      <c r="E10" s="39">
        <f>1174+49</f>
        <v>1223</v>
      </c>
      <c r="F10" s="40">
        <v>918</v>
      </c>
      <c r="G10" s="40">
        <v>832</v>
      </c>
      <c r="H10" s="40">
        <v>755</v>
      </c>
      <c r="I10" s="50"/>
    </row>
    <row r="11" spans="1:15" ht="15" customHeight="1" x14ac:dyDescent="0.45">
      <c r="B11" s="41" t="s">
        <v>37</v>
      </c>
      <c r="C11" s="41">
        <f>SUM(C7:C10)</f>
        <v>51362</v>
      </c>
      <c r="D11" s="41">
        <f>SUM(D7:D10)</f>
        <v>46309</v>
      </c>
      <c r="E11" s="41">
        <f>SUM(E7:E10)</f>
        <v>46398</v>
      </c>
      <c r="F11" s="49"/>
      <c r="G11" s="41"/>
      <c r="H11" s="41"/>
      <c r="I11" s="41"/>
      <c r="J11" s="41"/>
      <c r="K11" s="41"/>
      <c r="L11" s="41"/>
      <c r="M11" s="41"/>
      <c r="N11" s="41"/>
      <c r="O11" s="41"/>
    </row>
    <row r="12" spans="1:15" ht="15" customHeight="1" x14ac:dyDescent="0.45">
      <c r="D12" s="39"/>
      <c r="E12" s="39"/>
      <c r="F12" s="48"/>
    </row>
    <row r="13" spans="1:15" ht="15" customHeight="1" x14ac:dyDescent="0.45">
      <c r="B13" t="s">
        <v>38</v>
      </c>
      <c r="C13" s="39">
        <f>-28475-C20</f>
        <v>-27679</v>
      </c>
      <c r="D13" s="39">
        <f>-26519-D20</f>
        <v>-25744</v>
      </c>
      <c r="E13" s="39">
        <f>-26487-E20</f>
        <v>-25740</v>
      </c>
      <c r="F13" s="48"/>
    </row>
    <row r="14" spans="1:15" ht="15" customHeight="1" x14ac:dyDescent="0.45">
      <c r="B14" s="41" t="s">
        <v>39</v>
      </c>
      <c r="C14" s="41">
        <f>C11+C13</f>
        <v>23683</v>
      </c>
      <c r="D14" s="41">
        <f>D11+D13</f>
        <v>20565</v>
      </c>
      <c r="E14" s="41">
        <f>E11+E13</f>
        <v>20658</v>
      </c>
      <c r="F14" s="49"/>
      <c r="G14" s="41"/>
      <c r="H14" s="41"/>
      <c r="I14" s="41"/>
      <c r="J14" s="41"/>
      <c r="K14" s="41"/>
      <c r="L14" s="41"/>
      <c r="M14" s="41"/>
      <c r="N14" s="41"/>
      <c r="O14" s="41"/>
    </row>
    <row r="15" spans="1:15" ht="15" customHeight="1" x14ac:dyDescent="0.45">
      <c r="A15" s="52"/>
      <c r="F15" s="48"/>
    </row>
    <row r="16" spans="1:15" ht="15" customHeight="1" x14ac:dyDescent="0.45">
      <c r="B16" t="s">
        <v>40</v>
      </c>
      <c r="C16" s="39">
        <v>-12291</v>
      </c>
      <c r="D16" s="39">
        <v>-11399</v>
      </c>
      <c r="E16" s="39">
        <v>-11360</v>
      </c>
      <c r="F16" s="48"/>
    </row>
    <row r="17" spans="1:15" ht="15" customHeight="1" x14ac:dyDescent="0.45">
      <c r="B17" t="s">
        <v>41</v>
      </c>
      <c r="C17" s="39">
        <v>-4285</v>
      </c>
      <c r="D17" s="39">
        <v>-4689</v>
      </c>
      <c r="E17" s="39">
        <v>-4754</v>
      </c>
      <c r="F17" s="48"/>
    </row>
    <row r="18" spans="1:15" ht="15" customHeight="1" x14ac:dyDescent="0.45">
      <c r="B18" s="41" t="s">
        <v>42</v>
      </c>
      <c r="C18" s="41">
        <f>C14+C16+C17</f>
        <v>7107</v>
      </c>
      <c r="D18" s="41">
        <f>D14+D16+D17</f>
        <v>4477</v>
      </c>
      <c r="E18" s="41">
        <f>E14+E16+E17</f>
        <v>4544</v>
      </c>
      <c r="F18" s="49"/>
      <c r="G18" s="41"/>
      <c r="H18" s="41"/>
      <c r="I18" s="41"/>
      <c r="J18" s="41"/>
      <c r="K18" s="41"/>
      <c r="L18" s="41"/>
      <c r="M18" s="41"/>
      <c r="N18" s="41"/>
      <c r="O18" s="41"/>
    </row>
    <row r="19" spans="1:15" ht="15" customHeight="1" x14ac:dyDescent="0.45">
      <c r="C19" s="44"/>
      <c r="D19" s="44"/>
      <c r="E19" s="44"/>
      <c r="F19" s="48"/>
    </row>
    <row r="20" spans="1:15" ht="15" customHeight="1" x14ac:dyDescent="0.45">
      <c r="B20" t="s">
        <v>43</v>
      </c>
      <c r="C20" s="39">
        <v>-796</v>
      </c>
      <c r="D20" s="39">
        <v>-775</v>
      </c>
      <c r="E20" s="39">
        <v>-747</v>
      </c>
      <c r="F20" s="48"/>
    </row>
    <row r="21" spans="1:15" ht="15" customHeight="1" x14ac:dyDescent="0.45">
      <c r="B21" s="41" t="s">
        <v>44</v>
      </c>
      <c r="C21" s="41">
        <f>C18+C20</f>
        <v>6311</v>
      </c>
      <c r="D21" s="41">
        <f>D18+D20</f>
        <v>3702</v>
      </c>
      <c r="E21" s="41">
        <f>E18+E20</f>
        <v>3797</v>
      </c>
      <c r="F21" s="49"/>
      <c r="G21" s="41"/>
      <c r="H21" s="41"/>
      <c r="I21" s="41"/>
      <c r="J21" s="41"/>
      <c r="K21" s="41"/>
      <c r="L21" s="41"/>
      <c r="M21" s="41"/>
      <c r="N21" s="41"/>
      <c r="O21" s="41"/>
    </row>
    <row r="22" spans="1:15" ht="15" customHeight="1" x14ac:dyDescent="0.45">
      <c r="F22" s="48"/>
    </row>
    <row r="23" spans="1:15" ht="15" customHeight="1" x14ac:dyDescent="0.45">
      <c r="B23" t="s">
        <v>45</v>
      </c>
      <c r="C23" s="39">
        <v>161</v>
      </c>
      <c r="D23" s="39">
        <v>107</v>
      </c>
      <c r="E23" s="39">
        <v>50</v>
      </c>
      <c r="F23" s="48"/>
    </row>
    <row r="24" spans="1:15" ht="15" customHeight="1" x14ac:dyDescent="0.45">
      <c r="B24" t="s">
        <v>46</v>
      </c>
      <c r="C24" s="39">
        <v>228</v>
      </c>
      <c r="D24" s="39">
        <v>76</v>
      </c>
      <c r="E24" s="39">
        <v>53</v>
      </c>
      <c r="F24" s="48"/>
    </row>
    <row r="25" spans="1:15" ht="15" customHeight="1" x14ac:dyDescent="0.45">
      <c r="B25" s="41" t="s">
        <v>47</v>
      </c>
      <c r="C25" s="41">
        <f>C21+SUM(C23:C24)</f>
        <v>6700</v>
      </c>
      <c r="D25" s="41">
        <f>D21+SUM(D23:D24)</f>
        <v>3885</v>
      </c>
      <c r="E25" s="41">
        <f>E21+SUM(E23:E24)</f>
        <v>3900</v>
      </c>
      <c r="F25" s="49"/>
      <c r="G25" s="41"/>
      <c r="H25" s="41"/>
      <c r="I25" s="41"/>
      <c r="J25" s="41"/>
      <c r="K25" s="41"/>
      <c r="L25" s="41"/>
      <c r="M25" s="41"/>
      <c r="N25" s="41"/>
      <c r="O25" s="41"/>
    </row>
    <row r="26" spans="1:15" ht="15" customHeight="1" x14ac:dyDescent="0.45">
      <c r="F26" s="48"/>
    </row>
    <row r="27" spans="1:15" ht="15" customHeight="1" x14ac:dyDescent="0.45">
      <c r="B27" t="s">
        <v>48</v>
      </c>
      <c r="C27" s="39">
        <v>-1000</v>
      </c>
      <c r="D27" s="39">
        <v>-666</v>
      </c>
      <c r="E27" s="39">
        <v>-792</v>
      </c>
      <c r="F27" s="48"/>
    </row>
    <row r="28" spans="1:15" ht="15" customHeight="1" x14ac:dyDescent="0.45">
      <c r="B28" s="41" t="s">
        <v>49</v>
      </c>
      <c r="C28" s="41">
        <f>C25+C27</f>
        <v>5700</v>
      </c>
      <c r="D28" s="41">
        <f>D25+D27</f>
        <v>3219</v>
      </c>
      <c r="E28" s="41">
        <f>E25+E27</f>
        <v>3108</v>
      </c>
      <c r="F28" s="49"/>
      <c r="G28" s="41"/>
      <c r="H28" s="41"/>
      <c r="I28" s="41"/>
      <c r="J28" s="41"/>
      <c r="K28" s="41"/>
      <c r="L28" s="41"/>
      <c r="M28" s="41"/>
      <c r="N28" s="41"/>
      <c r="O28" s="41"/>
    </row>
    <row r="29" spans="1:15" ht="15" customHeight="1" x14ac:dyDescent="0.45">
      <c r="F29" s="48"/>
    </row>
    <row r="30" spans="1:15" ht="15" customHeight="1" x14ac:dyDescent="0.45">
      <c r="A30" s="4" t="s">
        <v>50</v>
      </c>
      <c r="F30" s="48"/>
    </row>
    <row r="31" spans="1:15" ht="15" customHeight="1" x14ac:dyDescent="0.45">
      <c r="B31" t="s">
        <v>51</v>
      </c>
      <c r="C31" s="39">
        <v>9860</v>
      </c>
      <c r="D31" s="39">
        <v>7464</v>
      </c>
      <c r="E31" s="39">
        <v>7563</v>
      </c>
      <c r="F31" s="48"/>
    </row>
    <row r="32" spans="1:15" ht="15" customHeight="1" x14ac:dyDescent="0.45">
      <c r="B32" t="s">
        <v>52</v>
      </c>
      <c r="C32" s="39">
        <v>1722</v>
      </c>
      <c r="D32" s="39">
        <v>1687</v>
      </c>
      <c r="E32" s="39">
        <v>1464</v>
      </c>
      <c r="F32" s="48"/>
    </row>
    <row r="33" spans="2:15" ht="15" customHeight="1" x14ac:dyDescent="0.45">
      <c r="B33" t="s">
        <v>53</v>
      </c>
      <c r="C33" s="39">
        <v>4427</v>
      </c>
      <c r="D33" s="39">
        <v>4717</v>
      </c>
      <c r="E33" s="39">
        <v>5931</v>
      </c>
      <c r="F33" s="48"/>
    </row>
    <row r="34" spans="2:15" ht="15" customHeight="1" x14ac:dyDescent="0.45">
      <c r="B34" t="s">
        <v>54</v>
      </c>
      <c r="C34" s="39">
        <v>7519</v>
      </c>
      <c r="D34" s="39">
        <v>7489</v>
      </c>
      <c r="E34" s="39">
        <v>7501</v>
      </c>
      <c r="F34" s="48"/>
    </row>
    <row r="35" spans="2:15" ht="15" customHeight="1" x14ac:dyDescent="0.45">
      <c r="B35" t="s">
        <v>55</v>
      </c>
      <c r="C35" s="39">
        <v>1854</v>
      </c>
      <c r="D35" s="39">
        <v>2005</v>
      </c>
      <c r="E35" s="39">
        <v>2144</v>
      </c>
      <c r="F35" s="48"/>
    </row>
    <row r="36" spans="2:15" ht="15" customHeight="1" x14ac:dyDescent="0.45">
      <c r="B36" s="41" t="s">
        <v>56</v>
      </c>
      <c r="C36" s="41">
        <f>SUM(C31:C35)</f>
        <v>25382</v>
      </c>
      <c r="D36" s="41">
        <f>SUM(D31:D35)</f>
        <v>23362</v>
      </c>
      <c r="E36" s="41">
        <f>SUM(E31:E35)</f>
        <v>24603</v>
      </c>
      <c r="F36" s="49"/>
      <c r="G36" s="41"/>
      <c r="H36" s="41"/>
      <c r="I36" s="41"/>
      <c r="J36" s="41"/>
      <c r="K36" s="41"/>
      <c r="L36" s="41"/>
      <c r="M36" s="41"/>
      <c r="N36" s="41"/>
      <c r="O36" s="41"/>
    </row>
    <row r="37" spans="2:15" ht="15" customHeight="1" x14ac:dyDescent="0.45">
      <c r="F37" s="48"/>
    </row>
    <row r="38" spans="2:15" ht="15" customHeight="1" x14ac:dyDescent="0.45">
      <c r="B38" t="s">
        <v>57</v>
      </c>
      <c r="C38" s="39">
        <v>5000</v>
      </c>
      <c r="D38" s="39">
        <v>4828</v>
      </c>
      <c r="E38" s="39">
        <v>4796</v>
      </c>
      <c r="F38" s="48"/>
    </row>
    <row r="39" spans="2:15" ht="15" customHeight="1" x14ac:dyDescent="0.45">
      <c r="B39" t="s">
        <v>58</v>
      </c>
      <c r="C39" s="39">
        <v>2718</v>
      </c>
      <c r="D39" s="39">
        <v>2712</v>
      </c>
      <c r="E39" s="39">
        <v>2838</v>
      </c>
      <c r="F39" s="48"/>
    </row>
    <row r="40" spans="2:15" ht="15" customHeight="1" x14ac:dyDescent="0.45">
      <c r="B40" t="s">
        <v>59</v>
      </c>
      <c r="C40" s="39">
        <v>259</v>
      </c>
      <c r="D40" s="39">
        <v>259</v>
      </c>
      <c r="E40" s="39">
        <v>259</v>
      </c>
      <c r="F40" s="48"/>
    </row>
    <row r="41" spans="2:15" ht="15" customHeight="1" x14ac:dyDescent="0.45">
      <c r="B41" t="s">
        <v>60</v>
      </c>
      <c r="C41" s="39">
        <v>240</v>
      </c>
      <c r="D41" s="39">
        <v>240</v>
      </c>
      <c r="E41" s="39">
        <v>240</v>
      </c>
      <c r="F41" s="48"/>
    </row>
    <row r="42" spans="2:15" ht="15" customHeight="1" x14ac:dyDescent="0.45">
      <c r="B42" t="s">
        <v>61</v>
      </c>
      <c r="C42" s="39">
        <v>4511</v>
      </c>
      <c r="D42" s="39">
        <v>5178</v>
      </c>
      <c r="E42" s="39">
        <v>5674</v>
      </c>
      <c r="F42" s="48"/>
    </row>
    <row r="43" spans="2:15" ht="15" customHeight="1" x14ac:dyDescent="0.45">
      <c r="B43" s="41" t="s">
        <v>62</v>
      </c>
      <c r="C43" s="41">
        <f>C36+SUM(C38:C42)</f>
        <v>38110</v>
      </c>
      <c r="D43" s="41">
        <f>D36+SUM(D38:D42)</f>
        <v>36579</v>
      </c>
      <c r="E43" s="41">
        <f>E36+SUM(E38:E42)</f>
        <v>38410</v>
      </c>
      <c r="F43" s="49"/>
      <c r="G43" s="41"/>
      <c r="H43" s="41"/>
      <c r="I43" s="41"/>
      <c r="J43" s="41"/>
      <c r="K43" s="41"/>
      <c r="L43" s="41"/>
      <c r="M43" s="41"/>
      <c r="N43" s="41"/>
      <c r="O43" s="41"/>
    </row>
    <row r="44" spans="2:15" ht="15" customHeight="1" x14ac:dyDescent="0.45">
      <c r="F44" s="48"/>
    </row>
    <row r="45" spans="2:15" ht="15" customHeight="1" x14ac:dyDescent="0.45">
      <c r="B45" t="s">
        <v>63</v>
      </c>
      <c r="C45" s="39">
        <v>1000</v>
      </c>
      <c r="D45" s="39">
        <v>0</v>
      </c>
      <c r="E45" s="39">
        <v>2000</v>
      </c>
      <c r="F45" s="48"/>
    </row>
    <row r="46" spans="2:15" ht="15" customHeight="1" x14ac:dyDescent="0.45">
      <c r="B46" t="s">
        <v>64</v>
      </c>
      <c r="C46" s="39">
        <v>2851</v>
      </c>
      <c r="D46" s="39">
        <v>3479</v>
      </c>
      <c r="E46" s="39">
        <v>3600</v>
      </c>
      <c r="F46" s="48"/>
    </row>
    <row r="47" spans="2:15" ht="15" customHeight="1" x14ac:dyDescent="0.45">
      <c r="B47" t="s">
        <v>65</v>
      </c>
      <c r="C47" s="39">
        <v>5731</v>
      </c>
      <c r="D47" s="39">
        <v>5916</v>
      </c>
      <c r="E47" s="39">
        <v>6092</v>
      </c>
      <c r="F47" s="48"/>
    </row>
    <row r="48" spans="2:15" ht="15" customHeight="1" x14ac:dyDescent="0.45">
      <c r="B48" t="s">
        <v>66</v>
      </c>
      <c r="C48" s="39">
        <v>534</v>
      </c>
      <c r="D48" s="39">
        <v>669</v>
      </c>
      <c r="E48" s="39">
        <v>377</v>
      </c>
      <c r="F48" s="48"/>
    </row>
    <row r="49" spans="2:15" ht="15" customHeight="1" x14ac:dyDescent="0.45">
      <c r="B49" s="41" t="s">
        <v>67</v>
      </c>
      <c r="C49" s="41">
        <f>SUM(C45:C48)</f>
        <v>10116</v>
      </c>
      <c r="D49" s="41">
        <f>SUM(D45:D48)</f>
        <v>10064</v>
      </c>
      <c r="E49" s="41">
        <f>SUM(E45:E48)</f>
        <v>12069</v>
      </c>
      <c r="F49" s="49"/>
      <c r="G49" s="41"/>
      <c r="H49" s="41"/>
      <c r="I49" s="41"/>
      <c r="J49" s="41"/>
      <c r="K49" s="41"/>
      <c r="L49" s="41"/>
      <c r="M49" s="41"/>
      <c r="N49" s="41"/>
      <c r="O49" s="41"/>
    </row>
    <row r="50" spans="2:15" ht="15" customHeight="1" x14ac:dyDescent="0.45">
      <c r="F50" s="48"/>
    </row>
    <row r="51" spans="2:15" ht="15" customHeight="1" x14ac:dyDescent="0.45">
      <c r="B51" t="s">
        <v>68</v>
      </c>
      <c r="C51" s="39">
        <v>7903</v>
      </c>
      <c r="D51" s="39">
        <v>7961</v>
      </c>
      <c r="E51" s="39">
        <v>5942</v>
      </c>
      <c r="F51" s="48"/>
    </row>
    <row r="52" spans="2:15" ht="15" customHeight="1" x14ac:dyDescent="0.45">
      <c r="B52" t="s">
        <v>69</v>
      </c>
      <c r="C52" s="39">
        <v>3043</v>
      </c>
      <c r="D52" s="39">
        <v>3052</v>
      </c>
      <c r="E52" s="39">
        <v>3091</v>
      </c>
      <c r="F52" s="48"/>
    </row>
    <row r="53" spans="2:15" ht="15" customHeight="1" x14ac:dyDescent="0.45">
      <c r="B53" t="s">
        <v>70</v>
      </c>
      <c r="C53" s="39">
        <v>2618</v>
      </c>
      <c r="D53" s="39">
        <v>2289</v>
      </c>
      <c r="E53" s="39">
        <v>2443</v>
      </c>
      <c r="F53" s="48"/>
    </row>
    <row r="54" spans="2:15" ht="15" customHeight="1" x14ac:dyDescent="0.45">
      <c r="B54" s="41" t="s">
        <v>71</v>
      </c>
      <c r="C54" s="41">
        <f>C49+SUM(C51:C53)</f>
        <v>23680</v>
      </c>
      <c r="D54" s="41">
        <f>D49+SUM(D51:D53)</f>
        <v>23366</v>
      </c>
      <c r="E54" s="41">
        <f>E49+SUM(E51:E53)</f>
        <v>23545</v>
      </c>
      <c r="F54" s="49"/>
      <c r="G54" s="41"/>
      <c r="H54" s="41"/>
      <c r="I54" s="41"/>
      <c r="J54" s="41"/>
      <c r="K54" s="41"/>
      <c r="L54" s="41"/>
      <c r="M54" s="41"/>
      <c r="N54" s="41"/>
      <c r="O54" s="41"/>
    </row>
    <row r="55" spans="2:15" ht="15" customHeight="1" x14ac:dyDescent="0.45">
      <c r="F55" s="48"/>
    </row>
    <row r="56" spans="2:15" ht="15" customHeight="1" x14ac:dyDescent="0.45">
      <c r="B56" t="s">
        <v>72</v>
      </c>
      <c r="C56" s="39">
        <v>14430</v>
      </c>
      <c r="D56" s="39">
        <v>13213</v>
      </c>
      <c r="E56" s="39">
        <v>14865</v>
      </c>
      <c r="F56" s="48"/>
    </row>
    <row r="57" spans="2:15" ht="15" customHeight="1" x14ac:dyDescent="0.45">
      <c r="B57" s="41" t="s">
        <v>73</v>
      </c>
      <c r="C57" s="41">
        <f>C54+C56</f>
        <v>38110</v>
      </c>
      <c r="D57" s="41">
        <f>D54+D56</f>
        <v>36579</v>
      </c>
      <c r="E57" s="41">
        <f>E54+E56</f>
        <v>38410</v>
      </c>
      <c r="F57" s="41"/>
      <c r="G57" s="41"/>
      <c r="H57" s="41"/>
      <c r="I57" s="41"/>
      <c r="J57" s="41"/>
      <c r="K57" s="41"/>
      <c r="L57" s="41"/>
      <c r="M57" s="41"/>
      <c r="N57" s="41"/>
      <c r="O57" s="41"/>
    </row>
    <row r="59" spans="2:15" ht="15" customHeight="1" x14ac:dyDescent="0.45">
      <c r="B59" s="38" t="s">
        <v>74</v>
      </c>
      <c r="C59" s="38">
        <f>C43-C57</f>
        <v>0</v>
      </c>
      <c r="D59" s="38">
        <f>D43-D57</f>
        <v>0</v>
      </c>
      <c r="E59" s="38">
        <f>E43-E57</f>
        <v>0</v>
      </c>
      <c r="F59" s="38"/>
      <c r="G59" s="38"/>
      <c r="H59" s="38"/>
      <c r="I59" s="38"/>
      <c r="J59" s="38"/>
      <c r="K59" s="38"/>
      <c r="L59" s="38"/>
      <c r="M59" s="38"/>
      <c r="N59" s="38"/>
      <c r="O59" s="38"/>
    </row>
  </sheetData>
  <printOptions headings="1" gridLines="1"/>
  <pageMargins left="0.7" right="0.7" top="0.75" bottom="0.75" header="0.3" footer="0.3"/>
  <pageSetup paperSize="9" scale="95" orientation="landscape" verticalDpi="1200"/>
  <headerFooter>
    <oddHeader>&amp;R&amp;10 &amp;F 
&amp;A</oddHeader>
    <oddFooter>&amp;L&amp;10 © 2025&amp;C&amp;10 Page &amp;P of &amp;N&amp;R&amp;G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52"/>
  <sheetViews>
    <sheetView showGridLines="0" zoomScaleNormal="100" workbookViewId="0"/>
  </sheetViews>
  <sheetFormatPr defaultColWidth="9.1328125" defaultRowHeight="15" customHeight="1" x14ac:dyDescent="0.45"/>
  <cols>
    <col min="1" max="1" width="1.59765625" style="4" customWidth="1"/>
    <col min="2" max="2" width="40.59765625" style="54" customWidth="1"/>
    <col min="3" max="15" width="11.59765625" style="54" customWidth="1"/>
  </cols>
  <sheetData>
    <row r="1" spans="1:15" ht="45" customHeight="1" x14ac:dyDescent="0.85">
      <c r="A1" s="42" t="s">
        <v>75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15" ht="15" customHeight="1" x14ac:dyDescent="0.65">
      <c r="A2" s="31"/>
      <c r="B2" s="35"/>
      <c r="C2" s="36" t="str">
        <f>IF(C3&lt;Info!$N$6,"Actual", "Projected")</f>
        <v>Actual</v>
      </c>
      <c r="D2" s="36" t="str">
        <f>IF(D3&lt;Info!$N$6,"Actual", "Projected")</f>
        <v>Actual</v>
      </c>
      <c r="E2" s="36" t="str">
        <f>IF(E3&lt;Info!$N$6,"Actual", "Projected")</f>
        <v>Actual</v>
      </c>
      <c r="F2" s="36" t="str">
        <f>IF(F3&lt;Info!$N$6,"Actual", "Projected")</f>
        <v>Projected</v>
      </c>
      <c r="G2" s="36" t="str">
        <f>IF(G3&lt;Info!$N$6,"Actual", "Projected")</f>
        <v>Projected</v>
      </c>
      <c r="H2" s="36" t="str">
        <f>IF(H3&lt;Info!$N$6,"Actual", "Projected")</f>
        <v>Projected</v>
      </c>
      <c r="I2" s="36" t="str">
        <f>IF(I3&lt;Info!$N$6,"Actual", "Projected")</f>
        <v>Projected</v>
      </c>
      <c r="J2" s="36" t="str">
        <f>IF(J3&lt;Info!$N$6,"Actual", "Projected")</f>
        <v>Projected</v>
      </c>
      <c r="K2" s="36" t="str">
        <f>IF(K3&lt;Info!$N$6,"Actual", "Projected")</f>
        <v>Projected</v>
      </c>
      <c r="L2" s="36" t="str">
        <f>IF(L3&lt;Info!$N$6,"Actual", "Projected")</f>
        <v>Projected</v>
      </c>
      <c r="M2" s="36" t="str">
        <f>IF(M3&lt;Info!$N$6,"Actual", "Projected")</f>
        <v>Projected</v>
      </c>
      <c r="N2" s="36" t="str">
        <f>IF(N3&lt;Info!$N$6,"Actual", "Projected")</f>
        <v>Projected</v>
      </c>
      <c r="O2" s="36" t="str">
        <f>IF(O3&lt;Info!$N$6,"Actual", "Projected")</f>
        <v>Projected</v>
      </c>
    </row>
    <row r="3" spans="1:15" ht="15" customHeight="1" x14ac:dyDescent="0.65">
      <c r="A3" s="31"/>
      <c r="B3" s="37" t="s">
        <v>30</v>
      </c>
      <c r="C3" s="36">
        <f>EOMONTH(D3,-12)</f>
        <v>45443</v>
      </c>
      <c r="D3" s="36">
        <f>EOMONTH(E3,-12)</f>
        <v>45808</v>
      </c>
      <c r="E3" s="36">
        <f>EOMONTH(F3,-12)</f>
        <v>46173</v>
      </c>
      <c r="F3" s="36">
        <f>DATE(YEAR(Info!N6)+1,5,31)</f>
        <v>46538</v>
      </c>
      <c r="G3" s="36">
        <f t="shared" ref="G3:O3" si="0">EOMONTH(F3,12)</f>
        <v>46904</v>
      </c>
      <c r="H3" s="36">
        <f t="shared" si="0"/>
        <v>47269</v>
      </c>
      <c r="I3" s="36">
        <f t="shared" si="0"/>
        <v>47634</v>
      </c>
      <c r="J3" s="36">
        <f t="shared" si="0"/>
        <v>47999</v>
      </c>
      <c r="K3" s="36">
        <f t="shared" si="0"/>
        <v>48365</v>
      </c>
      <c r="L3" s="36">
        <f t="shared" si="0"/>
        <v>48730</v>
      </c>
      <c r="M3" s="36">
        <f t="shared" si="0"/>
        <v>49095</v>
      </c>
      <c r="N3" s="36">
        <f t="shared" si="0"/>
        <v>49460</v>
      </c>
      <c r="O3" s="36">
        <f t="shared" si="0"/>
        <v>49826</v>
      </c>
    </row>
    <row r="5" spans="1:15" ht="15" customHeight="1" x14ac:dyDescent="0.5">
      <c r="A5" s="56" t="s">
        <v>90</v>
      </c>
    </row>
    <row r="6" spans="1:15" ht="15" customHeight="1" x14ac:dyDescent="0.45">
      <c r="B6" s="57" t="s">
        <v>76</v>
      </c>
      <c r="E6" s="23"/>
    </row>
    <row r="7" spans="1:15" ht="15" customHeight="1" x14ac:dyDescent="0.45">
      <c r="B7" s="58" t="s">
        <v>91</v>
      </c>
      <c r="C7" s="59">
        <v>2.5000000000000001E-2</v>
      </c>
    </row>
    <row r="8" spans="1:15" ht="15" customHeight="1" x14ac:dyDescent="0.45">
      <c r="B8" s="58" t="s">
        <v>92</v>
      </c>
      <c r="C8" s="60">
        <v>365</v>
      </c>
    </row>
    <row r="9" spans="1:15" ht="15" customHeight="1" x14ac:dyDescent="0.45">
      <c r="A9" s="22"/>
    </row>
    <row r="11" spans="1:15" ht="15" customHeight="1" x14ac:dyDescent="0.45">
      <c r="L11" s="41"/>
      <c r="M11" s="41"/>
      <c r="N11" s="41"/>
      <c r="O11" s="41"/>
    </row>
    <row r="14" spans="1:15" ht="15" customHeight="1" x14ac:dyDescent="0.45">
      <c r="L14" s="41"/>
      <c r="M14" s="41"/>
      <c r="N14" s="41"/>
      <c r="O14" s="41"/>
    </row>
    <row r="18" spans="12:15" ht="15" customHeight="1" x14ac:dyDescent="0.45">
      <c r="L18" s="41"/>
      <c r="M18" s="41"/>
      <c r="N18" s="41"/>
      <c r="O18" s="41"/>
    </row>
    <row r="21" spans="12:15" ht="15" customHeight="1" x14ac:dyDescent="0.45">
      <c r="L21" s="41"/>
      <c r="M21" s="41"/>
      <c r="N21" s="41"/>
      <c r="O21" s="41"/>
    </row>
    <row r="26" spans="12:15" ht="15" customHeight="1" x14ac:dyDescent="0.45">
      <c r="L26" s="41"/>
      <c r="M26" s="41"/>
      <c r="N26" s="41"/>
      <c r="O26" s="41"/>
    </row>
    <row r="29" spans="12:15" ht="15" customHeight="1" x14ac:dyDescent="0.45">
      <c r="L29" s="41"/>
      <c r="M29" s="41"/>
      <c r="N29" s="41"/>
      <c r="O29" s="41"/>
    </row>
    <row r="36" spans="12:15" ht="15" customHeight="1" x14ac:dyDescent="0.45">
      <c r="L36" s="41"/>
      <c r="M36" s="41"/>
      <c r="N36" s="41"/>
      <c r="O36" s="41"/>
    </row>
    <row r="40" spans="12:15" ht="15" customHeight="1" x14ac:dyDescent="0.45">
      <c r="L40" s="41"/>
      <c r="M40" s="41"/>
      <c r="N40" s="41"/>
      <c r="O40" s="41"/>
    </row>
    <row r="44" spans="12:15" ht="15" customHeight="1" x14ac:dyDescent="0.45">
      <c r="L44" s="41"/>
      <c r="M44" s="41"/>
      <c r="N44" s="41"/>
      <c r="O44" s="41"/>
    </row>
    <row r="47" spans="12:15" ht="15" customHeight="1" x14ac:dyDescent="0.45">
      <c r="L47" s="41"/>
      <c r="M47" s="41"/>
      <c r="N47" s="41"/>
      <c r="O47" s="41"/>
    </row>
    <row r="50" spans="2:15" ht="15" customHeight="1" x14ac:dyDescent="0.45"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</row>
    <row r="52" spans="2:15" ht="15" customHeight="1" x14ac:dyDescent="0.45"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</row>
  </sheetData>
  <conditionalFormatting sqref="B10">
    <cfRule type="colorScale" priority="1">
      <colorScale>
        <cfvo type="min"/>
        <cfvo type="max"/>
        <color theme="4"/>
        <color theme="6"/>
      </colorScale>
    </cfRule>
  </conditionalFormatting>
  <printOptions headings="1" gridLines="1"/>
  <pageMargins left="0.7" right="0.7" top="0.75" bottom="0.75" header="0.3" footer="0.3"/>
  <pageSetup paperSize="9" scale="95" orientation="landscape" verticalDpi="1200"/>
  <headerFooter>
    <oddHeader>&amp;R&amp;10 &amp;F 
&amp;A</oddHeader>
    <oddFooter>&amp;L&amp;10 © 2025&amp;C&amp;10 Page &amp;P of &amp;N&amp;R&amp;G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63A8C-70E4-4AF6-BDCA-4D3DEA9EFB99}">
  <dimension ref="A1:P11"/>
  <sheetViews>
    <sheetView showGridLines="0" zoomScaleNormal="100" workbookViewId="0"/>
  </sheetViews>
  <sheetFormatPr defaultColWidth="9.1328125" defaultRowHeight="15" customHeight="1" x14ac:dyDescent="0.45"/>
  <cols>
    <col min="1" max="1" width="1.59765625" style="4" customWidth="1"/>
    <col min="2" max="2" width="40.59765625" style="54" customWidth="1"/>
    <col min="3" max="16" width="11.59765625" style="54" customWidth="1"/>
  </cols>
  <sheetData>
    <row r="1" spans="1:16" ht="45" customHeight="1" x14ac:dyDescent="0.85">
      <c r="A1" s="42" t="s">
        <v>83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15" customHeight="1" x14ac:dyDescent="0.65">
      <c r="A2" s="31"/>
      <c r="B2" s="35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</row>
    <row r="3" spans="1:16" ht="15" customHeight="1" x14ac:dyDescent="0.65">
      <c r="A3" s="31"/>
      <c r="B3" s="35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</row>
    <row r="5" spans="1:16" ht="15" customHeight="1" x14ac:dyDescent="0.45">
      <c r="A5" s="4" t="s">
        <v>76</v>
      </c>
    </row>
    <row r="6" spans="1:16" ht="15" customHeight="1" x14ac:dyDescent="0.45">
      <c r="B6" t="s">
        <v>84</v>
      </c>
      <c r="C6" s="45">
        <v>0.15</v>
      </c>
      <c r="E6" s="23"/>
    </row>
    <row r="7" spans="1:16" ht="15" customHeight="1" x14ac:dyDescent="0.45">
      <c r="B7" t="s">
        <v>85</v>
      </c>
      <c r="C7" s="45">
        <v>0.23400000000000001</v>
      </c>
    </row>
    <row r="8" spans="1:16" ht="15" customHeight="1" x14ac:dyDescent="0.45">
      <c r="B8" t="s">
        <v>86</v>
      </c>
      <c r="C8" s="45">
        <v>5.2699999999999997E-2</v>
      </c>
    </row>
    <row r="9" spans="1:16" ht="15" customHeight="1" x14ac:dyDescent="0.45">
      <c r="A9" s="22"/>
      <c r="B9" t="s">
        <v>87</v>
      </c>
      <c r="C9" s="45">
        <v>6.4000000000000003E-3</v>
      </c>
    </row>
    <row r="10" spans="1:16" ht="15" customHeight="1" x14ac:dyDescent="0.45">
      <c r="B10" t="s">
        <v>88</v>
      </c>
      <c r="C10" s="45">
        <v>0.06</v>
      </c>
    </row>
    <row r="11" spans="1:16" ht="15" customHeight="1" x14ac:dyDescent="0.45">
      <c r="B11" t="s">
        <v>89</v>
      </c>
      <c r="C11" s="55">
        <v>0.94</v>
      </c>
    </row>
  </sheetData>
  <conditionalFormatting sqref="B10:B11">
    <cfRule type="colorScale" priority="1">
      <colorScale>
        <cfvo type="min"/>
        <cfvo type="max"/>
        <color theme="4"/>
        <color theme="6"/>
      </colorScale>
    </cfRule>
  </conditionalFormatting>
  <printOptions headings="1" gridLines="1"/>
  <pageMargins left="0.7" right="0.7" top="0.75" bottom="0.75" header="0.3" footer="0.3"/>
  <pageSetup paperSize="9" scale="95" orientation="landscape" verticalDpi="1200"/>
  <headerFooter>
    <oddHeader>&amp;R&amp;10 &amp;F 
&amp;A</oddHeader>
    <oddFooter>&amp;L&amp;10 © 2025&amp;C&amp;10 Page &amp;P of &amp;N&amp;R&amp;G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9"/>
  <sheetViews>
    <sheetView showGridLines="0" zoomScaleNormal="100" workbookViewId="0"/>
  </sheetViews>
  <sheetFormatPr defaultColWidth="9.1328125" defaultRowHeight="15" customHeight="1" x14ac:dyDescent="0.45"/>
  <cols>
    <col min="1" max="1" width="1.59765625" style="4" customWidth="1"/>
    <col min="2" max="2" width="40.59765625" style="54" customWidth="1"/>
    <col min="3" max="15" width="11.59765625" style="54" customWidth="1"/>
  </cols>
  <sheetData>
    <row r="1" spans="1:15" ht="45" customHeight="1" x14ac:dyDescent="0.85">
      <c r="A1" s="42" t="s">
        <v>77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15" ht="15" customHeight="1" x14ac:dyDescent="0.65">
      <c r="A2" s="31"/>
      <c r="B2" s="35"/>
      <c r="C2" s="36" t="str">
        <f>IF(C3&lt;Info!$N$6,"Actual", "Projected")</f>
        <v>Actual</v>
      </c>
      <c r="D2" s="36" t="str">
        <f>IF(D3&lt;Info!$N$6,"Actual", "Projected")</f>
        <v>Actual</v>
      </c>
      <c r="E2" s="36" t="str">
        <f>IF(E3&lt;Info!$N$6,"Actual", "Projected")</f>
        <v>Actual</v>
      </c>
      <c r="F2" s="36" t="str">
        <f>IF(F3&lt;Info!$N$6,"Actual", "Projected")</f>
        <v>Projected</v>
      </c>
      <c r="G2" s="36" t="str">
        <f>IF(G3&lt;Info!$N$6,"Actual", "Projected")</f>
        <v>Projected</v>
      </c>
      <c r="H2" s="36" t="str">
        <f>IF(H3&lt;Info!$N$6,"Actual", "Projected")</f>
        <v>Projected</v>
      </c>
      <c r="I2" s="36" t="str">
        <f>IF(I3&lt;Info!$N$6,"Actual", "Projected")</f>
        <v>Projected</v>
      </c>
      <c r="J2" s="36" t="str">
        <f>IF(J3&lt;Info!$N$6,"Actual", "Projected")</f>
        <v>Projected</v>
      </c>
      <c r="K2" s="36" t="str">
        <f>IF(K3&lt;Info!$N$6,"Actual", "Projected")</f>
        <v>Projected</v>
      </c>
      <c r="L2" s="36" t="str">
        <f>IF(L3&lt;Info!$N$6,"Actual", "Projected")</f>
        <v>Projected</v>
      </c>
      <c r="M2" s="36" t="str">
        <f>IF(M3&lt;Info!$N$6,"Actual", "Projected")</f>
        <v>Projected</v>
      </c>
      <c r="N2" s="36" t="str">
        <f>IF(N3&lt;Info!$N$6,"Actual", "Projected")</f>
        <v>Projected</v>
      </c>
      <c r="O2" s="36" t="str">
        <f>IF(O3&lt;Info!$N$6,"Actual", "Projected")</f>
        <v>Projected</v>
      </c>
    </row>
    <row r="3" spans="1:15" ht="15" customHeight="1" x14ac:dyDescent="0.65">
      <c r="A3" s="31"/>
      <c r="B3" s="37" t="s">
        <v>30</v>
      </c>
      <c r="C3" s="36">
        <f>EOMONTH(D3,-12)</f>
        <v>45443</v>
      </c>
      <c r="D3" s="36">
        <f>EOMONTH(E3,-12)</f>
        <v>45808</v>
      </c>
      <c r="E3" s="36">
        <f>EOMONTH(F3,-12)</f>
        <v>46173</v>
      </c>
      <c r="F3" s="36">
        <f>DATE(YEAR(Info!N6)+1,5,31)</f>
        <v>46538</v>
      </c>
      <c r="G3" s="36">
        <f t="shared" ref="G3:O3" si="0">EOMONTH(F3,12)</f>
        <v>46904</v>
      </c>
      <c r="H3" s="36">
        <f t="shared" si="0"/>
        <v>47269</v>
      </c>
      <c r="I3" s="36">
        <f t="shared" si="0"/>
        <v>47634</v>
      </c>
      <c r="J3" s="36">
        <f t="shared" si="0"/>
        <v>47999</v>
      </c>
      <c r="K3" s="36">
        <f t="shared" si="0"/>
        <v>48365</v>
      </c>
      <c r="L3" s="36">
        <f t="shared" si="0"/>
        <v>48730</v>
      </c>
      <c r="M3" s="36">
        <f t="shared" si="0"/>
        <v>49095</v>
      </c>
      <c r="N3" s="36">
        <f t="shared" si="0"/>
        <v>49460</v>
      </c>
      <c r="O3" s="36">
        <f t="shared" si="0"/>
        <v>49826</v>
      </c>
    </row>
    <row r="5" spans="1:15" ht="15" customHeight="1" x14ac:dyDescent="0.45">
      <c r="A5" s="4" t="s">
        <v>76</v>
      </c>
    </row>
    <row r="6" spans="1:15" ht="15" customHeight="1" x14ac:dyDescent="0.45">
      <c r="B6" t="s">
        <v>78</v>
      </c>
      <c r="C6" s="43">
        <f>Info!N6</f>
        <v>46311</v>
      </c>
    </row>
    <row r="7" spans="1:15" ht="15" customHeight="1" x14ac:dyDescent="0.45">
      <c r="B7" t="s">
        <v>26</v>
      </c>
      <c r="C7" s="61"/>
    </row>
    <row r="8" spans="1:15" ht="15" customHeight="1" x14ac:dyDescent="0.45">
      <c r="B8" t="s">
        <v>79</v>
      </c>
      <c r="C8" s="61">
        <f>'3SM'!C7</f>
        <v>2.5000000000000001E-2</v>
      </c>
    </row>
    <row r="9" spans="1:15" ht="15" customHeight="1" x14ac:dyDescent="0.45">
      <c r="B9" t="s">
        <v>80</v>
      </c>
      <c r="C9" s="46">
        <v>10</v>
      </c>
    </row>
  </sheetData>
  <printOptions headings="1" gridLines="1"/>
  <pageMargins left="0.7" right="0.7" top="0.75" bottom="0.75" header="0.3" footer="0.3"/>
  <pageSetup paperSize="9" scale="95" orientation="landscape" verticalDpi="1200"/>
  <headerFooter>
    <oddHeader>&amp;R&amp;10 &amp;F 
&amp;A</oddHeader>
    <oddFooter>&amp;L&amp;10 © 2025&amp;C&amp;10 Page &amp;P of &amp;N&amp;R&amp;G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Welcome</vt:lpstr>
      <vt:lpstr>Info</vt:lpstr>
      <vt:lpstr>Financials</vt:lpstr>
      <vt:lpstr>3SM</vt:lpstr>
      <vt:lpstr>WACC</vt:lpstr>
      <vt:lpstr>DCF</vt:lpstr>
      <vt:lpstr>CircSwitch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</dc:creator>
  <cp:lastModifiedBy>Juan Cabrera</cp:lastModifiedBy>
  <dcterms:created xsi:type="dcterms:W3CDTF">2016-02-03T14:06:14Z</dcterms:created>
  <dcterms:modified xsi:type="dcterms:W3CDTF">2026-10-13T17:33:51Z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0x0101004F002F8CDD7ACF40A6C36B1C9FA62C55</vt:lpwstr>
  </property>
  <property fmtid="{D5CDD505-2E9C-101B-9397-08002B2CF9AE}" pid="3" name="MediaServiceImageTags">
    <vt:lpwstr/>
  </property>
</Properties>
</file>